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dry niaina\Desktop\MEN\"/>
    </mc:Choice>
  </mc:AlternateContent>
  <bookViews>
    <workbookView xWindow="-15" yWindow="-15" windowWidth="14805" windowHeight="7605" tabRatio="884" firstSheet="3" activeTab="8"/>
  </bookViews>
  <sheets>
    <sheet name="saisie Niv2_Pub" sheetId="20" r:id="rId1"/>
    <sheet name="Feuil2" sheetId="46201" r:id="rId2"/>
    <sheet name="saisie Niv3_Pub" sheetId="51" r:id="rId3"/>
    <sheet name="saisie N1Pub" sheetId="40" r:id="rId4"/>
    <sheet name="saisie N2 Pr" sheetId="44" r:id="rId5"/>
    <sheet name="saisie N1 Pr" sheetId="1" r:id="rId6"/>
    <sheet name="saisie N3 pr" sheetId="46192" r:id="rId7"/>
    <sheet name="Niv2_Pr " sheetId="149" r:id="rId8"/>
    <sheet name="Niv3 pr" sheetId="169" r:id="rId9"/>
    <sheet name="Niv1Pub  " sheetId="3" r:id="rId10"/>
    <sheet name="Niv2_Pub " sheetId="149" r:id="rId11"/>
    <sheet name="Niv1Privé " sheetId="16" r:id="rId12"/>
    <sheet name="Niv3_Pub " sheetId="169" r:id="rId13"/>
    <sheet name="staglo Niv2" sheetId="51" r:id="rId14"/>
    <sheet name="staglo Niv3" sheetId="20" r:id="rId15"/>
    <sheet name="staglo Niv1" sheetId="184" r:id="rId16"/>
    <sheet name="staglo1; 2 et 3" sheetId="192" r:id="rId17"/>
    <sheet name="age_niv1" sheetId="3" r:id="rId18"/>
    <sheet name="age_niv2" sheetId="16" r:id="rId19"/>
    <sheet name="age_niv3" sheetId="184" r:id="rId20"/>
    <sheet name="horaire ens1 " sheetId="192" r:id="rId21"/>
    <sheet name="Calcul" sheetId="20" r:id="rId22"/>
    <sheet name="Vérification" sheetId="40" r:id="rId23"/>
    <sheet name="TBS &amp; TNS" sheetId="16" r:id="rId24"/>
    <sheet name="toam estimé" sheetId="46196" r:id="rId25"/>
    <sheet name="Examens Maj" sheetId="46193" r:id="rId26"/>
    <sheet name="NE" sheetId="1" r:id="rId27"/>
    <sheet name="calcul hor" sheetId="1" r:id="rId28"/>
    <sheet name="Niv1Pub estimé" sheetId="46199" r:id="rId29"/>
    <sheet name="Feuil1" sheetId="46200" r:id="rId30"/>
    <sheet name="Feuil6" sheetId="1" r:id="rId31"/>
  </sheets>
  <externalReferences>
    <externalReference r:id="rId32"/>
    <externalReference r:id="rId33"/>
    <externalReference r:id="rId34"/>
  </externalReferences>
  <calcPr calcId="152511"/>
</workbook>
</file>

<file path=xl/calcChain.xml><?xml version="1.0" encoding="utf-8"?>
<calcChain xmlns="http://schemas.openxmlformats.org/spreadsheetml/2006/main">
  <c r="N75" i="184" l="1"/>
  <c r="M73" i="184"/>
  <c r="M75" i="184"/>
  <c r="N70" i="184"/>
  <c r="M70" i="184"/>
  <c r="M71" i="184"/>
  <c r="L70" i="184"/>
  <c r="L71" i="184"/>
  <c r="K70" i="184"/>
  <c r="J70" i="184"/>
  <c r="L69" i="184"/>
  <c r="K69" i="184"/>
  <c r="M69" i="184"/>
  <c r="L64" i="184"/>
  <c r="M64" i="184"/>
  <c r="N64" i="184"/>
  <c r="K64" i="184"/>
  <c r="N66" i="184"/>
  <c r="M66" i="184"/>
  <c r="L66" i="184"/>
  <c r="K66" i="184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N24" i="1"/>
  <c r="N26" i="1"/>
  <c r="N28" i="1"/>
  <c r="N30" i="1"/>
  <c r="O24" i="1"/>
  <c r="C27" i="46200"/>
  <c r="D27" i="46200"/>
  <c r="E27" i="46200"/>
  <c r="F27" i="46200"/>
  <c r="G27" i="46200"/>
  <c r="H27" i="46200"/>
  <c r="I27" i="46200"/>
  <c r="J27" i="46200"/>
  <c r="K27" i="46200"/>
  <c r="L27" i="46200"/>
  <c r="M27" i="46200"/>
  <c r="N27" i="46200"/>
  <c r="O27" i="46200"/>
  <c r="P27" i="46200"/>
  <c r="AQ2" i="1"/>
  <c r="AQ3" i="1"/>
  <c r="AQ4" i="1"/>
  <c r="R13" i="1"/>
  <c r="S18" i="1"/>
  <c r="O24" i="1"/>
  <c r="U29" i="1"/>
  <c r="C35" i="1"/>
  <c r="D35" i="1"/>
  <c r="F35" i="1"/>
  <c r="F47" i="1"/>
  <c r="E35" i="1"/>
  <c r="N35" i="1"/>
  <c r="C36" i="1"/>
  <c r="C48" i="1"/>
  <c r="D36" i="1"/>
  <c r="E36" i="1"/>
  <c r="E48" i="1"/>
  <c r="N36" i="1"/>
  <c r="N48" i="1"/>
  <c r="C37" i="1"/>
  <c r="D37" i="1"/>
  <c r="E37" i="1"/>
  <c r="F37" i="1"/>
  <c r="N37" i="1"/>
  <c r="C38" i="1"/>
  <c r="F38" i="1"/>
  <c r="D38" i="1"/>
  <c r="E38" i="1"/>
  <c r="N38" i="1"/>
  <c r="C39" i="1"/>
  <c r="D39" i="1"/>
  <c r="F39" i="1"/>
  <c r="E39" i="1"/>
  <c r="N39" i="1"/>
  <c r="C40" i="1"/>
  <c r="F40" i="1"/>
  <c r="D40" i="1"/>
  <c r="E40" i="1"/>
  <c r="N40" i="1"/>
  <c r="C41" i="1"/>
  <c r="C47" i="1"/>
  <c r="D41" i="1"/>
  <c r="E41" i="1"/>
  <c r="F41" i="1"/>
  <c r="N41" i="1"/>
  <c r="C42" i="1"/>
  <c r="F42" i="1"/>
  <c r="D42" i="1"/>
  <c r="E42" i="1"/>
  <c r="N42" i="1"/>
  <c r="C43" i="1"/>
  <c r="D43" i="1"/>
  <c r="F43" i="1"/>
  <c r="E43" i="1"/>
  <c r="N43" i="1"/>
  <c r="C44" i="1"/>
  <c r="F44" i="1"/>
  <c r="D44" i="1"/>
  <c r="E44" i="1"/>
  <c r="N44" i="1"/>
  <c r="C45" i="1"/>
  <c r="D45" i="1"/>
  <c r="E45" i="1"/>
  <c r="F45" i="1"/>
  <c r="N45" i="1"/>
  <c r="N47" i="1"/>
  <c r="C46" i="1"/>
  <c r="F46" i="1"/>
  <c r="D46" i="1"/>
  <c r="E46" i="1"/>
  <c r="N46" i="1"/>
  <c r="D47" i="1"/>
  <c r="E47" i="1"/>
  <c r="H47" i="1"/>
  <c r="K47" i="1"/>
  <c r="L47" i="1"/>
  <c r="M47" i="1"/>
  <c r="P47" i="1"/>
  <c r="D48" i="1"/>
  <c r="H48" i="1"/>
  <c r="K48" i="1"/>
  <c r="L48" i="1"/>
  <c r="M48" i="1"/>
  <c r="P48" i="1"/>
  <c r="C54" i="1"/>
  <c r="D54" i="1"/>
  <c r="C91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D91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E91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B55" i="1"/>
  <c r="CB56" i="1"/>
  <c r="C59" i="1"/>
  <c r="D59" i="1"/>
  <c r="C93" i="1"/>
  <c r="E59" i="1"/>
  <c r="F59" i="1"/>
  <c r="G59" i="1"/>
  <c r="H59" i="1"/>
  <c r="D93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E93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C70" i="1"/>
  <c r="D70" i="1"/>
  <c r="C95" i="1"/>
  <c r="E70" i="1"/>
  <c r="F70" i="1"/>
  <c r="G70" i="1"/>
  <c r="H70" i="1"/>
  <c r="D95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E95" i="1"/>
  <c r="W70" i="1"/>
  <c r="X70" i="1"/>
  <c r="Y70" i="1"/>
  <c r="Z70" i="1"/>
  <c r="AA70" i="1"/>
  <c r="AB70" i="1"/>
  <c r="AC70" i="1"/>
  <c r="AD70" i="1"/>
  <c r="AE70" i="1"/>
  <c r="AF70" i="1"/>
  <c r="AF71" i="1"/>
  <c r="AF72" i="1"/>
  <c r="C75" i="1"/>
  <c r="D75" i="1"/>
  <c r="C97" i="1"/>
  <c r="E75" i="1"/>
  <c r="F75" i="1"/>
  <c r="G75" i="1"/>
  <c r="H75" i="1"/>
  <c r="D97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E97" i="1"/>
  <c r="W75" i="1"/>
  <c r="X75" i="1"/>
  <c r="Y75" i="1"/>
  <c r="Z75" i="1"/>
  <c r="AA75" i="1"/>
  <c r="AB75" i="1"/>
  <c r="AB76" i="1"/>
  <c r="AB77" i="1"/>
  <c r="C80" i="1"/>
  <c r="D80" i="1"/>
  <c r="C99" i="1"/>
  <c r="E80" i="1"/>
  <c r="F80" i="1"/>
  <c r="G80" i="1"/>
  <c r="H80" i="1"/>
  <c r="D99" i="1"/>
  <c r="I80" i="1"/>
  <c r="J80" i="1"/>
  <c r="K80" i="1"/>
  <c r="L80" i="1"/>
  <c r="M80" i="1"/>
  <c r="N80" i="1"/>
  <c r="O80" i="1"/>
  <c r="P80" i="1"/>
  <c r="Q80" i="1"/>
  <c r="R80" i="1"/>
  <c r="S80" i="1"/>
  <c r="T80" i="1"/>
  <c r="E99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1" i="1"/>
  <c r="AH82" i="1"/>
  <c r="C85" i="1"/>
  <c r="D85" i="1"/>
  <c r="C101" i="1"/>
  <c r="E85" i="1"/>
  <c r="F85" i="1"/>
  <c r="A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E101" i="1"/>
  <c r="U85" i="1"/>
  <c r="V85" i="1"/>
  <c r="W85" i="1"/>
  <c r="X85" i="1"/>
  <c r="Y85" i="1"/>
  <c r="Z85" i="1"/>
  <c r="AA85" i="1"/>
  <c r="AB85" i="1"/>
  <c r="AC85" i="1"/>
  <c r="AD85" i="1"/>
  <c r="AE85" i="1"/>
  <c r="AF86" i="1"/>
  <c r="AF87" i="1"/>
  <c r="C92" i="1"/>
  <c r="D92" i="1"/>
  <c r="D104" i="1"/>
  <c r="E92" i="1"/>
  <c r="F92" i="1"/>
  <c r="L92" i="1"/>
  <c r="C94" i="1"/>
  <c r="D94" i="1"/>
  <c r="E94" i="1"/>
  <c r="F94" i="1"/>
  <c r="L94" i="1"/>
  <c r="C96" i="1"/>
  <c r="D96" i="1"/>
  <c r="E96" i="1"/>
  <c r="F96" i="1"/>
  <c r="L96" i="1"/>
  <c r="C98" i="1"/>
  <c r="D98" i="1"/>
  <c r="E98" i="1"/>
  <c r="F98" i="1"/>
  <c r="L98" i="1"/>
  <c r="C100" i="1"/>
  <c r="D100" i="1"/>
  <c r="E100" i="1"/>
  <c r="F100" i="1"/>
  <c r="L100" i="1"/>
  <c r="C102" i="1"/>
  <c r="D102" i="1"/>
  <c r="E102" i="1"/>
  <c r="F102" i="1"/>
  <c r="L102" i="1"/>
  <c r="J103" i="1"/>
  <c r="C104" i="1"/>
  <c r="E104" i="1"/>
  <c r="J104" i="1"/>
  <c r="D6" i="46193"/>
  <c r="G6" i="46193"/>
  <c r="H6" i="46193"/>
  <c r="K6" i="46193"/>
  <c r="N6" i="46193"/>
  <c r="O6" i="46193"/>
  <c r="D7" i="46193"/>
  <c r="G7" i="46193"/>
  <c r="K7" i="46193"/>
  <c r="N7" i="46193"/>
  <c r="D8" i="46193"/>
  <c r="G8" i="46193"/>
  <c r="H8" i="46193"/>
  <c r="K8" i="46193"/>
  <c r="N8" i="46193"/>
  <c r="O8" i="46193"/>
  <c r="D9" i="46193"/>
  <c r="O9" i="46193"/>
  <c r="D10" i="46193"/>
  <c r="G10" i="46193"/>
  <c r="H10" i="46193"/>
  <c r="K10" i="46193"/>
  <c r="N10" i="46193"/>
  <c r="O10" i="46193"/>
  <c r="N11" i="46193"/>
  <c r="D12" i="46193"/>
  <c r="G12" i="46193"/>
  <c r="H12" i="46193"/>
  <c r="K12" i="46193"/>
  <c r="O12" i="46193"/>
  <c r="N12" i="46193"/>
  <c r="D13" i="46193"/>
  <c r="G13" i="46193"/>
  <c r="H13" i="46193"/>
  <c r="K13" i="46193"/>
  <c r="N13" i="46193"/>
  <c r="O13" i="46193"/>
  <c r="D14" i="46193"/>
  <c r="G14" i="46193"/>
  <c r="H14" i="46193"/>
  <c r="K14" i="46193"/>
  <c r="N14" i="46193"/>
  <c r="D16" i="46193"/>
  <c r="G16" i="46193"/>
  <c r="H16" i="46193"/>
  <c r="K16" i="46193"/>
  <c r="N16" i="46193"/>
  <c r="O16" i="46193"/>
  <c r="D17" i="46193"/>
  <c r="G17" i="46193"/>
  <c r="H17" i="46193"/>
  <c r="K17" i="46193"/>
  <c r="N17" i="46193"/>
  <c r="O17" i="46193"/>
  <c r="D19" i="46193"/>
  <c r="G19" i="46193"/>
  <c r="H19" i="46193"/>
  <c r="K19" i="46193"/>
  <c r="N19" i="46193"/>
  <c r="O19" i="46193"/>
  <c r="D20" i="46193"/>
  <c r="G20" i="46193"/>
  <c r="H20" i="46193"/>
  <c r="K20" i="46193"/>
  <c r="N20" i="46193"/>
  <c r="O20" i="46193"/>
  <c r="D21" i="46193"/>
  <c r="G21" i="46193"/>
  <c r="H21" i="46193"/>
  <c r="K21" i="46193"/>
  <c r="N21" i="46193"/>
  <c r="O21" i="46193"/>
  <c r="D23" i="46193"/>
  <c r="G23" i="46193"/>
  <c r="H23" i="46193"/>
  <c r="K23" i="46193"/>
  <c r="N23" i="46193"/>
  <c r="O23" i="46193"/>
  <c r="D25" i="46193"/>
  <c r="G25" i="46193"/>
  <c r="H25" i="46193"/>
  <c r="K25" i="46193"/>
  <c r="N25" i="46193"/>
  <c r="O25" i="46193"/>
  <c r="D26" i="46193"/>
  <c r="H26" i="46193"/>
  <c r="G26" i="46193"/>
  <c r="K26" i="46193"/>
  <c r="N26" i="46193"/>
  <c r="B27" i="46193"/>
  <c r="C27" i="46193"/>
  <c r="E27" i="46193"/>
  <c r="F27" i="46193"/>
  <c r="I27" i="46193"/>
  <c r="J27" i="46193"/>
  <c r="L27" i="46193"/>
  <c r="M27" i="46193"/>
  <c r="D35" i="46193"/>
  <c r="H35" i="46193"/>
  <c r="G35" i="46193"/>
  <c r="K35" i="46193"/>
  <c r="N35" i="46193"/>
  <c r="O35" i="46193"/>
  <c r="D36" i="46193"/>
  <c r="H36" i="46193"/>
  <c r="K36" i="46193"/>
  <c r="O36" i="46193"/>
  <c r="D37" i="46193"/>
  <c r="G37" i="46193"/>
  <c r="K37" i="46193"/>
  <c r="N37" i="46193"/>
  <c r="O37" i="46193"/>
  <c r="D38" i="46193"/>
  <c r="K38" i="46193"/>
  <c r="D39" i="46193"/>
  <c r="G39" i="46193"/>
  <c r="H39" i="46193"/>
  <c r="K39" i="46193"/>
  <c r="N39" i="46193"/>
  <c r="O39" i="46193"/>
  <c r="D40" i="46193"/>
  <c r="H40" i="46193"/>
  <c r="G40" i="46193"/>
  <c r="K40" i="46193"/>
  <c r="N40" i="46193"/>
  <c r="O40" i="46193"/>
  <c r="D41" i="46193"/>
  <c r="G41" i="46193"/>
  <c r="H41" i="46193"/>
  <c r="K41" i="46193"/>
  <c r="N41" i="46193"/>
  <c r="O41" i="46193"/>
  <c r="D42" i="46193"/>
  <c r="H42" i="46193"/>
  <c r="G42" i="46193"/>
  <c r="K42" i="46193"/>
  <c r="N42" i="46193"/>
  <c r="O42" i="46193"/>
  <c r="N43" i="46193"/>
  <c r="O43" i="46193"/>
  <c r="D44" i="46193"/>
  <c r="H44" i="46193"/>
  <c r="G44" i="46193"/>
  <c r="K44" i="46193"/>
  <c r="N44" i="46193"/>
  <c r="O44" i="46193"/>
  <c r="D45" i="46193"/>
  <c r="K45" i="46193"/>
  <c r="D46" i="46193"/>
  <c r="H46" i="46193"/>
  <c r="G46" i="46193"/>
  <c r="K46" i="46193"/>
  <c r="N46" i="46193"/>
  <c r="O46" i="46193"/>
  <c r="H48" i="46193"/>
  <c r="D49" i="46193"/>
  <c r="G49" i="46193"/>
  <c r="H49" i="46193"/>
  <c r="K49" i="46193"/>
  <c r="N49" i="46193"/>
  <c r="D50" i="46193"/>
  <c r="G50" i="46193"/>
  <c r="H50" i="46193"/>
  <c r="K50" i="46193"/>
  <c r="O50" i="46193"/>
  <c r="N50" i="46193"/>
  <c r="D52" i="46193"/>
  <c r="G52" i="46193"/>
  <c r="H52" i="46193"/>
  <c r="K52" i="46193"/>
  <c r="N52" i="46193"/>
  <c r="O52" i="46193"/>
  <c r="D53" i="46193"/>
  <c r="G53" i="46193"/>
  <c r="H53" i="46193"/>
  <c r="K53" i="46193"/>
  <c r="O53" i="46193"/>
  <c r="N53" i="46193"/>
  <c r="D55" i="46193"/>
  <c r="G55" i="46193"/>
  <c r="N55" i="46193"/>
  <c r="O55" i="46193"/>
  <c r="B56" i="46193"/>
  <c r="C56" i="46193"/>
  <c r="E56" i="46193"/>
  <c r="F56" i="46193"/>
  <c r="I56" i="46193"/>
  <c r="J56" i="46193"/>
  <c r="L56" i="46193"/>
  <c r="M56" i="46193"/>
  <c r="H64" i="46193"/>
  <c r="O64" i="46193"/>
  <c r="H65" i="46193"/>
  <c r="O65" i="46193"/>
  <c r="H66" i="46193"/>
  <c r="O66" i="46193"/>
  <c r="H67" i="46193"/>
  <c r="O67" i="46193"/>
  <c r="H68" i="46193"/>
  <c r="O68" i="46193"/>
  <c r="H69" i="46193"/>
  <c r="O69" i="46193"/>
  <c r="H70" i="46193"/>
  <c r="O70" i="46193"/>
  <c r="H71" i="46193"/>
  <c r="O71" i="46193"/>
  <c r="H72" i="46193"/>
  <c r="O72" i="46193"/>
  <c r="H73" i="46193"/>
  <c r="O73" i="46193"/>
  <c r="H74" i="46193"/>
  <c r="O74" i="46193"/>
  <c r="H75" i="46193"/>
  <c r="O75" i="46193"/>
  <c r="H76" i="46193"/>
  <c r="O76" i="46193"/>
  <c r="H77" i="46193"/>
  <c r="O77" i="46193"/>
  <c r="H78" i="46193"/>
  <c r="O78" i="46193"/>
  <c r="H79" i="46193"/>
  <c r="O79" i="46193"/>
  <c r="H80" i="46193"/>
  <c r="O80" i="46193"/>
  <c r="H81" i="46193"/>
  <c r="O81" i="46193"/>
  <c r="H82" i="46193"/>
  <c r="O82" i="46193"/>
  <c r="H83" i="46193"/>
  <c r="O83" i="46193"/>
  <c r="H84" i="46193"/>
  <c r="O84" i="46193"/>
  <c r="B85" i="46193"/>
  <c r="C85" i="46193"/>
  <c r="D85" i="46193"/>
  <c r="E85" i="46193"/>
  <c r="F85" i="46193"/>
  <c r="G85" i="46193"/>
  <c r="H85" i="46193"/>
  <c r="I85" i="46193"/>
  <c r="J85" i="46193"/>
  <c r="K85" i="46193"/>
  <c r="L85" i="46193"/>
  <c r="M85" i="46193"/>
  <c r="N85" i="46193"/>
  <c r="O85" i="46193"/>
  <c r="D96" i="46193"/>
  <c r="G96" i="46193"/>
  <c r="K96" i="46193"/>
  <c r="N96" i="46193"/>
  <c r="O96" i="46193"/>
  <c r="D97" i="46193"/>
  <c r="H97" i="46193"/>
  <c r="G97" i="46193"/>
  <c r="K97" i="46193"/>
  <c r="N97" i="46193"/>
  <c r="O97" i="46193"/>
  <c r="D98" i="46193"/>
  <c r="G98" i="46193"/>
  <c r="H98" i="46193"/>
  <c r="K98" i="46193"/>
  <c r="N98" i="46193"/>
  <c r="O98" i="46193"/>
  <c r="D100" i="46193"/>
  <c r="H100" i="46193"/>
  <c r="G100" i="46193"/>
  <c r="K100" i="46193"/>
  <c r="N100" i="46193"/>
  <c r="O100" i="46193"/>
  <c r="D101" i="46193"/>
  <c r="G101" i="46193"/>
  <c r="H101" i="46193"/>
  <c r="K101" i="46193"/>
  <c r="N101" i="46193"/>
  <c r="O101" i="46193"/>
  <c r="D102" i="46193"/>
  <c r="H102" i="46193"/>
  <c r="G102" i="46193"/>
  <c r="K102" i="46193"/>
  <c r="N102" i="46193"/>
  <c r="D103" i="46193"/>
  <c r="G103" i="46193"/>
  <c r="H103" i="46193"/>
  <c r="K103" i="46193"/>
  <c r="N103" i="46193"/>
  <c r="O103" i="46193"/>
  <c r="D104" i="46193"/>
  <c r="D105" i="46193"/>
  <c r="D107" i="46193"/>
  <c r="G107" i="46193"/>
  <c r="H107" i="46193"/>
  <c r="K107" i="46193"/>
  <c r="N107" i="46193"/>
  <c r="O107" i="46193"/>
  <c r="D108" i="46193"/>
  <c r="H108" i="46193"/>
  <c r="G108" i="46193"/>
  <c r="K108" i="46193"/>
  <c r="N108" i="46193"/>
  <c r="G109" i="46193"/>
  <c r="H109" i="46193"/>
  <c r="K109" i="46193"/>
  <c r="O109" i="46193"/>
  <c r="N109" i="46193"/>
  <c r="D110" i="46193"/>
  <c r="G110" i="46193"/>
  <c r="K110" i="46193"/>
  <c r="N110" i="46193"/>
  <c r="D111" i="46193"/>
  <c r="G111" i="46193"/>
  <c r="H111" i="46193"/>
  <c r="K111" i="46193"/>
  <c r="O111" i="46193"/>
  <c r="N111" i="46193"/>
  <c r="D112" i="46193"/>
  <c r="D113" i="46193"/>
  <c r="H113" i="46193"/>
  <c r="G113" i="46193"/>
  <c r="K113" i="46193"/>
  <c r="N113" i="46193"/>
  <c r="D114" i="46193"/>
  <c r="G114" i="46193"/>
  <c r="H114" i="46193"/>
  <c r="K114" i="46193"/>
  <c r="N114" i="46193"/>
  <c r="O114" i="46193"/>
  <c r="G115" i="46193"/>
  <c r="K115" i="46193"/>
  <c r="O115" i="46193"/>
  <c r="D116" i="46193"/>
  <c r="D117" i="46193"/>
  <c r="G116" i="46193"/>
  <c r="K116" i="46193"/>
  <c r="N116" i="46193"/>
  <c r="O116" i="46193"/>
  <c r="B117" i="46193"/>
  <c r="C117" i="46193"/>
  <c r="E117" i="46193"/>
  <c r="F117" i="46193"/>
  <c r="I117" i="46193"/>
  <c r="J117" i="46193"/>
  <c r="L117" i="46193"/>
  <c r="M117" i="46193"/>
  <c r="D125" i="46193"/>
  <c r="G125" i="46193"/>
  <c r="K125" i="46193"/>
  <c r="N125" i="46193"/>
  <c r="O125" i="46193"/>
  <c r="D126" i="46193"/>
  <c r="G126" i="46193"/>
  <c r="H126" i="46193"/>
  <c r="K126" i="46193"/>
  <c r="O126" i="46193"/>
  <c r="N126" i="46193"/>
  <c r="D127" i="46193"/>
  <c r="G127" i="46193"/>
  <c r="H127" i="46193"/>
  <c r="K127" i="46193"/>
  <c r="N127" i="46193"/>
  <c r="O127" i="46193"/>
  <c r="D129" i="46193"/>
  <c r="G129" i="46193"/>
  <c r="H129" i="46193"/>
  <c r="K129" i="46193"/>
  <c r="O129" i="46193"/>
  <c r="N129" i="46193"/>
  <c r="D131" i="46193"/>
  <c r="G131" i="46193"/>
  <c r="K131" i="46193"/>
  <c r="N131" i="46193"/>
  <c r="O131" i="46193"/>
  <c r="D132" i="46193"/>
  <c r="G132" i="46193"/>
  <c r="H132" i="46193"/>
  <c r="K132" i="46193"/>
  <c r="O132" i="46193"/>
  <c r="N132" i="46193"/>
  <c r="D133" i="46193"/>
  <c r="G133" i="46193"/>
  <c r="H133" i="46193"/>
  <c r="K133" i="46193"/>
  <c r="N133" i="46193"/>
  <c r="O133" i="46193"/>
  <c r="D137" i="46193"/>
  <c r="G137" i="46193"/>
  <c r="H137" i="46193"/>
  <c r="K137" i="46193"/>
  <c r="O137" i="46193"/>
  <c r="N137" i="46193"/>
  <c r="D138" i="46193"/>
  <c r="G138" i="46193"/>
  <c r="K138" i="46193"/>
  <c r="N138" i="46193"/>
  <c r="O138" i="46193"/>
  <c r="D139" i="46193"/>
  <c r="G139" i="46193"/>
  <c r="H139" i="46193"/>
  <c r="K139" i="46193"/>
  <c r="N139" i="46193"/>
  <c r="O139" i="46193"/>
  <c r="D140" i="46193"/>
  <c r="G140" i="46193"/>
  <c r="K140" i="46193"/>
  <c r="N140" i="46193"/>
  <c r="O140" i="46193"/>
  <c r="D141" i="46193"/>
  <c r="G141" i="46193"/>
  <c r="H141" i="46193"/>
  <c r="K141" i="46193"/>
  <c r="N141" i="46193"/>
  <c r="O141" i="46193"/>
  <c r="D143" i="46193"/>
  <c r="G143" i="46193"/>
  <c r="K143" i="46193"/>
  <c r="N143" i="46193"/>
  <c r="O143" i="46193"/>
  <c r="D145" i="46193"/>
  <c r="G145" i="46193"/>
  <c r="H145" i="46193"/>
  <c r="K145" i="46193"/>
  <c r="N145" i="46193"/>
  <c r="O145" i="46193"/>
  <c r="B146" i="46193"/>
  <c r="C146" i="46193"/>
  <c r="E146" i="46193"/>
  <c r="F146" i="46193"/>
  <c r="G146" i="46193"/>
  <c r="I146" i="46193"/>
  <c r="J146" i="46193"/>
  <c r="K146" i="46193"/>
  <c r="L146" i="46193"/>
  <c r="M146" i="46193"/>
  <c r="N146" i="46193"/>
  <c r="O146" i="46193"/>
  <c r="H156" i="46193"/>
  <c r="O156" i="46193"/>
  <c r="H157" i="46193"/>
  <c r="O157" i="46193"/>
  <c r="H158" i="46193"/>
  <c r="O158" i="46193"/>
  <c r="H160" i="46193"/>
  <c r="O160" i="46193"/>
  <c r="H161" i="46193"/>
  <c r="O161" i="46193"/>
  <c r="H162" i="46193"/>
  <c r="O162" i="46193"/>
  <c r="H163" i="46193"/>
  <c r="O163" i="46193"/>
  <c r="H164" i="46193"/>
  <c r="O164" i="46193"/>
  <c r="H167" i="46193"/>
  <c r="O167" i="46193"/>
  <c r="H168" i="46193"/>
  <c r="O168" i="46193"/>
  <c r="H169" i="46193"/>
  <c r="O169" i="46193"/>
  <c r="H170" i="46193"/>
  <c r="O170" i="46193"/>
  <c r="H171" i="46193"/>
  <c r="O171" i="46193"/>
  <c r="H172" i="46193"/>
  <c r="O172" i="46193"/>
  <c r="H173" i="46193"/>
  <c r="O173" i="46193"/>
  <c r="H174" i="46193"/>
  <c r="O174" i="46193"/>
  <c r="O175" i="46193"/>
  <c r="H176" i="46193"/>
  <c r="O176" i="46193"/>
  <c r="B177" i="46193"/>
  <c r="C177" i="46193"/>
  <c r="D177" i="46193"/>
  <c r="E177" i="46193"/>
  <c r="F177" i="46193"/>
  <c r="G177" i="46193"/>
  <c r="H177" i="46193"/>
  <c r="I177" i="46193"/>
  <c r="J177" i="46193"/>
  <c r="K177" i="46193"/>
  <c r="L177" i="46193"/>
  <c r="M177" i="46193"/>
  <c r="N177" i="46193"/>
  <c r="O177" i="46193"/>
  <c r="B188" i="46193"/>
  <c r="D188" i="46193"/>
  <c r="F188" i="46193"/>
  <c r="H188" i="46193"/>
  <c r="J188" i="46193"/>
  <c r="L188" i="46193"/>
  <c r="L209" i="46193"/>
  <c r="N188" i="46193"/>
  <c r="B191" i="46193"/>
  <c r="D191" i="46193"/>
  <c r="J191" i="46193"/>
  <c r="L191" i="46193"/>
  <c r="N191" i="46193"/>
  <c r="O191" i="46193"/>
  <c r="N192" i="46193"/>
  <c r="O192" i="46193"/>
  <c r="P192" i="46193"/>
  <c r="B193" i="46193"/>
  <c r="D193" i="46193"/>
  <c r="N193" i="46193"/>
  <c r="O193" i="46193"/>
  <c r="N195" i="46193"/>
  <c r="O195" i="46193"/>
  <c r="P195" i="46193"/>
  <c r="N196" i="46193"/>
  <c r="O196" i="46193"/>
  <c r="P196" i="46193"/>
  <c r="D197" i="46193"/>
  <c r="O197" i="46193"/>
  <c r="J197" i="46193"/>
  <c r="N197" i="46193"/>
  <c r="P197" i="46193"/>
  <c r="N198" i="46193"/>
  <c r="O198" i="46193"/>
  <c r="P198" i="46193"/>
  <c r="B199" i="46193"/>
  <c r="O199" i="46193"/>
  <c r="B200" i="46193"/>
  <c r="D200" i="46193"/>
  <c r="J200" i="46193"/>
  <c r="L200" i="46193"/>
  <c r="N200" i="46193"/>
  <c r="O200" i="46193"/>
  <c r="P200" i="46193"/>
  <c r="B201" i="46193"/>
  <c r="D201" i="46193"/>
  <c r="J201" i="46193"/>
  <c r="L201" i="46193"/>
  <c r="O201" i="46193"/>
  <c r="N206" i="46193"/>
  <c r="O206" i="46193"/>
  <c r="P206" i="46193"/>
  <c r="N208" i="46193"/>
  <c r="P208" i="46193"/>
  <c r="O208" i="46193"/>
  <c r="C209" i="46193"/>
  <c r="E209" i="46193"/>
  <c r="F209" i="46193"/>
  <c r="G209" i="46193"/>
  <c r="H209" i="46193"/>
  <c r="I209" i="46193"/>
  <c r="K209" i="46193"/>
  <c r="M209" i="46193"/>
  <c r="B219" i="46193"/>
  <c r="D219" i="46193"/>
  <c r="F219" i="46193"/>
  <c r="F240" i="46193"/>
  <c r="H219" i="46193"/>
  <c r="J219" i="46193"/>
  <c r="L219" i="46193"/>
  <c r="O219" i="46193"/>
  <c r="N219" i="46193"/>
  <c r="N240" i="46193"/>
  <c r="B225" i="46193"/>
  <c r="N225" i="46193"/>
  <c r="D225" i="46193"/>
  <c r="N227" i="46193"/>
  <c r="P227" i="46193"/>
  <c r="O227" i="46193"/>
  <c r="N231" i="46193"/>
  <c r="O231" i="46193"/>
  <c r="P231" i="46193"/>
  <c r="B233" i="46193"/>
  <c r="N233" i="46193"/>
  <c r="O233" i="46193"/>
  <c r="P233" i="46193"/>
  <c r="N235" i="46193"/>
  <c r="O235" i="46193"/>
  <c r="P235" i="46193"/>
  <c r="N237" i="46193"/>
  <c r="O237" i="46193"/>
  <c r="P237" i="46193"/>
  <c r="B240" i="46193"/>
  <c r="C240" i="46193"/>
  <c r="E240" i="46193"/>
  <c r="G240" i="46193"/>
  <c r="H240" i="46193"/>
  <c r="I240" i="46193"/>
  <c r="J240" i="46193"/>
  <c r="K240" i="46193"/>
  <c r="L240" i="46193"/>
  <c r="M240" i="46193"/>
  <c r="P249" i="46193"/>
  <c r="P252" i="46193"/>
  <c r="P253" i="46193"/>
  <c r="P254" i="46193"/>
  <c r="P255" i="46193"/>
  <c r="P256" i="46193"/>
  <c r="P257" i="46193"/>
  <c r="P258" i="46193"/>
  <c r="P259" i="46193"/>
  <c r="P260" i="46193"/>
  <c r="P261" i="46193"/>
  <c r="P262" i="46193"/>
  <c r="P263" i="46193"/>
  <c r="P265" i="46193"/>
  <c r="P267" i="46193"/>
  <c r="P269" i="46193"/>
  <c r="C39" i="46196"/>
  <c r="E39" i="46196"/>
  <c r="G39" i="46196"/>
  <c r="I39" i="46196"/>
  <c r="K39" i="46196"/>
  <c r="L39" i="46196"/>
  <c r="AH39" i="46196"/>
  <c r="AI39" i="46196"/>
  <c r="L40" i="46196"/>
  <c r="M40" i="46196"/>
  <c r="AH40" i="46196"/>
  <c r="AI40" i="46196"/>
  <c r="B41" i="46196"/>
  <c r="C41" i="46196"/>
  <c r="M41" i="46196"/>
  <c r="D41" i="46196"/>
  <c r="E41" i="46196"/>
  <c r="E70" i="46196"/>
  <c r="F41" i="46196"/>
  <c r="G41" i="46196"/>
  <c r="H41" i="46196"/>
  <c r="I41" i="46196"/>
  <c r="I70" i="46196"/>
  <c r="J41" i="46196"/>
  <c r="L41" i="46196"/>
  <c r="K41" i="46196"/>
  <c r="P41" i="46196"/>
  <c r="Q41" i="46196"/>
  <c r="R41" i="46196"/>
  <c r="S41" i="46196"/>
  <c r="T41" i="46196"/>
  <c r="U41" i="46196"/>
  <c r="X41" i="46196"/>
  <c r="Y41" i="46196"/>
  <c r="Z41" i="46196"/>
  <c r="AA41" i="46196"/>
  <c r="Z70" i="46196"/>
  <c r="AB41" i="46196"/>
  <c r="AC41" i="46196"/>
  <c r="AD41" i="46196"/>
  <c r="AE41" i="46196"/>
  <c r="AF41" i="46196"/>
  <c r="AG41" i="46196"/>
  <c r="AH41" i="46196"/>
  <c r="AI41" i="46196"/>
  <c r="B42" i="46196"/>
  <c r="C42" i="46196"/>
  <c r="C71" i="46196"/>
  <c r="D42" i="46196"/>
  <c r="E42" i="46196"/>
  <c r="E71" i="46196"/>
  <c r="F42" i="46196"/>
  <c r="G42" i="46196"/>
  <c r="G71" i="46196"/>
  <c r="H42" i="46196"/>
  <c r="I42" i="46196"/>
  <c r="J42" i="46196"/>
  <c r="K42" i="46196"/>
  <c r="K71" i="46196"/>
  <c r="L42" i="46196"/>
  <c r="M42" i="46196"/>
  <c r="P42" i="46196"/>
  <c r="Q42" i="46196"/>
  <c r="R42" i="46196"/>
  <c r="S42" i="46196"/>
  <c r="U42" i="46196"/>
  <c r="T42" i="46196"/>
  <c r="X42" i="46196"/>
  <c r="AH42" i="46196"/>
  <c r="Y42" i="46196"/>
  <c r="Z42" i="46196"/>
  <c r="AA42" i="46196"/>
  <c r="AB42" i="46196"/>
  <c r="AC42" i="46196"/>
  <c r="AB71" i="46196"/>
  <c r="AD42" i="46196"/>
  <c r="AE42" i="46196"/>
  <c r="AF42" i="46196"/>
  <c r="AG42" i="46196"/>
  <c r="AF71" i="46196"/>
  <c r="B43" i="46196"/>
  <c r="L43" i="46196"/>
  <c r="C43" i="46196"/>
  <c r="B72" i="46196"/>
  <c r="D43" i="46196"/>
  <c r="E43" i="46196"/>
  <c r="E72" i="46196"/>
  <c r="F43" i="46196"/>
  <c r="R43" i="46196"/>
  <c r="G43" i="46196"/>
  <c r="H43" i="46196"/>
  <c r="I43" i="46196"/>
  <c r="I72" i="46196"/>
  <c r="J43" i="46196"/>
  <c r="K43" i="46196"/>
  <c r="K72" i="46196"/>
  <c r="M43" i="46196"/>
  <c r="P43" i="46196"/>
  <c r="Q43" i="46196"/>
  <c r="U43" i="46196"/>
  <c r="S43" i="46196"/>
  <c r="T43" i="46196"/>
  <c r="X43" i="46196"/>
  <c r="Y43" i="46196"/>
  <c r="Z43" i="46196"/>
  <c r="AA43" i="46196"/>
  <c r="Z72" i="46196"/>
  <c r="AB43" i="46196"/>
  <c r="AC43" i="46196"/>
  <c r="AD43" i="46196"/>
  <c r="AE43" i="46196"/>
  <c r="AD72" i="46196"/>
  <c r="AF43" i="46196"/>
  <c r="AG43" i="46196"/>
  <c r="AF72" i="46196"/>
  <c r="AH43" i="46196"/>
  <c r="B44" i="46196"/>
  <c r="C44" i="46196"/>
  <c r="D44" i="46196"/>
  <c r="E44" i="46196"/>
  <c r="F44" i="46196"/>
  <c r="G44" i="46196"/>
  <c r="H44" i="46196"/>
  <c r="I44" i="46196"/>
  <c r="J44" i="46196"/>
  <c r="K44" i="46196"/>
  <c r="K73" i="46196"/>
  <c r="L44" i="46196"/>
  <c r="P44" i="46196"/>
  <c r="Q44" i="46196"/>
  <c r="Q39" i="46196"/>
  <c r="R44" i="46196"/>
  <c r="S44" i="46196"/>
  <c r="T44" i="46196"/>
  <c r="U44" i="46196"/>
  <c r="X44" i="46196"/>
  <c r="AH44" i="46196"/>
  <c r="Y44" i="46196"/>
  <c r="X73" i="46196"/>
  <c r="Z44" i="46196"/>
  <c r="AA44" i="46196"/>
  <c r="AB44" i="46196"/>
  <c r="AC44" i="46196"/>
  <c r="AB73" i="46196"/>
  <c r="AD44" i="46196"/>
  <c r="AE44" i="46196"/>
  <c r="AF44" i="46196"/>
  <c r="AG44" i="46196"/>
  <c r="AF73" i="46196"/>
  <c r="B45" i="46196"/>
  <c r="L45" i="46196"/>
  <c r="C45" i="46196"/>
  <c r="D45" i="46196"/>
  <c r="E45" i="46196"/>
  <c r="E74" i="46196"/>
  <c r="F45" i="46196"/>
  <c r="R45" i="46196"/>
  <c r="G45" i="46196"/>
  <c r="H45" i="46196"/>
  <c r="I45" i="46196"/>
  <c r="J45" i="46196"/>
  <c r="K45" i="46196"/>
  <c r="P45" i="46196"/>
  <c r="Q45" i="46196"/>
  <c r="U45" i="46196"/>
  <c r="S45" i="46196"/>
  <c r="T45" i="46196"/>
  <c r="X45" i="46196"/>
  <c r="Y45" i="46196"/>
  <c r="Z45" i="46196"/>
  <c r="AA45" i="46196"/>
  <c r="AB45" i="46196"/>
  <c r="AC45" i="46196"/>
  <c r="AD45" i="46196"/>
  <c r="AE45" i="46196"/>
  <c r="AF45" i="46196"/>
  <c r="AG45" i="46196"/>
  <c r="AH45" i="46196"/>
  <c r="B46" i="46196"/>
  <c r="C46" i="46196"/>
  <c r="D46" i="46196"/>
  <c r="E46" i="46196"/>
  <c r="F46" i="46196"/>
  <c r="G46" i="46196"/>
  <c r="F75" i="46196"/>
  <c r="H46" i="46196"/>
  <c r="I46" i="46196"/>
  <c r="J46" i="46196"/>
  <c r="K46" i="46196"/>
  <c r="J75" i="46196"/>
  <c r="L46" i="46196"/>
  <c r="P46" i="46196"/>
  <c r="Q46" i="46196"/>
  <c r="R46" i="46196"/>
  <c r="S46" i="46196"/>
  <c r="T46" i="46196"/>
  <c r="U46" i="46196"/>
  <c r="X46" i="46196"/>
  <c r="AH46" i="46196"/>
  <c r="Y46" i="46196"/>
  <c r="Z46" i="46196"/>
  <c r="AA46" i="46196"/>
  <c r="AB46" i="46196"/>
  <c r="AC46" i="46196"/>
  <c r="AD46" i="46196"/>
  <c r="AE46" i="46196"/>
  <c r="AF46" i="46196"/>
  <c r="AG46" i="46196"/>
  <c r="B47" i="46196"/>
  <c r="L47" i="46196"/>
  <c r="C47" i="46196"/>
  <c r="D47" i="46196"/>
  <c r="E47" i="46196"/>
  <c r="F47" i="46196"/>
  <c r="R47" i="46196"/>
  <c r="U47" i="46196"/>
  <c r="G47" i="46196"/>
  <c r="H47" i="46196"/>
  <c r="I47" i="46196"/>
  <c r="H76" i="46196"/>
  <c r="J47" i="46196"/>
  <c r="K47" i="46196"/>
  <c r="P47" i="46196"/>
  <c r="Q47" i="46196"/>
  <c r="S47" i="46196"/>
  <c r="T47" i="46196"/>
  <c r="X47" i="46196"/>
  <c r="Y47" i="46196"/>
  <c r="Z47" i="46196"/>
  <c r="AA47" i="46196"/>
  <c r="Z76" i="46196"/>
  <c r="AB47" i="46196"/>
  <c r="AC47" i="46196"/>
  <c r="AD47" i="46196"/>
  <c r="AE47" i="46196"/>
  <c r="AD76" i="46196"/>
  <c r="AF47" i="46196"/>
  <c r="AG47" i="46196"/>
  <c r="AH47" i="46196"/>
  <c r="AI47" i="46196"/>
  <c r="B48" i="46196"/>
  <c r="C48" i="46196"/>
  <c r="D48" i="46196"/>
  <c r="E48" i="46196"/>
  <c r="F48" i="46196"/>
  <c r="G48" i="46196"/>
  <c r="H48" i="46196"/>
  <c r="I48" i="46196"/>
  <c r="J48" i="46196"/>
  <c r="K48" i="46196"/>
  <c r="L48" i="46196"/>
  <c r="M48" i="46196"/>
  <c r="P48" i="46196"/>
  <c r="Q48" i="46196"/>
  <c r="R48" i="46196"/>
  <c r="S48" i="46196"/>
  <c r="U48" i="46196"/>
  <c r="T48" i="46196"/>
  <c r="X48" i="46196"/>
  <c r="AH48" i="46196"/>
  <c r="Y48" i="46196"/>
  <c r="X77" i="46196"/>
  <c r="Z48" i="46196"/>
  <c r="AA48" i="46196"/>
  <c r="AB48" i="46196"/>
  <c r="AC48" i="46196"/>
  <c r="AB77" i="46196"/>
  <c r="AD48" i="46196"/>
  <c r="AE48" i="46196"/>
  <c r="AF48" i="46196"/>
  <c r="AG48" i="46196"/>
  <c r="AF77" i="46196"/>
  <c r="AI48" i="46196"/>
  <c r="B49" i="46196"/>
  <c r="L49" i="46196"/>
  <c r="C49" i="46196"/>
  <c r="D49" i="46196"/>
  <c r="E49" i="46196"/>
  <c r="F49" i="46196"/>
  <c r="R49" i="46196"/>
  <c r="G49" i="46196"/>
  <c r="H49" i="46196"/>
  <c r="I49" i="46196"/>
  <c r="J49" i="46196"/>
  <c r="K49" i="46196"/>
  <c r="P49" i="46196"/>
  <c r="Q49" i="46196"/>
  <c r="S49" i="46196"/>
  <c r="T49" i="46196"/>
  <c r="U49" i="46196"/>
  <c r="X49" i="46196"/>
  <c r="Y49" i="46196"/>
  <c r="Z49" i="46196"/>
  <c r="AA49" i="46196"/>
  <c r="Z78" i="46196"/>
  <c r="AB49" i="46196"/>
  <c r="AC49" i="46196"/>
  <c r="AD49" i="46196"/>
  <c r="AE49" i="46196"/>
  <c r="AD78" i="46196"/>
  <c r="AF49" i="46196"/>
  <c r="AG49" i="46196"/>
  <c r="AH49" i="46196"/>
  <c r="AI49" i="46196"/>
  <c r="B50" i="46196"/>
  <c r="C50" i="46196"/>
  <c r="D50" i="46196"/>
  <c r="E50" i="46196"/>
  <c r="E79" i="46196"/>
  <c r="F50" i="46196"/>
  <c r="G50" i="46196"/>
  <c r="H50" i="46196"/>
  <c r="I50" i="46196"/>
  <c r="I79" i="46196"/>
  <c r="J50" i="46196"/>
  <c r="K50" i="46196"/>
  <c r="L50" i="46196"/>
  <c r="M50" i="46196"/>
  <c r="P50" i="46196"/>
  <c r="Q50" i="46196"/>
  <c r="R50" i="46196"/>
  <c r="S50" i="46196"/>
  <c r="U50" i="46196"/>
  <c r="T50" i="46196"/>
  <c r="X50" i="46196"/>
  <c r="AH50" i="46196"/>
  <c r="Y50" i="46196"/>
  <c r="Z50" i="46196"/>
  <c r="AA50" i="46196"/>
  <c r="AB50" i="46196"/>
  <c r="AC50" i="46196"/>
  <c r="AB79" i="46196"/>
  <c r="AD50" i="46196"/>
  <c r="AE50" i="46196"/>
  <c r="AF50" i="46196"/>
  <c r="AG50" i="46196"/>
  <c r="AF79" i="46196"/>
  <c r="B51" i="46196"/>
  <c r="L51" i="46196"/>
  <c r="C51" i="46196"/>
  <c r="D51" i="46196"/>
  <c r="E51" i="46196"/>
  <c r="F51" i="46196"/>
  <c r="R51" i="46196"/>
  <c r="G51" i="46196"/>
  <c r="H51" i="46196"/>
  <c r="I51" i="46196"/>
  <c r="J51" i="46196"/>
  <c r="K51" i="46196"/>
  <c r="M51" i="46196"/>
  <c r="P51" i="46196"/>
  <c r="Q51" i="46196"/>
  <c r="U51" i="46196"/>
  <c r="S51" i="46196"/>
  <c r="T51" i="46196"/>
  <c r="X51" i="46196"/>
  <c r="Y51" i="46196"/>
  <c r="Z51" i="46196"/>
  <c r="AA51" i="46196"/>
  <c r="AB51" i="46196"/>
  <c r="AC51" i="46196"/>
  <c r="AC80" i="46196"/>
  <c r="AD51" i="46196"/>
  <c r="AE51" i="46196"/>
  <c r="AF51" i="46196"/>
  <c r="AG51" i="46196"/>
  <c r="AG80" i="46196"/>
  <c r="AH51" i="46196"/>
  <c r="B52" i="46196"/>
  <c r="C52" i="46196"/>
  <c r="D52" i="46196"/>
  <c r="E52" i="46196"/>
  <c r="F52" i="46196"/>
  <c r="G52" i="46196"/>
  <c r="H52" i="46196"/>
  <c r="I52" i="46196"/>
  <c r="J52" i="46196"/>
  <c r="K52" i="46196"/>
  <c r="L52" i="46196"/>
  <c r="P52" i="46196"/>
  <c r="Q52" i="46196"/>
  <c r="R52" i="46196"/>
  <c r="S52" i="46196"/>
  <c r="T52" i="46196"/>
  <c r="U52" i="46196"/>
  <c r="X52" i="46196"/>
  <c r="AH52" i="46196"/>
  <c r="Y52" i="46196"/>
  <c r="Z52" i="46196"/>
  <c r="AA52" i="46196"/>
  <c r="AB52" i="46196"/>
  <c r="AC52" i="46196"/>
  <c r="AD52" i="46196"/>
  <c r="AE52" i="46196"/>
  <c r="AF52" i="46196"/>
  <c r="AG52" i="46196"/>
  <c r="B53" i="46196"/>
  <c r="L53" i="46196"/>
  <c r="C53" i="46196"/>
  <c r="D53" i="46196"/>
  <c r="E53" i="46196"/>
  <c r="F53" i="46196"/>
  <c r="R53" i="46196"/>
  <c r="G53" i="46196"/>
  <c r="H53" i="46196"/>
  <c r="I53" i="46196"/>
  <c r="J53" i="46196"/>
  <c r="K53" i="46196"/>
  <c r="P53" i="46196"/>
  <c r="Q53" i="46196"/>
  <c r="U53" i="46196"/>
  <c r="S53" i="46196"/>
  <c r="T53" i="46196"/>
  <c r="X53" i="46196"/>
  <c r="Y53" i="46196"/>
  <c r="Z53" i="46196"/>
  <c r="AA53" i="46196"/>
  <c r="AB53" i="46196"/>
  <c r="AC53" i="46196"/>
  <c r="AC82" i="46196"/>
  <c r="AD53" i="46196"/>
  <c r="AE53" i="46196"/>
  <c r="AF53" i="46196"/>
  <c r="AG53" i="46196"/>
  <c r="AG82" i="46196"/>
  <c r="AH53" i="46196"/>
  <c r="B54" i="46196"/>
  <c r="C54" i="46196"/>
  <c r="D54" i="46196"/>
  <c r="E54" i="46196"/>
  <c r="F54" i="46196"/>
  <c r="G54" i="46196"/>
  <c r="H54" i="46196"/>
  <c r="I54" i="46196"/>
  <c r="J54" i="46196"/>
  <c r="K54" i="46196"/>
  <c r="L54" i="46196"/>
  <c r="P54" i="46196"/>
  <c r="Q54" i="46196"/>
  <c r="R54" i="46196"/>
  <c r="S54" i="46196"/>
  <c r="T54" i="46196"/>
  <c r="U54" i="46196"/>
  <c r="X54" i="46196"/>
  <c r="Y54" i="46196"/>
  <c r="Z54" i="46196"/>
  <c r="AA54" i="46196"/>
  <c r="AB54" i="46196"/>
  <c r="AC54" i="46196"/>
  <c r="AD54" i="46196"/>
  <c r="AE54" i="46196"/>
  <c r="AE83" i="46196"/>
  <c r="AF54" i="46196"/>
  <c r="AG54" i="46196"/>
  <c r="B55" i="46196"/>
  <c r="C55" i="46196"/>
  <c r="D55" i="46196"/>
  <c r="E55" i="46196"/>
  <c r="F55" i="46196"/>
  <c r="G55" i="46196"/>
  <c r="H55" i="46196"/>
  <c r="I55" i="46196"/>
  <c r="J55" i="46196"/>
  <c r="T55" i="46196"/>
  <c r="K55" i="46196"/>
  <c r="Q55" i="46196"/>
  <c r="S55" i="46196"/>
  <c r="X55" i="46196"/>
  <c r="Y55" i="46196"/>
  <c r="Z55" i="46196"/>
  <c r="AA55" i="46196"/>
  <c r="Z84" i="46196"/>
  <c r="AB55" i="46196"/>
  <c r="AC55" i="46196"/>
  <c r="AD55" i="46196"/>
  <c r="AE55" i="46196"/>
  <c r="AD84" i="46196"/>
  <c r="AF55" i="46196"/>
  <c r="AG55" i="46196"/>
  <c r="AH55" i="46196"/>
  <c r="AI55" i="46196"/>
  <c r="B56" i="46196"/>
  <c r="C56" i="46196"/>
  <c r="D56" i="46196"/>
  <c r="Q56" i="46196"/>
  <c r="E56" i="46196"/>
  <c r="F56" i="46196"/>
  <c r="G56" i="46196"/>
  <c r="H56" i="46196"/>
  <c r="I56" i="46196"/>
  <c r="J56" i="46196"/>
  <c r="K56" i="46196"/>
  <c r="L56" i="46196"/>
  <c r="M56" i="46196"/>
  <c r="P56" i="46196"/>
  <c r="R56" i="46196"/>
  <c r="S56" i="46196"/>
  <c r="T56" i="46196"/>
  <c r="X56" i="46196"/>
  <c r="Y56" i="46196"/>
  <c r="X85" i="46196"/>
  <c r="Z56" i="46196"/>
  <c r="AA56" i="46196"/>
  <c r="AB56" i="46196"/>
  <c r="AC56" i="46196"/>
  <c r="AB85" i="46196"/>
  <c r="AD56" i="46196"/>
  <c r="AE56" i="46196"/>
  <c r="AF56" i="46196"/>
  <c r="AG56" i="46196"/>
  <c r="AF85" i="46196"/>
  <c r="AI56" i="46196"/>
  <c r="B57" i="46196"/>
  <c r="C57" i="46196"/>
  <c r="D57" i="46196"/>
  <c r="E57" i="46196"/>
  <c r="F57" i="46196"/>
  <c r="R57" i="46196"/>
  <c r="G57" i="46196"/>
  <c r="H57" i="46196"/>
  <c r="I57" i="46196"/>
  <c r="J57" i="46196"/>
  <c r="K57" i="46196"/>
  <c r="P57" i="46196"/>
  <c r="Q57" i="46196"/>
  <c r="S57" i="46196"/>
  <c r="T57" i="46196"/>
  <c r="U57" i="46196"/>
  <c r="X57" i="46196"/>
  <c r="Y57" i="46196"/>
  <c r="Z57" i="46196"/>
  <c r="AA57" i="46196"/>
  <c r="AA86" i="46196"/>
  <c r="AB57" i="46196"/>
  <c r="AC57" i="46196"/>
  <c r="AD57" i="46196"/>
  <c r="AE57" i="46196"/>
  <c r="AE86" i="46196"/>
  <c r="AF57" i="46196"/>
  <c r="AG57" i="46196"/>
  <c r="AH57" i="46196"/>
  <c r="AI57" i="46196"/>
  <c r="B58" i="46196"/>
  <c r="C58" i="46196"/>
  <c r="D58" i="46196"/>
  <c r="Q58" i="46196"/>
  <c r="E58" i="46196"/>
  <c r="E87" i="46196"/>
  <c r="F58" i="46196"/>
  <c r="G58" i="46196"/>
  <c r="H58" i="46196"/>
  <c r="I58" i="46196"/>
  <c r="I87" i="46196"/>
  <c r="J58" i="46196"/>
  <c r="K58" i="46196"/>
  <c r="L58" i="46196"/>
  <c r="M58" i="46196"/>
  <c r="P58" i="46196"/>
  <c r="R58" i="46196"/>
  <c r="S58" i="46196"/>
  <c r="T58" i="46196"/>
  <c r="X58" i="46196"/>
  <c r="Y58" i="46196"/>
  <c r="Z58" i="46196"/>
  <c r="AA58" i="46196"/>
  <c r="AB58" i="46196"/>
  <c r="AC58" i="46196"/>
  <c r="AC87" i="46196"/>
  <c r="AD58" i="46196"/>
  <c r="AE58" i="46196"/>
  <c r="AF58" i="46196"/>
  <c r="AG58" i="46196"/>
  <c r="AJ69" i="46196"/>
  <c r="B70" i="46196"/>
  <c r="C70" i="46196"/>
  <c r="D70" i="46196"/>
  <c r="F70" i="46196"/>
  <c r="G70" i="46196"/>
  <c r="H70" i="46196"/>
  <c r="J70" i="46196"/>
  <c r="K70" i="46196"/>
  <c r="L70" i="46196"/>
  <c r="X70" i="46196"/>
  <c r="Y70" i="46196"/>
  <c r="AA70" i="46196"/>
  <c r="AB70" i="46196"/>
  <c r="AC70" i="46196"/>
  <c r="AF70" i="46196"/>
  <c r="AG70" i="46196"/>
  <c r="B71" i="46196"/>
  <c r="D71" i="46196"/>
  <c r="F71" i="46196"/>
  <c r="H71" i="46196"/>
  <c r="I71" i="46196"/>
  <c r="J71" i="46196"/>
  <c r="Z71" i="46196"/>
  <c r="AA71" i="46196"/>
  <c r="AC71" i="46196"/>
  <c r="AD71" i="46196"/>
  <c r="AE71" i="46196"/>
  <c r="AG71" i="46196"/>
  <c r="C72" i="46196"/>
  <c r="D72" i="46196"/>
  <c r="H72" i="46196"/>
  <c r="J72" i="46196"/>
  <c r="X72" i="46196"/>
  <c r="AH72" i="46196"/>
  <c r="AA72" i="46196"/>
  <c r="AB72" i="46196"/>
  <c r="AC72" i="46196"/>
  <c r="AE72" i="46196"/>
  <c r="AG72" i="46196"/>
  <c r="D73" i="46196"/>
  <c r="E73" i="46196"/>
  <c r="H73" i="46196"/>
  <c r="I73" i="46196"/>
  <c r="J73" i="46196"/>
  <c r="Y73" i="46196"/>
  <c r="AC73" i="46196"/>
  <c r="AG73" i="46196"/>
  <c r="D74" i="46196"/>
  <c r="H74" i="46196"/>
  <c r="I74" i="46196"/>
  <c r="Z74" i="46196"/>
  <c r="AA74" i="46196"/>
  <c r="AD74" i="46196"/>
  <c r="AE74" i="46196"/>
  <c r="C75" i="46196"/>
  <c r="D75" i="46196"/>
  <c r="E75" i="46196"/>
  <c r="G75" i="46196"/>
  <c r="H75" i="46196"/>
  <c r="I75" i="46196"/>
  <c r="K75" i="46196"/>
  <c r="X75" i="46196"/>
  <c r="Y75" i="46196"/>
  <c r="AB75" i="46196"/>
  <c r="AC75" i="46196"/>
  <c r="AF75" i="46196"/>
  <c r="AG75" i="46196"/>
  <c r="B76" i="46196"/>
  <c r="C76" i="46196"/>
  <c r="E76" i="46196"/>
  <c r="M76" i="46196"/>
  <c r="F76" i="46196"/>
  <c r="G76" i="46196"/>
  <c r="I76" i="46196"/>
  <c r="J76" i="46196"/>
  <c r="K76" i="46196"/>
  <c r="Y76" i="46196"/>
  <c r="AA76" i="46196"/>
  <c r="AB76" i="46196"/>
  <c r="AC76" i="46196"/>
  <c r="AE76" i="46196"/>
  <c r="AI76" i="46196"/>
  <c r="AF76" i="46196"/>
  <c r="AG76" i="46196"/>
  <c r="B77" i="46196"/>
  <c r="C77" i="46196"/>
  <c r="D77" i="46196"/>
  <c r="E77" i="46196"/>
  <c r="F77" i="46196"/>
  <c r="G77" i="46196"/>
  <c r="H77" i="46196"/>
  <c r="I77" i="46196"/>
  <c r="J77" i="46196"/>
  <c r="K77" i="46196"/>
  <c r="L77" i="46196"/>
  <c r="M77" i="46196"/>
  <c r="Y77" i="46196"/>
  <c r="Z77" i="46196"/>
  <c r="AA77" i="46196"/>
  <c r="AC77" i="46196"/>
  <c r="AD77" i="46196"/>
  <c r="AE77" i="46196"/>
  <c r="AG77" i="46196"/>
  <c r="AH77" i="46196"/>
  <c r="B78" i="46196"/>
  <c r="C78" i="46196"/>
  <c r="F78" i="46196"/>
  <c r="G78" i="46196"/>
  <c r="J78" i="46196"/>
  <c r="K78" i="46196"/>
  <c r="X78" i="46196"/>
  <c r="AH78" i="46196"/>
  <c r="Y78" i="46196"/>
  <c r="AA78" i="46196"/>
  <c r="AB78" i="46196"/>
  <c r="AC78" i="46196"/>
  <c r="AE78" i="46196"/>
  <c r="AF78" i="46196"/>
  <c r="AG78" i="46196"/>
  <c r="AI78" i="46196"/>
  <c r="B79" i="46196"/>
  <c r="C79" i="46196"/>
  <c r="D79" i="46196"/>
  <c r="F79" i="46196"/>
  <c r="G79" i="46196"/>
  <c r="H79" i="46196"/>
  <c r="J79" i="46196"/>
  <c r="K79" i="46196"/>
  <c r="L79" i="46196"/>
  <c r="Y79" i="46196"/>
  <c r="Z79" i="46196"/>
  <c r="AA79" i="46196"/>
  <c r="AC79" i="46196"/>
  <c r="AD79" i="46196"/>
  <c r="AE79" i="46196"/>
  <c r="AG79" i="46196"/>
  <c r="B80" i="46196"/>
  <c r="C80" i="46196"/>
  <c r="D80" i="46196"/>
  <c r="E80" i="46196"/>
  <c r="F80" i="46196"/>
  <c r="G80" i="46196"/>
  <c r="H80" i="46196"/>
  <c r="I80" i="46196"/>
  <c r="J80" i="46196"/>
  <c r="K80" i="46196"/>
  <c r="Z80" i="46196"/>
  <c r="AA80" i="46196"/>
  <c r="AB80" i="46196"/>
  <c r="AD80" i="46196"/>
  <c r="AE80" i="46196"/>
  <c r="AF80" i="46196"/>
  <c r="D81" i="46196"/>
  <c r="E81" i="46196"/>
  <c r="H81" i="46196"/>
  <c r="I81" i="46196"/>
  <c r="X81" i="46196"/>
  <c r="Y81" i="46196"/>
  <c r="AB81" i="46196"/>
  <c r="AC81" i="46196"/>
  <c r="AF81" i="46196"/>
  <c r="AG81" i="46196"/>
  <c r="D82" i="46196"/>
  <c r="E82" i="46196"/>
  <c r="H82" i="46196"/>
  <c r="I82" i="46196"/>
  <c r="X82" i="46196"/>
  <c r="AH82" i="46196"/>
  <c r="Z82" i="46196"/>
  <c r="AA82" i="46196"/>
  <c r="AB82" i="46196"/>
  <c r="AD82" i="46196"/>
  <c r="AE82" i="46196"/>
  <c r="AF82" i="46196"/>
  <c r="D83" i="46196"/>
  <c r="E83" i="46196"/>
  <c r="H83" i="46196"/>
  <c r="I83" i="46196"/>
  <c r="X83" i="46196"/>
  <c r="Y83" i="46196"/>
  <c r="AB83" i="46196"/>
  <c r="AC83" i="46196"/>
  <c r="AD83" i="46196"/>
  <c r="AF83" i="46196"/>
  <c r="AG83" i="46196"/>
  <c r="B84" i="46196"/>
  <c r="C84" i="46196"/>
  <c r="G84" i="46196"/>
  <c r="J84" i="46196"/>
  <c r="K84" i="46196"/>
  <c r="X84" i="46196"/>
  <c r="Y84" i="46196"/>
  <c r="AA84" i="46196"/>
  <c r="AB84" i="46196"/>
  <c r="AC84" i="46196"/>
  <c r="AE84" i="46196"/>
  <c r="AI84" i="46196"/>
  <c r="AF84" i="46196"/>
  <c r="AG84" i="46196"/>
  <c r="B85" i="46196"/>
  <c r="C85" i="46196"/>
  <c r="D85" i="46196"/>
  <c r="E85" i="46196"/>
  <c r="F85" i="46196"/>
  <c r="G85" i="46196"/>
  <c r="H85" i="46196"/>
  <c r="I85" i="46196"/>
  <c r="J85" i="46196"/>
  <c r="K85" i="46196"/>
  <c r="L85" i="46196"/>
  <c r="M85" i="46196"/>
  <c r="Y85" i="46196"/>
  <c r="Z85" i="46196"/>
  <c r="AA85" i="46196"/>
  <c r="AC85" i="46196"/>
  <c r="AD85" i="46196"/>
  <c r="AE85" i="46196"/>
  <c r="AG85" i="46196"/>
  <c r="AH85" i="46196"/>
  <c r="B86" i="46196"/>
  <c r="C86" i="46196"/>
  <c r="F86" i="46196"/>
  <c r="G86" i="46196"/>
  <c r="J86" i="46196"/>
  <c r="K86" i="46196"/>
  <c r="X86" i="46196"/>
  <c r="Y86" i="46196"/>
  <c r="AB86" i="46196"/>
  <c r="AC86" i="46196"/>
  <c r="AF86" i="46196"/>
  <c r="AG86" i="46196"/>
  <c r="AI86" i="46196"/>
  <c r="B87" i="46196"/>
  <c r="C87" i="46196"/>
  <c r="D87" i="46196"/>
  <c r="F87" i="46196"/>
  <c r="G87" i="46196"/>
  <c r="H87" i="46196"/>
  <c r="L87" i="46196"/>
  <c r="J87" i="46196"/>
  <c r="K87" i="46196"/>
  <c r="Y87" i="46196"/>
  <c r="Z87" i="46196"/>
  <c r="AA87" i="46196"/>
  <c r="AD87" i="46196"/>
  <c r="AE87" i="46196"/>
  <c r="AG87" i="46196"/>
  <c r="Y97" i="46196"/>
  <c r="Z97" i="46196"/>
  <c r="AA97" i="46196"/>
  <c r="AB97" i="46196"/>
  <c r="AC97" i="46196"/>
  <c r="AD97" i="46196"/>
  <c r="AE97" i="46196"/>
  <c r="AF97" i="46196"/>
  <c r="AG97" i="46196"/>
  <c r="AH97" i="46196"/>
  <c r="AI98" i="46196"/>
  <c r="AI99" i="46196"/>
  <c r="AJ99" i="46196"/>
  <c r="AI100" i="46196"/>
  <c r="AJ100" i="46196"/>
  <c r="AI101" i="46196"/>
  <c r="AJ101" i="46196"/>
  <c r="AI102" i="46196"/>
  <c r="AJ102" i="46196"/>
  <c r="AI103" i="46196"/>
  <c r="AJ103" i="46196"/>
  <c r="AI104" i="46196"/>
  <c r="AJ104" i="46196"/>
  <c r="AI105" i="46196"/>
  <c r="AJ105" i="46196"/>
  <c r="AI106" i="46196"/>
  <c r="AJ106" i="46196"/>
  <c r="AI107" i="46196"/>
  <c r="AJ107" i="46196"/>
  <c r="AI108" i="46196"/>
  <c r="AJ108" i="46196"/>
  <c r="AI109" i="46196"/>
  <c r="AJ109" i="46196"/>
  <c r="AI110" i="46196"/>
  <c r="AJ110" i="46196"/>
  <c r="AI111" i="46196"/>
  <c r="AJ111" i="46196"/>
  <c r="AI112" i="46196"/>
  <c r="AJ112" i="46196"/>
  <c r="AI113" i="46196"/>
  <c r="AJ113" i="46196"/>
  <c r="AI114" i="46196"/>
  <c r="AJ114" i="46196"/>
  <c r="AI115" i="46196"/>
  <c r="AJ115" i="46196"/>
  <c r="AI116" i="46196"/>
  <c r="AJ116" i="46196"/>
  <c r="B121" i="46196"/>
  <c r="C121" i="46196"/>
  <c r="D121" i="46196"/>
  <c r="E121" i="46196"/>
  <c r="F121" i="46196"/>
  <c r="G121" i="46196"/>
  <c r="H121" i="46196"/>
  <c r="I121" i="46196"/>
  <c r="J121" i="46196"/>
  <c r="K121" i="46196"/>
  <c r="X121" i="46196"/>
  <c r="Y121" i="46196"/>
  <c r="Z121" i="46196"/>
  <c r="AA121" i="46196"/>
  <c r="AB121" i="46196"/>
  <c r="AC121" i="46196"/>
  <c r="AD121" i="46196"/>
  <c r="AE121" i="46196"/>
  <c r="AF121" i="46196"/>
  <c r="AG121" i="46196"/>
  <c r="AI122" i="46196"/>
  <c r="AI123" i="46196"/>
  <c r="AI124" i="46196"/>
  <c r="AI125" i="46196"/>
  <c r="AI126" i="46196"/>
  <c r="AI127" i="46196"/>
  <c r="AI128" i="46196"/>
  <c r="AI129" i="46196"/>
  <c r="AI130" i="46196"/>
  <c r="AI131" i="46196"/>
  <c r="AI132" i="46196"/>
  <c r="AI133" i="46196"/>
  <c r="AI134" i="46196"/>
  <c r="AI135" i="46196"/>
  <c r="AI136" i="46196"/>
  <c r="AI137" i="46196"/>
  <c r="AI138" i="46196"/>
  <c r="AI139" i="46196"/>
  <c r="AI140" i="46196"/>
  <c r="M144" i="46196"/>
  <c r="AH144" i="46196"/>
  <c r="B145" i="46196"/>
  <c r="C145" i="46196"/>
  <c r="B169" i="46196"/>
  <c r="F145" i="46196"/>
  <c r="G145" i="46196"/>
  <c r="F169" i="46196"/>
  <c r="H145" i="46196"/>
  <c r="H169" i="46196"/>
  <c r="Y145" i="46196"/>
  <c r="AC145" i="46196"/>
  <c r="AD145" i="46196"/>
  <c r="AE145" i="46196"/>
  <c r="AF145" i="46196"/>
  <c r="AG145" i="46196"/>
  <c r="D146" i="46196"/>
  <c r="E146" i="46196"/>
  <c r="H146" i="46196"/>
  <c r="I146" i="46196"/>
  <c r="H170" i="46196"/>
  <c r="AH146" i="46196"/>
  <c r="D147" i="46196"/>
  <c r="I147" i="46196"/>
  <c r="J147" i="46196"/>
  <c r="K147" i="46196"/>
  <c r="X147" i="46196"/>
  <c r="Y147" i="46196"/>
  <c r="AA147" i="46196"/>
  <c r="AD147" i="46196"/>
  <c r="AE147" i="46196"/>
  <c r="AF147" i="46196"/>
  <c r="D148" i="46196"/>
  <c r="H148" i="46196"/>
  <c r="I148" i="46196"/>
  <c r="X148" i="46196"/>
  <c r="Z148" i="46196"/>
  <c r="AB148" i="46196"/>
  <c r="AC148" i="46196"/>
  <c r="AE148" i="46196"/>
  <c r="AF148" i="46196"/>
  <c r="B149" i="46196"/>
  <c r="C149" i="46196"/>
  <c r="B173" i="46196"/>
  <c r="D149" i="46196"/>
  <c r="F149" i="46196"/>
  <c r="G149" i="46196"/>
  <c r="H149" i="46196"/>
  <c r="I149" i="46196"/>
  <c r="J149" i="46196"/>
  <c r="Z149" i="46196"/>
  <c r="AD149" i="46196"/>
  <c r="AE149" i="46196"/>
  <c r="B150" i="46196"/>
  <c r="C150" i="46196"/>
  <c r="D150" i="46196"/>
  <c r="F150" i="46196"/>
  <c r="G150" i="46196"/>
  <c r="H150" i="46196"/>
  <c r="I150" i="46196"/>
  <c r="H174" i="46196"/>
  <c r="J150" i="46196"/>
  <c r="K150" i="46196"/>
  <c r="AH150" i="46196"/>
  <c r="F151" i="46196"/>
  <c r="J151" i="46196"/>
  <c r="AH151" i="46196"/>
  <c r="D152" i="46196"/>
  <c r="E152" i="46196"/>
  <c r="H152" i="46196"/>
  <c r="I152" i="46196"/>
  <c r="X152" i="46196"/>
  <c r="Z152" i="46196"/>
  <c r="AA152" i="46196"/>
  <c r="AB152" i="46196"/>
  <c r="AC152" i="46196"/>
  <c r="AD152" i="46196"/>
  <c r="AF152" i="46196"/>
  <c r="AG152" i="46196"/>
  <c r="B153" i="46196"/>
  <c r="F153" i="46196"/>
  <c r="G153" i="46196"/>
  <c r="F177" i="46196"/>
  <c r="J153" i="46196"/>
  <c r="K153" i="46196"/>
  <c r="Y153" i="46196"/>
  <c r="Z153" i="46196"/>
  <c r="AA153" i="46196"/>
  <c r="AD153" i="46196"/>
  <c r="B154" i="46196"/>
  <c r="D154" i="46196"/>
  <c r="E154" i="46196"/>
  <c r="F154" i="46196"/>
  <c r="G154" i="46196"/>
  <c r="H154" i="46196"/>
  <c r="J154" i="46196"/>
  <c r="K154" i="46196"/>
  <c r="X154" i="46196"/>
  <c r="AB154" i="46196"/>
  <c r="AC154" i="46196"/>
  <c r="AB178" i="46196"/>
  <c r="AF154" i="46196"/>
  <c r="AG154" i="46196"/>
  <c r="B155" i="46196"/>
  <c r="C155" i="46196"/>
  <c r="D155" i="46196"/>
  <c r="E155" i="46196"/>
  <c r="F155" i="46196"/>
  <c r="G155" i="46196"/>
  <c r="F179" i="46196"/>
  <c r="H155" i="46196"/>
  <c r="I155" i="46196"/>
  <c r="J155" i="46196"/>
  <c r="K155" i="46196"/>
  <c r="M155" i="46196"/>
  <c r="Z155" i="46196"/>
  <c r="AA155" i="46196"/>
  <c r="Z179" i="46196"/>
  <c r="AD155" i="46196"/>
  <c r="AE155" i="46196"/>
  <c r="B156" i="46196"/>
  <c r="C156" i="46196"/>
  <c r="D156" i="46196"/>
  <c r="E156" i="46196"/>
  <c r="D180" i="46196"/>
  <c r="F156" i="46196"/>
  <c r="G156" i="46196"/>
  <c r="H156" i="46196"/>
  <c r="I156" i="46196"/>
  <c r="J156" i="46196"/>
  <c r="K156" i="46196"/>
  <c r="M156" i="46196"/>
  <c r="X156" i="46196"/>
  <c r="Y156" i="46196"/>
  <c r="AB156" i="46196"/>
  <c r="AF156" i="46196"/>
  <c r="AG156" i="46196"/>
  <c r="F157" i="46196"/>
  <c r="H157" i="46196"/>
  <c r="J157" i="46196"/>
  <c r="AH157" i="46196"/>
  <c r="AH181" i="46196"/>
  <c r="B158" i="46196"/>
  <c r="C158" i="46196"/>
  <c r="F158" i="46196"/>
  <c r="J158" i="46196"/>
  <c r="K158" i="46196"/>
  <c r="X158" i="46196"/>
  <c r="Y158" i="46196"/>
  <c r="AA158" i="46196"/>
  <c r="AD158" i="46196"/>
  <c r="AE158" i="46196"/>
  <c r="B159" i="46196"/>
  <c r="C159" i="46196"/>
  <c r="D159" i="46196"/>
  <c r="E159" i="46196"/>
  <c r="D183" i="46196"/>
  <c r="F159" i="46196"/>
  <c r="H159" i="46196"/>
  <c r="I159" i="46196"/>
  <c r="J159" i="46196"/>
  <c r="K159" i="46196"/>
  <c r="M159" i="46196"/>
  <c r="Y159" i="46196"/>
  <c r="AH159" i="46196"/>
  <c r="D160" i="46196"/>
  <c r="E160" i="46196"/>
  <c r="H160" i="46196"/>
  <c r="I160" i="46196"/>
  <c r="H184" i="46196"/>
  <c r="X160" i="46196"/>
  <c r="Y160" i="46196"/>
  <c r="Z160" i="46196"/>
  <c r="AB160" i="46196"/>
  <c r="AC160" i="46196"/>
  <c r="AD160" i="46196"/>
  <c r="AE160" i="46196"/>
  <c r="AF160" i="46196"/>
  <c r="AG160" i="46196"/>
  <c r="B161" i="46196"/>
  <c r="C161" i="46196"/>
  <c r="B185" i="46196"/>
  <c r="F161" i="46196"/>
  <c r="G161" i="46196"/>
  <c r="H161" i="46196"/>
  <c r="J161" i="46196"/>
  <c r="K161" i="46196"/>
  <c r="X161" i="46196"/>
  <c r="Y161" i="46196"/>
  <c r="Z161" i="46196"/>
  <c r="AA161" i="46196"/>
  <c r="Z185" i="46196"/>
  <c r="AB161" i="46196"/>
  <c r="AC161" i="46196"/>
  <c r="AD161" i="46196"/>
  <c r="AE161" i="46196"/>
  <c r="AF161" i="46196"/>
  <c r="AG161" i="46196"/>
  <c r="AH161" i="46196"/>
  <c r="B162" i="46196"/>
  <c r="D162" i="46196"/>
  <c r="E162" i="46196"/>
  <c r="F162" i="46196"/>
  <c r="H162" i="46196"/>
  <c r="I162" i="46196"/>
  <c r="J162" i="46196"/>
  <c r="K162" i="46196"/>
  <c r="X162" i="46196"/>
  <c r="AH162" i="46196"/>
  <c r="Y162" i="46196"/>
  <c r="Z162" i="46196"/>
  <c r="AA162" i="46196"/>
  <c r="AB162" i="46196"/>
  <c r="AC162" i="46196"/>
  <c r="AD162" i="46196"/>
  <c r="AE162" i="46196"/>
  <c r="AF162" i="46196"/>
  <c r="AF186" i="46196"/>
  <c r="AG162" i="46196"/>
  <c r="X169" i="46196"/>
  <c r="AB169" i="46196"/>
  <c r="AD169" i="46196"/>
  <c r="D170" i="46196"/>
  <c r="X170" i="46196"/>
  <c r="Z170" i="46196"/>
  <c r="AB170" i="46196"/>
  <c r="AD170" i="46196"/>
  <c r="AI170" i="46196"/>
  <c r="AF170" i="46196"/>
  <c r="AH170" i="46196"/>
  <c r="H171" i="46196"/>
  <c r="Z171" i="46196"/>
  <c r="AD171" i="46196"/>
  <c r="H172" i="46196"/>
  <c r="AB172" i="46196"/>
  <c r="AD172" i="46196"/>
  <c r="F173" i="46196"/>
  <c r="H173" i="46196"/>
  <c r="B174" i="46196"/>
  <c r="F174" i="46196"/>
  <c r="J174" i="46196"/>
  <c r="X174" i="46196"/>
  <c r="Z174" i="46196"/>
  <c r="AB174" i="46196"/>
  <c r="AD174" i="46196"/>
  <c r="AI174" i="46196"/>
  <c r="AF174" i="46196"/>
  <c r="AH174" i="46196"/>
  <c r="B175" i="46196"/>
  <c r="D175" i="46196"/>
  <c r="J175" i="46196"/>
  <c r="X175" i="46196"/>
  <c r="Z175" i="46196"/>
  <c r="AB175" i="46196"/>
  <c r="AD175" i="46196"/>
  <c r="AF175" i="46196"/>
  <c r="AH175" i="46196"/>
  <c r="AI175" i="46196"/>
  <c r="D176" i="46196"/>
  <c r="H176" i="46196"/>
  <c r="Z176" i="46196"/>
  <c r="AB176" i="46196"/>
  <c r="AF176" i="46196"/>
  <c r="J177" i="46196"/>
  <c r="X177" i="46196"/>
  <c r="Z177" i="46196"/>
  <c r="D178" i="46196"/>
  <c r="F178" i="46196"/>
  <c r="J178" i="46196"/>
  <c r="AF178" i="46196"/>
  <c r="B179" i="46196"/>
  <c r="D179" i="46196"/>
  <c r="H179" i="46196"/>
  <c r="J179" i="46196"/>
  <c r="AD179" i="46196"/>
  <c r="B180" i="46196"/>
  <c r="F180" i="46196"/>
  <c r="H180" i="46196"/>
  <c r="J180" i="46196"/>
  <c r="X180" i="46196"/>
  <c r="AF180" i="46196"/>
  <c r="B181" i="46196"/>
  <c r="D181" i="46196"/>
  <c r="F181" i="46196"/>
  <c r="M181" i="46196"/>
  <c r="H181" i="46196"/>
  <c r="J181" i="46196"/>
  <c r="X181" i="46196"/>
  <c r="Z181" i="46196"/>
  <c r="AB181" i="46196"/>
  <c r="AD181" i="46196"/>
  <c r="AF181" i="46196"/>
  <c r="B182" i="46196"/>
  <c r="J182" i="46196"/>
  <c r="X182" i="46196"/>
  <c r="Z182" i="46196"/>
  <c r="AD182" i="46196"/>
  <c r="B183" i="46196"/>
  <c r="H183" i="46196"/>
  <c r="J183" i="46196"/>
  <c r="X183" i="46196"/>
  <c r="Z183" i="46196"/>
  <c r="AB183" i="46196"/>
  <c r="AD183" i="46196"/>
  <c r="AF183" i="46196"/>
  <c r="AH183" i="46196"/>
  <c r="AI183" i="46196"/>
  <c r="D184" i="46196"/>
  <c r="X184" i="46196"/>
  <c r="AB184" i="46196"/>
  <c r="AD184" i="46196"/>
  <c r="AF184" i="46196"/>
  <c r="F185" i="46196"/>
  <c r="J185" i="46196"/>
  <c r="X185" i="46196"/>
  <c r="AB185" i="46196"/>
  <c r="AD185" i="46196"/>
  <c r="AF185" i="46196"/>
  <c r="AH185" i="46196"/>
  <c r="AI185" i="46196"/>
  <c r="D186" i="46196"/>
  <c r="H186" i="46196"/>
  <c r="J186" i="46196"/>
  <c r="Z186" i="46196"/>
  <c r="AB186" i="46196"/>
  <c r="AD186" i="46196"/>
  <c r="AH186" i="46196"/>
  <c r="Y187" i="46196"/>
  <c r="AA187" i="46196"/>
  <c r="AC187" i="46196"/>
  <c r="AE187" i="46196"/>
  <c r="AG187" i="46196"/>
  <c r="E10" i="16"/>
  <c r="F10" i="16"/>
  <c r="E11" i="16"/>
  <c r="F11" i="16"/>
  <c r="E12" i="16"/>
  <c r="F12" i="16"/>
  <c r="E13" i="16"/>
  <c r="F13" i="16"/>
  <c r="E14" i="16"/>
  <c r="F14" i="16"/>
  <c r="E15" i="16"/>
  <c r="F15" i="16"/>
  <c r="E16" i="16"/>
  <c r="F16" i="16"/>
  <c r="E17" i="16"/>
  <c r="F17" i="16"/>
  <c r="E18" i="16"/>
  <c r="F18" i="16"/>
  <c r="E19" i="16"/>
  <c r="F19" i="16"/>
  <c r="E20" i="16"/>
  <c r="F20" i="16"/>
  <c r="E21" i="16"/>
  <c r="F21" i="16"/>
  <c r="E22" i="16"/>
  <c r="F22" i="16"/>
  <c r="E23" i="16"/>
  <c r="F23" i="16"/>
  <c r="E24" i="16"/>
  <c r="F24" i="16"/>
  <c r="E25" i="16"/>
  <c r="F25" i="16"/>
  <c r="E26" i="16"/>
  <c r="F26" i="16"/>
  <c r="E27" i="16"/>
  <c r="F27" i="16"/>
  <c r="E28" i="16"/>
  <c r="F28" i="16"/>
  <c r="E29" i="16"/>
  <c r="F29" i="16"/>
  <c r="E30" i="16"/>
  <c r="F30" i="16"/>
  <c r="B31" i="16"/>
  <c r="C31" i="16"/>
  <c r="E31" i="16"/>
  <c r="D31" i="16"/>
  <c r="F31" i="16"/>
  <c r="B2" i="20"/>
  <c r="B5" i="20"/>
  <c r="B3" i="20"/>
  <c r="B4" i="20"/>
  <c r="C24" i="20"/>
  <c r="E14" i="20"/>
  <c r="G14" i="20"/>
  <c r="D24" i="20"/>
  <c r="B35" i="20"/>
  <c r="H8" i="192"/>
  <c r="I8" i="192"/>
  <c r="H9" i="192"/>
  <c r="I9" i="192"/>
  <c r="H10" i="192"/>
  <c r="I10" i="192"/>
  <c r="H11" i="192"/>
  <c r="I11" i="192"/>
  <c r="H12" i="192"/>
  <c r="I12" i="192"/>
  <c r="H13" i="192"/>
  <c r="I13" i="192"/>
  <c r="B14" i="192"/>
  <c r="C14" i="192"/>
  <c r="D14" i="192"/>
  <c r="E14" i="192"/>
  <c r="F14" i="192"/>
  <c r="G14" i="192"/>
  <c r="I14" i="192"/>
  <c r="H21" i="192"/>
  <c r="I21" i="192"/>
  <c r="H22" i="192"/>
  <c r="I22" i="192"/>
  <c r="H23" i="192"/>
  <c r="I23" i="192"/>
  <c r="H24" i="192"/>
  <c r="I24" i="192"/>
  <c r="H25" i="192"/>
  <c r="I25" i="192"/>
  <c r="H26" i="192"/>
  <c r="I26" i="192"/>
  <c r="B27" i="192"/>
  <c r="C27" i="192"/>
  <c r="D27" i="192"/>
  <c r="E27" i="192"/>
  <c r="F27" i="192"/>
  <c r="G27" i="192"/>
  <c r="I27" i="192"/>
  <c r="B35" i="192"/>
  <c r="C35" i="192"/>
  <c r="D35" i="192"/>
  <c r="E35" i="192"/>
  <c r="F35" i="192"/>
  <c r="G35" i="192"/>
  <c r="I35" i="192"/>
  <c r="B36" i="192"/>
  <c r="C36" i="192"/>
  <c r="D36" i="192"/>
  <c r="E36" i="192"/>
  <c r="F36" i="192"/>
  <c r="G36" i="192"/>
  <c r="I36" i="192"/>
  <c r="B37" i="192"/>
  <c r="C37" i="192"/>
  <c r="D37" i="192"/>
  <c r="E37" i="192"/>
  <c r="F37" i="192"/>
  <c r="G37" i="192"/>
  <c r="I37" i="192"/>
  <c r="B38" i="192"/>
  <c r="C38" i="192"/>
  <c r="D38" i="192"/>
  <c r="E38" i="192"/>
  <c r="F38" i="192"/>
  <c r="G38" i="192"/>
  <c r="I38" i="192"/>
  <c r="B39" i="192"/>
  <c r="C39" i="192"/>
  <c r="D39" i="192"/>
  <c r="E39" i="192"/>
  <c r="F39" i="192"/>
  <c r="G39" i="192"/>
  <c r="I39" i="192"/>
  <c r="B40" i="192"/>
  <c r="C40" i="192"/>
  <c r="D40" i="192"/>
  <c r="E40" i="192"/>
  <c r="F40" i="192"/>
  <c r="G40" i="192"/>
  <c r="I40" i="192"/>
  <c r="B41" i="192"/>
  <c r="C41" i="192"/>
  <c r="D41" i="192"/>
  <c r="E41" i="192"/>
  <c r="F41" i="192"/>
  <c r="G41" i="192"/>
  <c r="I41" i="192"/>
  <c r="P10" i="184"/>
  <c r="Q10" i="184"/>
  <c r="P11" i="184"/>
  <c r="Q11" i="184"/>
  <c r="Q21" i="184"/>
  <c r="P12" i="184"/>
  <c r="Q12" i="184"/>
  <c r="P13" i="184"/>
  <c r="Q13" i="184"/>
  <c r="P14" i="184"/>
  <c r="Q14" i="184"/>
  <c r="P15" i="184"/>
  <c r="Q15" i="184"/>
  <c r="P16" i="184"/>
  <c r="Q16" i="184"/>
  <c r="P17" i="184"/>
  <c r="Q17" i="184"/>
  <c r="P18" i="184"/>
  <c r="Q18" i="184"/>
  <c r="P19" i="184"/>
  <c r="Q19" i="184"/>
  <c r="P20" i="184"/>
  <c r="Q20" i="184"/>
  <c r="B21" i="184"/>
  <c r="C21" i="184"/>
  <c r="D21" i="184"/>
  <c r="E21" i="184"/>
  <c r="F21" i="184"/>
  <c r="G21" i="184"/>
  <c r="H21" i="184"/>
  <c r="I21" i="184"/>
  <c r="J21" i="184"/>
  <c r="K21" i="184"/>
  <c r="L21" i="184"/>
  <c r="M21" i="184"/>
  <c r="N21" i="184"/>
  <c r="O21" i="184"/>
  <c r="P21" i="184"/>
  <c r="P32" i="184"/>
  <c r="Q32" i="184"/>
  <c r="P33" i="184"/>
  <c r="Q33" i="184"/>
  <c r="P34" i="184"/>
  <c r="Q34" i="184"/>
  <c r="P35" i="184"/>
  <c r="Q35" i="184"/>
  <c r="P36" i="184"/>
  <c r="Q36" i="184"/>
  <c r="P37" i="184"/>
  <c r="Q37" i="184"/>
  <c r="P38" i="184"/>
  <c r="Q38" i="184"/>
  <c r="P39" i="184"/>
  <c r="Q39" i="184"/>
  <c r="P40" i="184"/>
  <c r="Q40" i="184"/>
  <c r="P41" i="184"/>
  <c r="Q41" i="184"/>
  <c r="P42" i="184"/>
  <c r="Q42" i="184"/>
  <c r="B43" i="184"/>
  <c r="C43" i="184"/>
  <c r="D43" i="184"/>
  <c r="E43" i="184"/>
  <c r="F43" i="184"/>
  <c r="G43" i="184"/>
  <c r="H43" i="184"/>
  <c r="I43" i="184"/>
  <c r="J43" i="184"/>
  <c r="K43" i="184"/>
  <c r="L43" i="184"/>
  <c r="M43" i="184"/>
  <c r="N43" i="184"/>
  <c r="O43" i="184"/>
  <c r="Q43" i="184"/>
  <c r="P54" i="184"/>
  <c r="Q54" i="184"/>
  <c r="P55" i="184"/>
  <c r="Q55" i="184"/>
  <c r="Q65" i="184"/>
  <c r="P56" i="184"/>
  <c r="Q56" i="184"/>
  <c r="P57" i="184"/>
  <c r="Q57" i="184"/>
  <c r="P58" i="184"/>
  <c r="Q58" i="184"/>
  <c r="P59" i="184"/>
  <c r="Q59" i="184"/>
  <c r="P60" i="184"/>
  <c r="Q60" i="184"/>
  <c r="P61" i="184"/>
  <c r="Q61" i="184"/>
  <c r="P62" i="184"/>
  <c r="Q62" i="184"/>
  <c r="P63" i="184"/>
  <c r="Q63" i="184"/>
  <c r="P64" i="184"/>
  <c r="Q64" i="184"/>
  <c r="B65" i="184"/>
  <c r="C65" i="184"/>
  <c r="D65" i="184"/>
  <c r="E65" i="184"/>
  <c r="F65" i="184"/>
  <c r="G65" i="184"/>
  <c r="H65" i="184"/>
  <c r="I65" i="184"/>
  <c r="J65" i="184"/>
  <c r="K65" i="184"/>
  <c r="L65" i="184"/>
  <c r="M65" i="184"/>
  <c r="N65" i="184"/>
  <c r="O65" i="184"/>
  <c r="P65" i="184"/>
  <c r="P76" i="184"/>
  <c r="Q76" i="184"/>
  <c r="P77" i="184"/>
  <c r="Q77" i="184"/>
  <c r="P78" i="184"/>
  <c r="Q78" i="184"/>
  <c r="P79" i="184"/>
  <c r="Q79" i="184"/>
  <c r="P80" i="184"/>
  <c r="Q80" i="184"/>
  <c r="P81" i="184"/>
  <c r="Q81" i="184"/>
  <c r="P82" i="184"/>
  <c r="Q82" i="184"/>
  <c r="P83" i="184"/>
  <c r="Q83" i="184"/>
  <c r="P84" i="184"/>
  <c r="Q84" i="184"/>
  <c r="P85" i="184"/>
  <c r="Q85" i="184"/>
  <c r="P86" i="184"/>
  <c r="Q86" i="184"/>
  <c r="B87" i="184"/>
  <c r="B153" i="184"/>
  <c r="C87" i="184"/>
  <c r="D87" i="184"/>
  <c r="E87" i="184"/>
  <c r="F87" i="184"/>
  <c r="G87" i="184"/>
  <c r="H87" i="184"/>
  <c r="I87" i="184"/>
  <c r="J87" i="184"/>
  <c r="J153" i="184"/>
  <c r="K87" i="184"/>
  <c r="L87" i="184"/>
  <c r="M87" i="184"/>
  <c r="N87" i="184"/>
  <c r="N153" i="184"/>
  <c r="O87" i="184"/>
  <c r="Q87" i="184"/>
  <c r="P98" i="184"/>
  <c r="Q98" i="184"/>
  <c r="P99" i="184"/>
  <c r="Q99" i="184"/>
  <c r="Q109" i="184"/>
  <c r="P100" i="184"/>
  <c r="Q100" i="184"/>
  <c r="P101" i="184"/>
  <c r="Q101" i="184"/>
  <c r="P102" i="184"/>
  <c r="Q102" i="184"/>
  <c r="P103" i="184"/>
  <c r="Q103" i="184"/>
  <c r="P104" i="184"/>
  <c r="Q104" i="184"/>
  <c r="P105" i="184"/>
  <c r="Q105" i="184"/>
  <c r="P106" i="184"/>
  <c r="Q106" i="184"/>
  <c r="P107" i="184"/>
  <c r="Q107" i="184"/>
  <c r="P108" i="184"/>
  <c r="Q108" i="184"/>
  <c r="B109" i="184"/>
  <c r="C109" i="184"/>
  <c r="D109" i="184"/>
  <c r="E109" i="184"/>
  <c r="F109" i="184"/>
  <c r="G109" i="184"/>
  <c r="H109" i="184"/>
  <c r="I109" i="184"/>
  <c r="J109" i="184"/>
  <c r="K109" i="184"/>
  <c r="L109" i="184"/>
  <c r="M109" i="184"/>
  <c r="N109" i="184"/>
  <c r="O109" i="184"/>
  <c r="P109" i="184"/>
  <c r="P120" i="184"/>
  <c r="Q120" i="184"/>
  <c r="P121" i="184"/>
  <c r="Q121" i="184"/>
  <c r="P122" i="184"/>
  <c r="Q122" i="184"/>
  <c r="P123" i="184"/>
  <c r="Q123" i="184"/>
  <c r="P124" i="184"/>
  <c r="Q124" i="184"/>
  <c r="P125" i="184"/>
  <c r="Q125" i="184"/>
  <c r="P126" i="184"/>
  <c r="Q126" i="184"/>
  <c r="P127" i="184"/>
  <c r="Q127" i="184"/>
  <c r="P128" i="184"/>
  <c r="Q128" i="184"/>
  <c r="P129" i="184"/>
  <c r="Q129" i="184"/>
  <c r="P130" i="184"/>
  <c r="Q130" i="184"/>
  <c r="B131" i="184"/>
  <c r="C131" i="184"/>
  <c r="D131" i="184"/>
  <c r="E131" i="184"/>
  <c r="F131" i="184"/>
  <c r="G131" i="184"/>
  <c r="H131" i="184"/>
  <c r="I131" i="184"/>
  <c r="J131" i="184"/>
  <c r="K131" i="184"/>
  <c r="L131" i="184"/>
  <c r="M131" i="184"/>
  <c r="N131" i="184"/>
  <c r="O131" i="184"/>
  <c r="Q131" i="184"/>
  <c r="B142" i="184"/>
  <c r="C142" i="184"/>
  <c r="D142" i="184"/>
  <c r="E142" i="184"/>
  <c r="F142" i="184"/>
  <c r="G142" i="184"/>
  <c r="H142" i="184"/>
  <c r="I142" i="184"/>
  <c r="J142" i="184"/>
  <c r="K142" i="184"/>
  <c r="L142" i="184"/>
  <c r="M142" i="184"/>
  <c r="N142" i="184"/>
  <c r="O142" i="184"/>
  <c r="Q142" i="184"/>
  <c r="B143" i="184"/>
  <c r="C143" i="184"/>
  <c r="D143" i="184"/>
  <c r="E143" i="184"/>
  <c r="F143" i="184"/>
  <c r="G143" i="184"/>
  <c r="H143" i="184"/>
  <c r="I143" i="184"/>
  <c r="J143" i="184"/>
  <c r="K143" i="184"/>
  <c r="L143" i="184"/>
  <c r="M143" i="184"/>
  <c r="N143" i="184"/>
  <c r="O143" i="184"/>
  <c r="Q143" i="184"/>
  <c r="B144" i="184"/>
  <c r="C144" i="184"/>
  <c r="D144" i="184"/>
  <c r="E144" i="184"/>
  <c r="F144" i="184"/>
  <c r="G144" i="184"/>
  <c r="H144" i="184"/>
  <c r="I144" i="184"/>
  <c r="J144" i="184"/>
  <c r="K144" i="184"/>
  <c r="L144" i="184"/>
  <c r="M144" i="184"/>
  <c r="N144" i="184"/>
  <c r="O144" i="184"/>
  <c r="Q144" i="184"/>
  <c r="B145" i="184"/>
  <c r="C145" i="184"/>
  <c r="D145" i="184"/>
  <c r="E145" i="184"/>
  <c r="F145" i="184"/>
  <c r="G145" i="184"/>
  <c r="H145" i="184"/>
  <c r="I145" i="184"/>
  <c r="J145" i="184"/>
  <c r="K145" i="184"/>
  <c r="L145" i="184"/>
  <c r="M145" i="184"/>
  <c r="N145" i="184"/>
  <c r="O145" i="184"/>
  <c r="Q145" i="184"/>
  <c r="B146" i="184"/>
  <c r="C146" i="184"/>
  <c r="D146" i="184"/>
  <c r="E146" i="184"/>
  <c r="F146" i="184"/>
  <c r="G146" i="184"/>
  <c r="H146" i="184"/>
  <c r="I146" i="184"/>
  <c r="J146" i="184"/>
  <c r="K146" i="184"/>
  <c r="L146" i="184"/>
  <c r="M146" i="184"/>
  <c r="N146" i="184"/>
  <c r="O146" i="184"/>
  <c r="Q146" i="184"/>
  <c r="B147" i="184"/>
  <c r="C147" i="184"/>
  <c r="D147" i="184"/>
  <c r="E147" i="184"/>
  <c r="F147" i="184"/>
  <c r="G147" i="184"/>
  <c r="H147" i="184"/>
  <c r="I147" i="184"/>
  <c r="J147" i="184"/>
  <c r="K147" i="184"/>
  <c r="L147" i="184"/>
  <c r="M147" i="184"/>
  <c r="N147" i="184"/>
  <c r="O147" i="184"/>
  <c r="Q147" i="184"/>
  <c r="B148" i="184"/>
  <c r="C148" i="184"/>
  <c r="D148" i="184"/>
  <c r="E148" i="184"/>
  <c r="F148" i="184"/>
  <c r="G148" i="184"/>
  <c r="H148" i="184"/>
  <c r="I148" i="184"/>
  <c r="J148" i="184"/>
  <c r="K148" i="184"/>
  <c r="L148" i="184"/>
  <c r="M148" i="184"/>
  <c r="N148" i="184"/>
  <c r="O148" i="184"/>
  <c r="Q148" i="184"/>
  <c r="B149" i="184"/>
  <c r="C149" i="184"/>
  <c r="D149" i="184"/>
  <c r="E149" i="184"/>
  <c r="F149" i="184"/>
  <c r="G149" i="184"/>
  <c r="H149" i="184"/>
  <c r="I149" i="184"/>
  <c r="J149" i="184"/>
  <c r="K149" i="184"/>
  <c r="L149" i="184"/>
  <c r="M149" i="184"/>
  <c r="N149" i="184"/>
  <c r="O149" i="184"/>
  <c r="Q149" i="184"/>
  <c r="B150" i="184"/>
  <c r="C150" i="184"/>
  <c r="D150" i="184"/>
  <c r="E150" i="184"/>
  <c r="F150" i="184"/>
  <c r="G150" i="184"/>
  <c r="H150" i="184"/>
  <c r="I150" i="184"/>
  <c r="J150" i="184"/>
  <c r="K150" i="184"/>
  <c r="L150" i="184"/>
  <c r="M150" i="184"/>
  <c r="N150" i="184"/>
  <c r="O150" i="184"/>
  <c r="Q150" i="184"/>
  <c r="B151" i="184"/>
  <c r="C151" i="184"/>
  <c r="D151" i="184"/>
  <c r="E151" i="184"/>
  <c r="F151" i="184"/>
  <c r="G151" i="184"/>
  <c r="H151" i="184"/>
  <c r="I151" i="184"/>
  <c r="J151" i="184"/>
  <c r="K151" i="184"/>
  <c r="L151" i="184"/>
  <c r="M151" i="184"/>
  <c r="N151" i="184"/>
  <c r="O151" i="184"/>
  <c r="Q151" i="184"/>
  <c r="B152" i="184"/>
  <c r="C152" i="184"/>
  <c r="D152" i="184"/>
  <c r="E152" i="184"/>
  <c r="F152" i="184"/>
  <c r="G152" i="184"/>
  <c r="H152" i="184"/>
  <c r="I152" i="184"/>
  <c r="J152" i="184"/>
  <c r="K152" i="184"/>
  <c r="L152" i="184"/>
  <c r="M152" i="184"/>
  <c r="N152" i="184"/>
  <c r="O152" i="184"/>
  <c r="Q152" i="184"/>
  <c r="C153" i="184"/>
  <c r="E153" i="184"/>
  <c r="G153" i="184"/>
  <c r="I153" i="184"/>
  <c r="K153" i="184"/>
  <c r="M153" i="184"/>
  <c r="O153" i="184"/>
  <c r="J9" i="16"/>
  <c r="K9" i="16"/>
  <c r="J10" i="16"/>
  <c r="K10" i="16"/>
  <c r="K21" i="16"/>
  <c r="J11" i="16"/>
  <c r="J143" i="16"/>
  <c r="K11" i="16"/>
  <c r="J12" i="16"/>
  <c r="K12" i="16"/>
  <c r="K144" i="16"/>
  <c r="J13" i="16"/>
  <c r="J145" i="16"/>
  <c r="K13" i="16"/>
  <c r="J14" i="16"/>
  <c r="K14" i="16"/>
  <c r="K146" i="16"/>
  <c r="J15" i="16"/>
  <c r="J147" i="16"/>
  <c r="K15" i="16"/>
  <c r="J16" i="16"/>
  <c r="K16" i="16"/>
  <c r="K148" i="16"/>
  <c r="J17" i="16"/>
  <c r="J149" i="16"/>
  <c r="K17" i="16"/>
  <c r="J18" i="16"/>
  <c r="K18" i="16"/>
  <c r="K150" i="16"/>
  <c r="J19" i="16"/>
  <c r="K19" i="16"/>
  <c r="J20" i="16"/>
  <c r="K20" i="16"/>
  <c r="K152" i="16"/>
  <c r="B21" i="16"/>
  <c r="C21" i="16"/>
  <c r="D21" i="16"/>
  <c r="E21" i="16"/>
  <c r="F21" i="16"/>
  <c r="G21" i="16"/>
  <c r="H21" i="16"/>
  <c r="I21" i="16"/>
  <c r="J21" i="16"/>
  <c r="J31" i="16"/>
  <c r="J43" i="16"/>
  <c r="H141" i="16"/>
  <c r="J32" i="16"/>
  <c r="J14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B43" i="16"/>
  <c r="C43" i="16"/>
  <c r="D43" i="16"/>
  <c r="F43" i="16"/>
  <c r="G43" i="16"/>
  <c r="H43" i="16"/>
  <c r="J53" i="16"/>
  <c r="K53" i="16"/>
  <c r="J54" i="16"/>
  <c r="K54" i="16"/>
  <c r="J55" i="16"/>
  <c r="K55" i="16"/>
  <c r="K143" i="16"/>
  <c r="J56" i="16"/>
  <c r="K56" i="16"/>
  <c r="J57" i="16"/>
  <c r="K57" i="16"/>
  <c r="K145" i="16"/>
  <c r="J58" i="16"/>
  <c r="K58" i="16"/>
  <c r="J59" i="16"/>
  <c r="K59" i="16"/>
  <c r="J60" i="16"/>
  <c r="K60" i="16"/>
  <c r="J61" i="16"/>
  <c r="K61" i="16"/>
  <c r="K149" i="16"/>
  <c r="J62" i="16"/>
  <c r="K62" i="16"/>
  <c r="J63" i="16"/>
  <c r="K63" i="16"/>
  <c r="K151" i="16"/>
  <c r="J64" i="16"/>
  <c r="K64" i="16"/>
  <c r="B65" i="16"/>
  <c r="C65" i="16"/>
  <c r="D65" i="16"/>
  <c r="E65" i="16"/>
  <c r="F65" i="16"/>
  <c r="G65" i="16"/>
  <c r="H65" i="16"/>
  <c r="I65" i="16"/>
  <c r="J65" i="16"/>
  <c r="K65" i="16"/>
  <c r="J75" i="16"/>
  <c r="K75" i="16"/>
  <c r="J76" i="16"/>
  <c r="J87" i="16"/>
  <c r="K76" i="16"/>
  <c r="J77" i="16"/>
  <c r="K77" i="16"/>
  <c r="J78" i="16"/>
  <c r="J144" i="16"/>
  <c r="K78" i="16"/>
  <c r="J79" i="16"/>
  <c r="K79" i="16"/>
  <c r="J80" i="16"/>
  <c r="J146" i="16"/>
  <c r="K80" i="16"/>
  <c r="J81" i="16"/>
  <c r="K81" i="16"/>
  <c r="J82" i="16"/>
  <c r="J148" i="16"/>
  <c r="K82" i="16"/>
  <c r="J83" i="16"/>
  <c r="K83" i="16"/>
  <c r="J84" i="16"/>
  <c r="K84" i="16"/>
  <c r="J85" i="16"/>
  <c r="K85" i="16"/>
  <c r="J86" i="16"/>
  <c r="K86" i="16"/>
  <c r="B87" i="16"/>
  <c r="C87" i="16"/>
  <c r="D87" i="16"/>
  <c r="E87" i="16"/>
  <c r="F87" i="16"/>
  <c r="G87" i="16"/>
  <c r="H87" i="16"/>
  <c r="I87" i="16"/>
  <c r="J97" i="16"/>
  <c r="K97" i="16"/>
  <c r="J98" i="16"/>
  <c r="K98" i="16"/>
  <c r="J99" i="16"/>
  <c r="K99" i="16"/>
  <c r="J100" i="16"/>
  <c r="K100" i="16"/>
  <c r="J101" i="16"/>
  <c r="K101" i="16"/>
  <c r="J102" i="16"/>
  <c r="K102" i="16"/>
  <c r="J103" i="16"/>
  <c r="K103" i="16"/>
  <c r="J104" i="16"/>
  <c r="K104" i="16"/>
  <c r="J105" i="16"/>
  <c r="K105" i="16"/>
  <c r="J106" i="16"/>
  <c r="K106" i="16"/>
  <c r="J107" i="16"/>
  <c r="K107" i="16"/>
  <c r="J108" i="16"/>
  <c r="K108" i="16"/>
  <c r="B109" i="16"/>
  <c r="C109" i="16"/>
  <c r="D109" i="16"/>
  <c r="E109" i="16"/>
  <c r="F109" i="16"/>
  <c r="G109" i="16"/>
  <c r="H109" i="16"/>
  <c r="I109" i="16"/>
  <c r="J109" i="16"/>
  <c r="K109" i="16"/>
  <c r="J119" i="16"/>
  <c r="J131" i="16"/>
  <c r="J120" i="16"/>
  <c r="K120" i="16"/>
  <c r="J121" i="16"/>
  <c r="K121" i="16"/>
  <c r="J122" i="16"/>
  <c r="K122" i="16"/>
  <c r="J123" i="16"/>
  <c r="K123" i="16"/>
  <c r="J124" i="16"/>
  <c r="K124" i="16"/>
  <c r="J125" i="16"/>
  <c r="K125" i="16"/>
  <c r="J126" i="16"/>
  <c r="K126" i="16"/>
  <c r="J127" i="16"/>
  <c r="K127" i="16"/>
  <c r="J128" i="16"/>
  <c r="J150" i="16"/>
  <c r="K128" i="16"/>
  <c r="J129" i="16"/>
  <c r="K129" i="16"/>
  <c r="J130" i="16"/>
  <c r="J152" i="16"/>
  <c r="K130" i="16"/>
  <c r="B131" i="16"/>
  <c r="C131" i="16"/>
  <c r="D131" i="16"/>
  <c r="E131" i="16"/>
  <c r="F131" i="16"/>
  <c r="G131" i="16"/>
  <c r="H131" i="16"/>
  <c r="I131" i="16"/>
  <c r="B141" i="16"/>
  <c r="C141" i="16"/>
  <c r="F141" i="16"/>
  <c r="G141" i="16"/>
  <c r="B142" i="16"/>
  <c r="C142" i="16"/>
  <c r="D142" i="16"/>
  <c r="E142" i="16"/>
  <c r="F142" i="16"/>
  <c r="G142" i="16"/>
  <c r="H142" i="16"/>
  <c r="I142" i="16"/>
  <c r="B143" i="16"/>
  <c r="C143" i="16"/>
  <c r="D143" i="16"/>
  <c r="E143" i="16"/>
  <c r="F143" i="16"/>
  <c r="G143" i="16"/>
  <c r="H143" i="16"/>
  <c r="I143" i="16"/>
  <c r="B144" i="16"/>
  <c r="C144" i="16"/>
  <c r="D144" i="16"/>
  <c r="E144" i="16"/>
  <c r="F144" i="16"/>
  <c r="G144" i="16"/>
  <c r="H144" i="16"/>
  <c r="I144" i="16"/>
  <c r="B145" i="16"/>
  <c r="C145" i="16"/>
  <c r="D145" i="16"/>
  <c r="E145" i="16"/>
  <c r="F145" i="16"/>
  <c r="G145" i="16"/>
  <c r="H145" i="16"/>
  <c r="I145" i="16"/>
  <c r="B146" i="16"/>
  <c r="C146" i="16"/>
  <c r="D146" i="16"/>
  <c r="E146" i="16"/>
  <c r="F146" i="16"/>
  <c r="G146" i="16"/>
  <c r="H146" i="16"/>
  <c r="I146" i="16"/>
  <c r="B147" i="16"/>
  <c r="C147" i="16"/>
  <c r="D147" i="16"/>
  <c r="E147" i="16"/>
  <c r="F147" i="16"/>
  <c r="G147" i="16"/>
  <c r="H147" i="16"/>
  <c r="I147" i="16"/>
  <c r="K147" i="16"/>
  <c r="B148" i="16"/>
  <c r="C148" i="16"/>
  <c r="D148" i="16"/>
  <c r="E148" i="16"/>
  <c r="F148" i="16"/>
  <c r="G148" i="16"/>
  <c r="H148" i="16"/>
  <c r="I148" i="16"/>
  <c r="B149" i="16"/>
  <c r="C149" i="16"/>
  <c r="D149" i="16"/>
  <c r="E149" i="16"/>
  <c r="F149" i="16"/>
  <c r="G149" i="16"/>
  <c r="H149" i="16"/>
  <c r="I149" i="16"/>
  <c r="B150" i="16"/>
  <c r="C150" i="16"/>
  <c r="D150" i="16"/>
  <c r="E150" i="16"/>
  <c r="F150" i="16"/>
  <c r="G150" i="16"/>
  <c r="H150" i="16"/>
  <c r="I150" i="16"/>
  <c r="B151" i="16"/>
  <c r="C151" i="16"/>
  <c r="D151" i="16"/>
  <c r="E151" i="16"/>
  <c r="F151" i="16"/>
  <c r="G151" i="16"/>
  <c r="H151" i="16"/>
  <c r="I151" i="16"/>
  <c r="J151" i="16"/>
  <c r="B152" i="16"/>
  <c r="C152" i="16"/>
  <c r="D152" i="16"/>
  <c r="E152" i="16"/>
  <c r="F152" i="16"/>
  <c r="G152" i="16"/>
  <c r="H152" i="16"/>
  <c r="I152" i="16"/>
  <c r="B153" i="16"/>
  <c r="F153" i="16"/>
  <c r="L10" i="3"/>
  <c r="M10" i="3"/>
  <c r="L11" i="3"/>
  <c r="M11" i="3"/>
  <c r="L12" i="3"/>
  <c r="M12" i="3"/>
  <c r="L13" i="3"/>
  <c r="M13" i="3"/>
  <c r="L14" i="3"/>
  <c r="M14" i="3"/>
  <c r="L15" i="3"/>
  <c r="M15" i="3"/>
  <c r="L16" i="3"/>
  <c r="M16" i="3"/>
  <c r="L17" i="3"/>
  <c r="M17" i="3"/>
  <c r="L18" i="3"/>
  <c r="M18" i="3"/>
  <c r="L19" i="3"/>
  <c r="M19" i="3"/>
  <c r="L20" i="3"/>
  <c r="M20" i="3"/>
  <c r="L21" i="3"/>
  <c r="M21" i="3"/>
  <c r="B22" i="3"/>
  <c r="C22" i="3"/>
  <c r="D22" i="3"/>
  <c r="E22" i="3"/>
  <c r="F22" i="3"/>
  <c r="G22" i="3"/>
  <c r="H22" i="3"/>
  <c r="I22" i="3"/>
  <c r="J22" i="3"/>
  <c r="K22" i="3"/>
  <c r="L22" i="3"/>
  <c r="M22" i="3"/>
  <c r="L33" i="3"/>
  <c r="M33" i="3"/>
  <c r="L34" i="3"/>
  <c r="M34" i="3"/>
  <c r="L35" i="3"/>
  <c r="M35" i="3"/>
  <c r="L36" i="3"/>
  <c r="M36" i="3"/>
  <c r="L37" i="3"/>
  <c r="M37" i="3"/>
  <c r="L38" i="3"/>
  <c r="M38" i="3"/>
  <c r="L39" i="3"/>
  <c r="M39" i="3"/>
  <c r="L40" i="3"/>
  <c r="M40" i="3"/>
  <c r="L41" i="3"/>
  <c r="M41" i="3"/>
  <c r="L42" i="3"/>
  <c r="M42" i="3"/>
  <c r="L43" i="3"/>
  <c r="M43" i="3"/>
  <c r="L44" i="3"/>
  <c r="M44" i="3"/>
  <c r="B45" i="3"/>
  <c r="C45" i="3"/>
  <c r="D45" i="3"/>
  <c r="E45" i="3"/>
  <c r="F45" i="3"/>
  <c r="G45" i="3"/>
  <c r="H45" i="3"/>
  <c r="I45" i="3"/>
  <c r="J45" i="3"/>
  <c r="K45" i="3"/>
  <c r="L45" i="3"/>
  <c r="M45" i="3"/>
  <c r="L56" i="3"/>
  <c r="M56" i="3"/>
  <c r="O56" i="3"/>
  <c r="W56" i="3"/>
  <c r="L57" i="3"/>
  <c r="M57" i="3"/>
  <c r="O57" i="3"/>
  <c r="W57" i="3"/>
  <c r="L58" i="3"/>
  <c r="M58" i="3"/>
  <c r="Q58" i="3"/>
  <c r="R58" i="3"/>
  <c r="V58" i="3"/>
  <c r="L59" i="3"/>
  <c r="M59" i="3"/>
  <c r="O59" i="3"/>
  <c r="W59" i="3"/>
  <c r="L60" i="3"/>
  <c r="M60" i="3"/>
  <c r="Q60" i="3"/>
  <c r="R60" i="3"/>
  <c r="U60" i="3"/>
  <c r="V60" i="3"/>
  <c r="L61" i="3"/>
  <c r="M61" i="3"/>
  <c r="O61" i="3"/>
  <c r="W61" i="3"/>
  <c r="L62" i="3"/>
  <c r="M62" i="3"/>
  <c r="Q62" i="3"/>
  <c r="R62" i="3"/>
  <c r="U62" i="3"/>
  <c r="V62" i="3"/>
  <c r="L63" i="3"/>
  <c r="M63" i="3"/>
  <c r="O63" i="3"/>
  <c r="W63" i="3"/>
  <c r="L64" i="3"/>
  <c r="M64" i="3"/>
  <c r="Q64" i="3"/>
  <c r="R64" i="3"/>
  <c r="U64" i="3"/>
  <c r="V64" i="3"/>
  <c r="L65" i="3"/>
  <c r="M65" i="3"/>
  <c r="O65" i="3"/>
  <c r="Q65" i="3"/>
  <c r="T65" i="3"/>
  <c r="L66" i="3"/>
  <c r="M66" i="3"/>
  <c r="Q66" i="3"/>
  <c r="R66" i="3"/>
  <c r="U66" i="3"/>
  <c r="V66" i="3"/>
  <c r="L67" i="3"/>
  <c r="M67" i="3"/>
  <c r="Q67" i="3"/>
  <c r="U67" i="3"/>
  <c r="W67" i="3"/>
  <c r="B68" i="3"/>
  <c r="C68" i="3"/>
  <c r="D68" i="3"/>
  <c r="E68" i="3"/>
  <c r="R56" i="3"/>
  <c r="F68" i="3"/>
  <c r="G68" i="3"/>
  <c r="H68" i="3"/>
  <c r="U58" i="3"/>
  <c r="I68" i="3"/>
  <c r="V56" i="3"/>
  <c r="J68" i="3"/>
  <c r="K68" i="3"/>
  <c r="L78" i="3"/>
  <c r="L90" i="3"/>
  <c r="M78" i="3"/>
  <c r="L79" i="3"/>
  <c r="M79" i="3"/>
  <c r="L80" i="3"/>
  <c r="M80" i="3"/>
  <c r="M148" i="3"/>
  <c r="L81" i="3"/>
  <c r="M81" i="3"/>
  <c r="L82" i="3"/>
  <c r="M82" i="3"/>
  <c r="L83" i="3"/>
  <c r="M83" i="3"/>
  <c r="L84" i="3"/>
  <c r="M84" i="3"/>
  <c r="L85" i="3"/>
  <c r="M85" i="3"/>
  <c r="L86" i="3"/>
  <c r="M86" i="3"/>
  <c r="L87" i="3"/>
  <c r="M87" i="3"/>
  <c r="L88" i="3"/>
  <c r="M88" i="3"/>
  <c r="L89" i="3"/>
  <c r="M89" i="3"/>
  <c r="B90" i="3"/>
  <c r="C90" i="3"/>
  <c r="D90" i="3"/>
  <c r="E90" i="3"/>
  <c r="F90" i="3"/>
  <c r="G90" i="3"/>
  <c r="H90" i="3"/>
  <c r="I90" i="3"/>
  <c r="J90" i="3"/>
  <c r="K90" i="3"/>
  <c r="L100" i="3"/>
  <c r="M100" i="3"/>
  <c r="L101" i="3"/>
  <c r="M101" i="3"/>
  <c r="L102" i="3"/>
  <c r="M102" i="3"/>
  <c r="L103" i="3"/>
  <c r="M103" i="3"/>
  <c r="L104" i="3"/>
  <c r="M104" i="3"/>
  <c r="L105" i="3"/>
  <c r="M105" i="3"/>
  <c r="L106" i="3"/>
  <c r="M106" i="3"/>
  <c r="L107" i="3"/>
  <c r="M107" i="3"/>
  <c r="L108" i="3"/>
  <c r="M108" i="3"/>
  <c r="L109" i="3"/>
  <c r="M109" i="3"/>
  <c r="L110" i="3"/>
  <c r="M110" i="3"/>
  <c r="L111" i="3"/>
  <c r="M111" i="3"/>
  <c r="M112" i="3"/>
  <c r="L122" i="3"/>
  <c r="M122" i="3"/>
  <c r="L123" i="3"/>
  <c r="M123" i="3"/>
  <c r="L124" i="3"/>
  <c r="L148" i="3"/>
  <c r="M124" i="3"/>
  <c r="L125" i="3"/>
  <c r="M125" i="3"/>
  <c r="L126" i="3"/>
  <c r="L150" i="3"/>
  <c r="M126" i="3"/>
  <c r="L127" i="3"/>
  <c r="M127" i="3"/>
  <c r="L128" i="3"/>
  <c r="L152" i="3"/>
  <c r="M128" i="3"/>
  <c r="L129" i="3"/>
  <c r="M129" i="3"/>
  <c r="L130" i="3"/>
  <c r="L154" i="3"/>
  <c r="M130" i="3"/>
  <c r="L131" i="3"/>
  <c r="M131" i="3"/>
  <c r="L132" i="3"/>
  <c r="L156" i="3"/>
  <c r="M132" i="3"/>
  <c r="L133" i="3"/>
  <c r="M133" i="3"/>
  <c r="B134" i="3"/>
  <c r="C134" i="3"/>
  <c r="D134" i="3"/>
  <c r="E134" i="3"/>
  <c r="F134" i="3"/>
  <c r="G134" i="3"/>
  <c r="H134" i="3"/>
  <c r="I134" i="3"/>
  <c r="J134" i="3"/>
  <c r="K134" i="3"/>
  <c r="M134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M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M149" i="3"/>
  <c r="B150" i="3"/>
  <c r="C150" i="3"/>
  <c r="D150" i="3"/>
  <c r="E150" i="3"/>
  <c r="F150" i="3"/>
  <c r="G150" i="3"/>
  <c r="H150" i="3"/>
  <c r="I150" i="3"/>
  <c r="J150" i="3"/>
  <c r="K150" i="3"/>
  <c r="M150" i="3"/>
  <c r="B151" i="3"/>
  <c r="C151" i="3"/>
  <c r="D151" i="3"/>
  <c r="E151" i="3"/>
  <c r="F151" i="3"/>
  <c r="G151" i="3"/>
  <c r="H151" i="3"/>
  <c r="I151" i="3"/>
  <c r="J151" i="3"/>
  <c r="K151" i="3"/>
  <c r="M151" i="3"/>
  <c r="B152" i="3"/>
  <c r="C152" i="3"/>
  <c r="D152" i="3"/>
  <c r="E152" i="3"/>
  <c r="F152" i="3"/>
  <c r="G152" i="3"/>
  <c r="H152" i="3"/>
  <c r="I152" i="3"/>
  <c r="J152" i="3"/>
  <c r="K152" i="3"/>
  <c r="M152" i="3"/>
  <c r="B153" i="3"/>
  <c r="C153" i="3"/>
  <c r="D153" i="3"/>
  <c r="E153" i="3"/>
  <c r="F153" i="3"/>
  <c r="G153" i="3"/>
  <c r="H153" i="3"/>
  <c r="I153" i="3"/>
  <c r="J153" i="3"/>
  <c r="K153" i="3"/>
  <c r="M153" i="3"/>
  <c r="B154" i="3"/>
  <c r="C154" i="3"/>
  <c r="D154" i="3"/>
  <c r="E154" i="3"/>
  <c r="F154" i="3"/>
  <c r="G154" i="3"/>
  <c r="H154" i="3"/>
  <c r="I154" i="3"/>
  <c r="J154" i="3"/>
  <c r="K154" i="3"/>
  <c r="M154" i="3"/>
  <c r="B155" i="3"/>
  <c r="C155" i="3"/>
  <c r="D155" i="3"/>
  <c r="E155" i="3"/>
  <c r="F155" i="3"/>
  <c r="G155" i="3"/>
  <c r="H155" i="3"/>
  <c r="I155" i="3"/>
  <c r="J155" i="3"/>
  <c r="K155" i="3"/>
  <c r="M155" i="3"/>
  <c r="B156" i="3"/>
  <c r="C156" i="3"/>
  <c r="D156" i="3"/>
  <c r="E156" i="3"/>
  <c r="F156" i="3"/>
  <c r="G156" i="3"/>
  <c r="H156" i="3"/>
  <c r="I156" i="3"/>
  <c r="J156" i="3"/>
  <c r="K156" i="3"/>
  <c r="M156" i="3"/>
  <c r="B157" i="3"/>
  <c r="C157" i="3"/>
  <c r="D157" i="3"/>
  <c r="E157" i="3"/>
  <c r="F157" i="3"/>
  <c r="G157" i="3"/>
  <c r="H157" i="3"/>
  <c r="I157" i="3"/>
  <c r="J157" i="3"/>
  <c r="K157" i="3"/>
  <c r="M157" i="3"/>
  <c r="E158" i="3"/>
  <c r="G158" i="3"/>
  <c r="I158" i="3"/>
  <c r="E352" i="192"/>
  <c r="AD12" i="184"/>
  <c r="AD10" i="184"/>
  <c r="AD13" i="184"/>
  <c r="AD14" i="184"/>
  <c r="AD15" i="184"/>
  <c r="AD16" i="184"/>
  <c r="AD17" i="184"/>
  <c r="B31" i="184"/>
  <c r="C31" i="184"/>
  <c r="AN31" i="184"/>
  <c r="B32" i="184"/>
  <c r="C32" i="184"/>
  <c r="AD32" i="184"/>
  <c r="B33" i="184"/>
  <c r="C33" i="184"/>
  <c r="AD33" i="184"/>
  <c r="B34" i="184"/>
  <c r="C34" i="184"/>
  <c r="AD34" i="184"/>
  <c r="AN34" i="184"/>
  <c r="B35" i="184"/>
  <c r="C35" i="184"/>
  <c r="AD35" i="184"/>
  <c r="B36" i="184"/>
  <c r="C36" i="184"/>
  <c r="AD36" i="184"/>
  <c r="AD54" i="184"/>
  <c r="AD49" i="184"/>
  <c r="AD47" i="184"/>
  <c r="AD51" i="184"/>
  <c r="AD52" i="184"/>
  <c r="AD53" i="184"/>
  <c r="N62" i="184"/>
  <c r="O62" i="184"/>
  <c r="E14" i="20"/>
  <c r="C15" i="20"/>
  <c r="T15" i="20"/>
  <c r="AK15" i="20"/>
  <c r="S15" i="51"/>
  <c r="AE33" i="51"/>
  <c r="AE34" i="51"/>
  <c r="AE35" i="51"/>
  <c r="AE36" i="51"/>
  <c r="AX10" i="169"/>
  <c r="AX12" i="20"/>
  <c r="BB10" i="169"/>
  <c r="B12" i="169"/>
  <c r="P12" i="169"/>
  <c r="C12" i="169"/>
  <c r="D12" i="169"/>
  <c r="E12" i="169"/>
  <c r="F12" i="169"/>
  <c r="G12" i="169"/>
  <c r="H12" i="169"/>
  <c r="I12" i="169"/>
  <c r="J12" i="169"/>
  <c r="K12" i="169"/>
  <c r="L12" i="169"/>
  <c r="M12" i="169"/>
  <c r="N12" i="169"/>
  <c r="O12" i="169"/>
  <c r="S12" i="169"/>
  <c r="AG12" i="169"/>
  <c r="T12" i="169"/>
  <c r="U12" i="169"/>
  <c r="V12" i="169"/>
  <c r="W12" i="169"/>
  <c r="X12" i="169"/>
  <c r="Y12" i="169"/>
  <c r="Z12" i="169"/>
  <c r="AA12" i="169"/>
  <c r="AB12" i="169"/>
  <c r="AC12" i="169"/>
  <c r="AD12" i="169"/>
  <c r="AE12" i="169"/>
  <c r="AF12" i="169"/>
  <c r="AJ12" i="169"/>
  <c r="AK12" i="169"/>
  <c r="AL12" i="169"/>
  <c r="AM12" i="169"/>
  <c r="AN12" i="169"/>
  <c r="AO12" i="169"/>
  <c r="AP12" i="169"/>
  <c r="AR12" i="169"/>
  <c r="AS12" i="169"/>
  <c r="AT12" i="169"/>
  <c r="AU12" i="169"/>
  <c r="AV12" i="169"/>
  <c r="AW12" i="169"/>
  <c r="AZ12" i="169"/>
  <c r="BA12" i="169"/>
  <c r="B13" i="169"/>
  <c r="C13" i="169"/>
  <c r="D13" i="169"/>
  <c r="E13" i="169"/>
  <c r="F13" i="169"/>
  <c r="G13" i="169"/>
  <c r="H13" i="169"/>
  <c r="I13" i="169"/>
  <c r="J13" i="169"/>
  <c r="K13" i="169"/>
  <c r="L13" i="169"/>
  <c r="M13" i="169"/>
  <c r="N13" i="169"/>
  <c r="O13" i="169"/>
  <c r="Q13" i="169"/>
  <c r="S13" i="169"/>
  <c r="T13" i="169"/>
  <c r="U13" i="169"/>
  <c r="V13" i="169"/>
  <c r="W13" i="169"/>
  <c r="W10" i="169"/>
  <c r="W12" i="20"/>
  <c r="X13" i="169"/>
  <c r="Y13" i="169"/>
  <c r="Z13" i="169"/>
  <c r="AA13" i="169"/>
  <c r="AA10" i="169"/>
  <c r="AA12" i="20"/>
  <c r="AB13" i="169"/>
  <c r="AC13" i="169"/>
  <c r="AD13" i="169"/>
  <c r="AE13" i="169"/>
  <c r="AE10" i="169"/>
  <c r="AE12" i="20"/>
  <c r="AF13" i="169"/>
  <c r="AH13" i="169"/>
  <c r="AJ13" i="169"/>
  <c r="AK13" i="169"/>
  <c r="AL13" i="169"/>
  <c r="AM13" i="169"/>
  <c r="AN13" i="169"/>
  <c r="AO13" i="169"/>
  <c r="AP13" i="169"/>
  <c r="AR13" i="169"/>
  <c r="AR10" i="169"/>
  <c r="AR12" i="20"/>
  <c r="AS13" i="169"/>
  <c r="AT13" i="169"/>
  <c r="AU13" i="169"/>
  <c r="AV13" i="169"/>
  <c r="AV10" i="169"/>
  <c r="AV12" i="20"/>
  <c r="AW13" i="169"/>
  <c r="AZ13" i="169"/>
  <c r="BA13" i="169"/>
  <c r="B14" i="169"/>
  <c r="C14" i="169"/>
  <c r="D14" i="169"/>
  <c r="E14" i="169"/>
  <c r="F14" i="169"/>
  <c r="G14" i="169"/>
  <c r="H14" i="169"/>
  <c r="I14" i="169"/>
  <c r="J14" i="169"/>
  <c r="K14" i="169"/>
  <c r="L14" i="169"/>
  <c r="M14" i="169"/>
  <c r="N14" i="169"/>
  <c r="O14" i="169"/>
  <c r="P14" i="169"/>
  <c r="Q14" i="169"/>
  <c r="S14" i="169"/>
  <c r="T14" i="169"/>
  <c r="U14" i="169"/>
  <c r="V14" i="169"/>
  <c r="W14" i="169"/>
  <c r="X14" i="169"/>
  <c r="Y14" i="169"/>
  <c r="Z14" i="169"/>
  <c r="AA14" i="169"/>
  <c r="AB14" i="169"/>
  <c r="AC14" i="169"/>
  <c r="AD14" i="169"/>
  <c r="AE14" i="169"/>
  <c r="AF14" i="169"/>
  <c r="AG14" i="169"/>
  <c r="AH14" i="169"/>
  <c r="AJ14" i="169"/>
  <c r="AK14" i="169"/>
  <c r="AL14" i="169"/>
  <c r="AM14" i="169"/>
  <c r="AN14" i="169"/>
  <c r="AO14" i="169"/>
  <c r="AP14" i="169"/>
  <c r="AQ14" i="169"/>
  <c r="AR14" i="169"/>
  <c r="AS14" i="169"/>
  <c r="AT14" i="169"/>
  <c r="AU14" i="169"/>
  <c r="AV14" i="169"/>
  <c r="AW14" i="169"/>
  <c r="AZ14" i="169"/>
  <c r="AZ10" i="169"/>
  <c r="AZ12" i="20"/>
  <c r="BA14" i="169"/>
  <c r="B15" i="169"/>
  <c r="C15" i="169"/>
  <c r="Q15" i="169"/>
  <c r="D15" i="169"/>
  <c r="E15" i="169"/>
  <c r="F15" i="169"/>
  <c r="G15" i="169"/>
  <c r="H15" i="169"/>
  <c r="I15" i="169"/>
  <c r="J15" i="169"/>
  <c r="K15" i="169"/>
  <c r="L15" i="169"/>
  <c r="M15" i="169"/>
  <c r="N15" i="169"/>
  <c r="O15" i="169"/>
  <c r="P15" i="169"/>
  <c r="S15" i="169"/>
  <c r="T15" i="169"/>
  <c r="AH15" i="169"/>
  <c r="U15" i="169"/>
  <c r="V15" i="169"/>
  <c r="W15" i="169"/>
  <c r="X15" i="169"/>
  <c r="Y15" i="169"/>
  <c r="Z15" i="169"/>
  <c r="AA15" i="169"/>
  <c r="AB15" i="169"/>
  <c r="AC15" i="169"/>
  <c r="AD15" i="169"/>
  <c r="AE15" i="169"/>
  <c r="AF15" i="169"/>
  <c r="AG15" i="169"/>
  <c r="AJ15" i="169"/>
  <c r="AQ15" i="169"/>
  <c r="AK15" i="169"/>
  <c r="AL15" i="169"/>
  <c r="AM15" i="169"/>
  <c r="AN15" i="169"/>
  <c r="AO15" i="169"/>
  <c r="AP15" i="169"/>
  <c r="AR15" i="169"/>
  <c r="AS15" i="169"/>
  <c r="AT15" i="169"/>
  <c r="AU15" i="169"/>
  <c r="AV15" i="169"/>
  <c r="AW15" i="169"/>
  <c r="AZ15" i="169"/>
  <c r="BA15" i="169"/>
  <c r="B16" i="169"/>
  <c r="P16" i="169"/>
  <c r="C16" i="169"/>
  <c r="D16" i="169"/>
  <c r="E16" i="169"/>
  <c r="F16" i="169"/>
  <c r="G16" i="169"/>
  <c r="H16" i="169"/>
  <c r="I16" i="169"/>
  <c r="J16" i="169"/>
  <c r="K16" i="169"/>
  <c r="L16" i="169"/>
  <c r="M16" i="169"/>
  <c r="N16" i="169"/>
  <c r="O16" i="169"/>
  <c r="S16" i="169"/>
  <c r="AG16" i="169"/>
  <c r="T16" i="169"/>
  <c r="U16" i="169"/>
  <c r="V16" i="169"/>
  <c r="W16" i="169"/>
  <c r="X16" i="169"/>
  <c r="Y16" i="169"/>
  <c r="Z16" i="169"/>
  <c r="AA16" i="169"/>
  <c r="AB16" i="169"/>
  <c r="AC16" i="169"/>
  <c r="AD16" i="169"/>
  <c r="AE16" i="169"/>
  <c r="AF16" i="169"/>
  <c r="AJ16" i="169"/>
  <c r="AQ16" i="169"/>
  <c r="AK16" i="169"/>
  <c r="AL16" i="169"/>
  <c r="AM16" i="169"/>
  <c r="AN16" i="169"/>
  <c r="AO16" i="169"/>
  <c r="AP16" i="169"/>
  <c r="AR16" i="169"/>
  <c r="AS16" i="169"/>
  <c r="AT16" i="169"/>
  <c r="AU16" i="169"/>
  <c r="AV16" i="169"/>
  <c r="AW16" i="169"/>
  <c r="AZ16" i="169"/>
  <c r="BA16" i="169"/>
  <c r="B17" i="169"/>
  <c r="C17" i="169"/>
  <c r="D17" i="169"/>
  <c r="E17" i="169"/>
  <c r="F17" i="169"/>
  <c r="G17" i="169"/>
  <c r="H17" i="169"/>
  <c r="I17" i="169"/>
  <c r="J17" i="169"/>
  <c r="K17" i="169"/>
  <c r="L17" i="169"/>
  <c r="M17" i="169"/>
  <c r="N17" i="169"/>
  <c r="O17" i="169"/>
  <c r="Q17" i="169"/>
  <c r="S17" i="169"/>
  <c r="T17" i="169"/>
  <c r="U17" i="169"/>
  <c r="V17" i="169"/>
  <c r="W17" i="169"/>
  <c r="X17" i="169"/>
  <c r="Y17" i="169"/>
  <c r="Z17" i="169"/>
  <c r="AA17" i="169"/>
  <c r="AB17" i="169"/>
  <c r="AC17" i="169"/>
  <c r="AD17" i="169"/>
  <c r="AE17" i="169"/>
  <c r="AF17" i="169"/>
  <c r="AH17" i="169"/>
  <c r="AJ17" i="169"/>
  <c r="AK17" i="169"/>
  <c r="AL17" i="169"/>
  <c r="AM17" i="169"/>
  <c r="AN17" i="169"/>
  <c r="AO17" i="169"/>
  <c r="AP17" i="169"/>
  <c r="AR17" i="169"/>
  <c r="AS17" i="169"/>
  <c r="AT17" i="169"/>
  <c r="AU17" i="169"/>
  <c r="AV17" i="169"/>
  <c r="AW17" i="169"/>
  <c r="AZ17" i="169"/>
  <c r="BA17" i="169"/>
  <c r="B18" i="169"/>
  <c r="C18" i="169"/>
  <c r="D18" i="169"/>
  <c r="E18" i="169"/>
  <c r="F18" i="169"/>
  <c r="G18" i="169"/>
  <c r="H18" i="169"/>
  <c r="I18" i="169"/>
  <c r="J18" i="169"/>
  <c r="K18" i="169"/>
  <c r="L18" i="169"/>
  <c r="M18" i="169"/>
  <c r="N18" i="169"/>
  <c r="O18" i="169"/>
  <c r="P18" i="169"/>
  <c r="Q18" i="169"/>
  <c r="S18" i="169"/>
  <c r="T18" i="169"/>
  <c r="U18" i="169"/>
  <c r="V18" i="169"/>
  <c r="W18" i="169"/>
  <c r="X18" i="169"/>
  <c r="Y18" i="169"/>
  <c r="Z18" i="169"/>
  <c r="AA18" i="169"/>
  <c r="AB18" i="169"/>
  <c r="AC18" i="169"/>
  <c r="AD18" i="169"/>
  <c r="AE18" i="169"/>
  <c r="AF18" i="169"/>
  <c r="AG18" i="169"/>
  <c r="AH18" i="169"/>
  <c r="AJ18" i="169"/>
  <c r="AK18" i="169"/>
  <c r="AL18" i="169"/>
  <c r="AM18" i="169"/>
  <c r="AN18" i="169"/>
  <c r="AO18" i="169"/>
  <c r="AP18" i="169"/>
  <c r="AQ18" i="169"/>
  <c r="AR18" i="169"/>
  <c r="AS18" i="169"/>
  <c r="AT18" i="169"/>
  <c r="AU18" i="169"/>
  <c r="AV18" i="169"/>
  <c r="AW18" i="169"/>
  <c r="AZ18" i="169"/>
  <c r="BA18" i="169"/>
  <c r="B19" i="169"/>
  <c r="C19" i="169"/>
  <c r="Q19" i="169"/>
  <c r="D19" i="169"/>
  <c r="E19" i="169"/>
  <c r="F19" i="169"/>
  <c r="G19" i="169"/>
  <c r="H19" i="169"/>
  <c r="I19" i="169"/>
  <c r="J19" i="169"/>
  <c r="K19" i="169"/>
  <c r="L19" i="169"/>
  <c r="M19" i="169"/>
  <c r="N19" i="169"/>
  <c r="O19" i="169"/>
  <c r="P19" i="169"/>
  <c r="S19" i="169"/>
  <c r="T19" i="169"/>
  <c r="AH19" i="169"/>
  <c r="U19" i="169"/>
  <c r="V19" i="169"/>
  <c r="W19" i="169"/>
  <c r="X19" i="169"/>
  <c r="Y19" i="169"/>
  <c r="Z19" i="169"/>
  <c r="AA19" i="169"/>
  <c r="AB19" i="169"/>
  <c r="AC19" i="169"/>
  <c r="AD19" i="169"/>
  <c r="AE19" i="169"/>
  <c r="AF19" i="169"/>
  <c r="AG19" i="169"/>
  <c r="AJ19" i="169"/>
  <c r="AK19" i="169"/>
  <c r="AL19" i="169"/>
  <c r="AM19" i="169"/>
  <c r="AN19" i="169"/>
  <c r="AO19" i="169"/>
  <c r="AP19" i="169"/>
  <c r="AR19" i="169"/>
  <c r="AS19" i="169"/>
  <c r="AT19" i="169"/>
  <c r="AU19" i="169"/>
  <c r="AV19" i="169"/>
  <c r="AW19" i="169"/>
  <c r="AZ19" i="169"/>
  <c r="BA19" i="169"/>
  <c r="B20" i="169"/>
  <c r="P20" i="169"/>
  <c r="C20" i="169"/>
  <c r="D20" i="169"/>
  <c r="E20" i="169"/>
  <c r="F20" i="169"/>
  <c r="G20" i="169"/>
  <c r="H20" i="169"/>
  <c r="I20" i="169"/>
  <c r="J20" i="169"/>
  <c r="K20" i="169"/>
  <c r="L20" i="169"/>
  <c r="M20" i="169"/>
  <c r="N20" i="169"/>
  <c r="O20" i="169"/>
  <c r="S20" i="169"/>
  <c r="AG20" i="169"/>
  <c r="T20" i="169"/>
  <c r="U20" i="169"/>
  <c r="V20" i="169"/>
  <c r="W20" i="169"/>
  <c r="X20" i="169"/>
  <c r="Y20" i="169"/>
  <c r="Z20" i="169"/>
  <c r="AA20" i="169"/>
  <c r="AB20" i="169"/>
  <c r="AC20" i="169"/>
  <c r="AD20" i="169"/>
  <c r="AE20" i="169"/>
  <c r="AF20" i="169"/>
  <c r="AJ20" i="169"/>
  <c r="AK20" i="169"/>
  <c r="AL20" i="169"/>
  <c r="AM20" i="169"/>
  <c r="AN20" i="169"/>
  <c r="AO20" i="169"/>
  <c r="AP20" i="169"/>
  <c r="AR20" i="169"/>
  <c r="AS20" i="169"/>
  <c r="AT20" i="169"/>
  <c r="AU20" i="169"/>
  <c r="AV20" i="169"/>
  <c r="AW20" i="169"/>
  <c r="AZ20" i="169"/>
  <c r="BA20" i="169"/>
  <c r="B21" i="169"/>
  <c r="C21" i="169"/>
  <c r="D21" i="169"/>
  <c r="E21" i="169"/>
  <c r="F21" i="169"/>
  <c r="G21" i="169"/>
  <c r="H21" i="169"/>
  <c r="I21" i="169"/>
  <c r="J21" i="169"/>
  <c r="K21" i="169"/>
  <c r="L21" i="169"/>
  <c r="M21" i="169"/>
  <c r="N21" i="169"/>
  <c r="O21" i="169"/>
  <c r="Q21" i="169"/>
  <c r="S21" i="169"/>
  <c r="T21" i="169"/>
  <c r="U21" i="169"/>
  <c r="V21" i="169"/>
  <c r="W21" i="169"/>
  <c r="X21" i="169"/>
  <c r="Y21" i="169"/>
  <c r="Z21" i="169"/>
  <c r="AA21" i="169"/>
  <c r="AB21" i="169"/>
  <c r="AC21" i="169"/>
  <c r="AD21" i="169"/>
  <c r="AE21" i="169"/>
  <c r="AF21" i="169"/>
  <c r="AH21" i="169"/>
  <c r="AJ21" i="169"/>
  <c r="AK21" i="169"/>
  <c r="AL21" i="169"/>
  <c r="AM21" i="169"/>
  <c r="AN21" i="169"/>
  <c r="AO21" i="169"/>
  <c r="AP21" i="169"/>
  <c r="AR21" i="169"/>
  <c r="AS21" i="169"/>
  <c r="AT21" i="169"/>
  <c r="AU21" i="169"/>
  <c r="AV21" i="169"/>
  <c r="AW21" i="169"/>
  <c r="AZ21" i="169"/>
  <c r="BA21" i="169"/>
  <c r="B22" i="169"/>
  <c r="C22" i="169"/>
  <c r="D22" i="169"/>
  <c r="E22" i="169"/>
  <c r="F22" i="169"/>
  <c r="G22" i="169"/>
  <c r="H22" i="169"/>
  <c r="I22" i="169"/>
  <c r="J22" i="169"/>
  <c r="K22" i="169"/>
  <c r="L22" i="169"/>
  <c r="M22" i="169"/>
  <c r="N22" i="169"/>
  <c r="O22" i="169"/>
  <c r="P22" i="169"/>
  <c r="Q22" i="169"/>
  <c r="S22" i="169"/>
  <c r="T22" i="169"/>
  <c r="U22" i="169"/>
  <c r="V22" i="169"/>
  <c r="W22" i="169"/>
  <c r="X22" i="169"/>
  <c r="Y22" i="169"/>
  <c r="Z22" i="169"/>
  <c r="AA22" i="169"/>
  <c r="AB22" i="169"/>
  <c r="AC22" i="169"/>
  <c r="AD22" i="169"/>
  <c r="AE22" i="169"/>
  <c r="AF22" i="169"/>
  <c r="AJ22" i="169"/>
  <c r="AK22" i="169"/>
  <c r="AL22" i="169"/>
  <c r="AM22" i="169"/>
  <c r="AN22" i="169"/>
  <c r="AO22" i="169"/>
  <c r="AP22" i="169"/>
  <c r="AR22" i="169"/>
  <c r="AS22" i="169"/>
  <c r="AT22" i="169"/>
  <c r="AU22" i="169"/>
  <c r="AV22" i="169"/>
  <c r="AW22" i="169"/>
  <c r="AZ22" i="169"/>
  <c r="BA22" i="169"/>
  <c r="B23" i="169"/>
  <c r="P23" i="169"/>
  <c r="C23" i="169"/>
  <c r="D23" i="169"/>
  <c r="E23" i="169"/>
  <c r="F23" i="169"/>
  <c r="G23" i="169"/>
  <c r="H23" i="169"/>
  <c r="I23" i="169"/>
  <c r="J23" i="169"/>
  <c r="K23" i="169"/>
  <c r="L23" i="169"/>
  <c r="M23" i="169"/>
  <c r="N23" i="169"/>
  <c r="O23" i="169"/>
  <c r="S23" i="169"/>
  <c r="AG23" i="169"/>
  <c r="T23" i="169"/>
  <c r="U23" i="169"/>
  <c r="V23" i="169"/>
  <c r="W23" i="169"/>
  <c r="X23" i="169"/>
  <c r="Y23" i="169"/>
  <c r="Z23" i="169"/>
  <c r="AA23" i="169"/>
  <c r="AB23" i="169"/>
  <c r="AC23" i="169"/>
  <c r="AD23" i="169"/>
  <c r="AE23" i="169"/>
  <c r="AF23" i="169"/>
  <c r="AJ23" i="169"/>
  <c r="AQ23" i="169"/>
  <c r="AK23" i="169"/>
  <c r="AL23" i="169"/>
  <c r="AM23" i="169"/>
  <c r="AN23" i="169"/>
  <c r="AO23" i="169"/>
  <c r="AP23" i="169"/>
  <c r="AR23" i="169"/>
  <c r="AS23" i="169"/>
  <c r="AT23" i="169"/>
  <c r="AU23" i="169"/>
  <c r="AV23" i="169"/>
  <c r="AW23" i="169"/>
  <c r="AZ23" i="169"/>
  <c r="BA23" i="169"/>
  <c r="B24" i="169"/>
  <c r="C24" i="169"/>
  <c r="D24" i="169"/>
  <c r="E24" i="169"/>
  <c r="F24" i="169"/>
  <c r="G24" i="169"/>
  <c r="H24" i="169"/>
  <c r="I24" i="169"/>
  <c r="J24" i="169"/>
  <c r="K24" i="169"/>
  <c r="L24" i="169"/>
  <c r="M24" i="169"/>
  <c r="N24" i="169"/>
  <c r="O24" i="169"/>
  <c r="Q24" i="169"/>
  <c r="S24" i="169"/>
  <c r="T24" i="169"/>
  <c r="U24" i="169"/>
  <c r="V24" i="169"/>
  <c r="W24" i="169"/>
  <c r="X24" i="169"/>
  <c r="Y24" i="169"/>
  <c r="Z24" i="169"/>
  <c r="AA24" i="169"/>
  <c r="AB24" i="169"/>
  <c r="AC24" i="169"/>
  <c r="AD24" i="169"/>
  <c r="AE24" i="169"/>
  <c r="AF24" i="169"/>
  <c r="AH24" i="169"/>
  <c r="AJ24" i="169"/>
  <c r="AK24" i="169"/>
  <c r="AL24" i="169"/>
  <c r="AM24" i="169"/>
  <c r="AN24" i="169"/>
  <c r="AO24" i="169"/>
  <c r="AP24" i="169"/>
  <c r="AR24" i="169"/>
  <c r="AS24" i="169"/>
  <c r="AT24" i="169"/>
  <c r="AU24" i="169"/>
  <c r="AV24" i="169"/>
  <c r="AW24" i="169"/>
  <c r="AZ24" i="169"/>
  <c r="BA24" i="169"/>
  <c r="B25" i="169"/>
  <c r="C25" i="169"/>
  <c r="D25" i="169"/>
  <c r="E25" i="169"/>
  <c r="F25" i="169"/>
  <c r="G25" i="169"/>
  <c r="H25" i="169"/>
  <c r="I25" i="169"/>
  <c r="J25" i="169"/>
  <c r="K25" i="169"/>
  <c r="L25" i="169"/>
  <c r="M25" i="169"/>
  <c r="N25" i="169"/>
  <c r="O25" i="169"/>
  <c r="P25" i="169"/>
  <c r="Q25" i="169"/>
  <c r="S25" i="169"/>
  <c r="T25" i="169"/>
  <c r="U25" i="169"/>
  <c r="V25" i="169"/>
  <c r="W25" i="169"/>
  <c r="X25" i="169"/>
  <c r="Y25" i="169"/>
  <c r="Z25" i="169"/>
  <c r="AA25" i="169"/>
  <c r="AB25" i="169"/>
  <c r="AC25" i="169"/>
  <c r="AD25" i="169"/>
  <c r="AE25" i="169"/>
  <c r="AF25" i="169"/>
  <c r="AG25" i="169"/>
  <c r="AH25" i="169"/>
  <c r="AJ25" i="169"/>
  <c r="AK25" i="169"/>
  <c r="AL25" i="169"/>
  <c r="AM25" i="169"/>
  <c r="AN25" i="169"/>
  <c r="AO25" i="169"/>
  <c r="AP25" i="169"/>
  <c r="AQ25" i="169"/>
  <c r="AR25" i="169"/>
  <c r="AS25" i="169"/>
  <c r="AT25" i="169"/>
  <c r="AU25" i="169"/>
  <c r="AV25" i="169"/>
  <c r="AW25" i="169"/>
  <c r="AZ25" i="169"/>
  <c r="BA25" i="169"/>
  <c r="B26" i="169"/>
  <c r="C26" i="169"/>
  <c r="Q26" i="169"/>
  <c r="D26" i="169"/>
  <c r="E26" i="169"/>
  <c r="F26" i="169"/>
  <c r="G26" i="169"/>
  <c r="H26" i="169"/>
  <c r="I26" i="169"/>
  <c r="J26" i="169"/>
  <c r="K26" i="169"/>
  <c r="L26" i="169"/>
  <c r="M26" i="169"/>
  <c r="N26" i="169"/>
  <c r="O26" i="169"/>
  <c r="P26" i="169"/>
  <c r="S26" i="169"/>
  <c r="T26" i="169"/>
  <c r="U26" i="169"/>
  <c r="V26" i="169"/>
  <c r="W26" i="169"/>
  <c r="X26" i="169"/>
  <c r="Y26" i="169"/>
  <c r="Z26" i="169"/>
  <c r="AA26" i="169"/>
  <c r="AB26" i="169"/>
  <c r="AC26" i="169"/>
  <c r="AD26" i="169"/>
  <c r="AE26" i="169"/>
  <c r="AF26" i="169"/>
  <c r="AJ26" i="169"/>
  <c r="AK26" i="169"/>
  <c r="AL26" i="169"/>
  <c r="AM26" i="169"/>
  <c r="AN26" i="169"/>
  <c r="AO26" i="169"/>
  <c r="AP26" i="169"/>
  <c r="AR26" i="169"/>
  <c r="AS26" i="169"/>
  <c r="AT26" i="169"/>
  <c r="AU26" i="169"/>
  <c r="AV26" i="169"/>
  <c r="AW26" i="169"/>
  <c r="AZ26" i="169"/>
  <c r="BA26" i="169"/>
  <c r="B27" i="169"/>
  <c r="C27" i="169"/>
  <c r="D27" i="169"/>
  <c r="E27" i="169"/>
  <c r="F27" i="169"/>
  <c r="G27" i="169"/>
  <c r="H27" i="169"/>
  <c r="I27" i="169"/>
  <c r="J27" i="169"/>
  <c r="K27" i="169"/>
  <c r="L27" i="169"/>
  <c r="M27" i="169"/>
  <c r="N27" i="169"/>
  <c r="O27" i="169"/>
  <c r="Q27" i="169"/>
  <c r="S27" i="169"/>
  <c r="S10" i="169"/>
  <c r="S12" i="20"/>
  <c r="T27" i="169"/>
  <c r="U27" i="169"/>
  <c r="V27" i="169"/>
  <c r="W27" i="169"/>
  <c r="X27" i="169"/>
  <c r="Y27" i="169"/>
  <c r="Z27" i="169"/>
  <c r="AA27" i="169"/>
  <c r="AB27" i="169"/>
  <c r="AC27" i="169"/>
  <c r="AD27" i="169"/>
  <c r="AE27" i="169"/>
  <c r="AF27" i="169"/>
  <c r="AH27" i="169"/>
  <c r="AJ27" i="169"/>
  <c r="AK27" i="169"/>
  <c r="AL27" i="169"/>
  <c r="AM27" i="169"/>
  <c r="AN27" i="169"/>
  <c r="AO27" i="169"/>
  <c r="AP27" i="169"/>
  <c r="AR27" i="169"/>
  <c r="AS27" i="169"/>
  <c r="AT27" i="169"/>
  <c r="AU27" i="169"/>
  <c r="AV27" i="169"/>
  <c r="AW27" i="169"/>
  <c r="AZ27" i="169"/>
  <c r="BA27" i="169"/>
  <c r="B28" i="169"/>
  <c r="C28" i="169"/>
  <c r="D28" i="169"/>
  <c r="E28" i="169"/>
  <c r="F28" i="169"/>
  <c r="G28" i="169"/>
  <c r="H28" i="169"/>
  <c r="I28" i="169"/>
  <c r="J28" i="169"/>
  <c r="K28" i="169"/>
  <c r="L28" i="169"/>
  <c r="M28" i="169"/>
  <c r="N28" i="169"/>
  <c r="O28" i="169"/>
  <c r="P28" i="169"/>
  <c r="Q28" i="169"/>
  <c r="S28" i="169"/>
  <c r="T28" i="169"/>
  <c r="U28" i="169"/>
  <c r="V28" i="169"/>
  <c r="W28" i="169"/>
  <c r="X28" i="169"/>
  <c r="Y28" i="169"/>
  <c r="Z28" i="169"/>
  <c r="AA28" i="169"/>
  <c r="AB28" i="169"/>
  <c r="AC28" i="169"/>
  <c r="AD28" i="169"/>
  <c r="AE28" i="169"/>
  <c r="AF28" i="169"/>
  <c r="AG28" i="169"/>
  <c r="AH28" i="169"/>
  <c r="AJ28" i="169"/>
  <c r="AK28" i="169"/>
  <c r="AL28" i="169"/>
  <c r="AM28" i="169"/>
  <c r="AN28" i="169"/>
  <c r="AO28" i="169"/>
  <c r="AP28" i="169"/>
  <c r="AQ28" i="169"/>
  <c r="AR28" i="169"/>
  <c r="AS28" i="169"/>
  <c r="AT28" i="169"/>
  <c r="AU28" i="169"/>
  <c r="AV28" i="169"/>
  <c r="AW28" i="169"/>
  <c r="AZ28" i="169"/>
  <c r="BA28" i="169"/>
  <c r="B29" i="169"/>
  <c r="C29" i="169"/>
  <c r="Q29" i="169"/>
  <c r="D29" i="169"/>
  <c r="E29" i="169"/>
  <c r="F29" i="169"/>
  <c r="G29" i="169"/>
  <c r="H29" i="169"/>
  <c r="I29" i="169"/>
  <c r="J29" i="169"/>
  <c r="K29" i="169"/>
  <c r="L29" i="169"/>
  <c r="M29" i="169"/>
  <c r="N29" i="169"/>
  <c r="O29" i="169"/>
  <c r="P29" i="169"/>
  <c r="S29" i="169"/>
  <c r="T29" i="169"/>
  <c r="AH29" i="169"/>
  <c r="U29" i="169"/>
  <c r="V29" i="169"/>
  <c r="W29" i="169"/>
  <c r="X29" i="169"/>
  <c r="Y29" i="169"/>
  <c r="Z29" i="169"/>
  <c r="AA29" i="169"/>
  <c r="AB29" i="169"/>
  <c r="AC29" i="169"/>
  <c r="AD29" i="169"/>
  <c r="AE29" i="169"/>
  <c r="AF29" i="169"/>
  <c r="AG29" i="169"/>
  <c r="AJ29" i="169"/>
  <c r="AK29" i="169"/>
  <c r="AQ29" i="169"/>
  <c r="AL29" i="169"/>
  <c r="AM29" i="169"/>
  <c r="AN29" i="169"/>
  <c r="AO29" i="169"/>
  <c r="AP29" i="169"/>
  <c r="AR29" i="169"/>
  <c r="AS29" i="169"/>
  <c r="AT29" i="169"/>
  <c r="AU29" i="169"/>
  <c r="AV29" i="169"/>
  <c r="AZ29" i="169"/>
  <c r="BA29" i="169"/>
  <c r="B30" i="169"/>
  <c r="C30" i="169"/>
  <c r="Q30" i="169"/>
  <c r="D30" i="169"/>
  <c r="E30" i="169"/>
  <c r="F30" i="169"/>
  <c r="G30" i="169"/>
  <c r="H30" i="169"/>
  <c r="I30" i="169"/>
  <c r="J30" i="169"/>
  <c r="K30" i="169"/>
  <c r="L30" i="169"/>
  <c r="M30" i="169"/>
  <c r="N30" i="169"/>
  <c r="O30" i="169"/>
  <c r="P30" i="169"/>
  <c r="S30" i="169"/>
  <c r="T30" i="169"/>
  <c r="AH30" i="169"/>
  <c r="U30" i="169"/>
  <c r="V30" i="169"/>
  <c r="W30" i="169"/>
  <c r="X30" i="169"/>
  <c r="Y30" i="169"/>
  <c r="Z30" i="169"/>
  <c r="AA30" i="169"/>
  <c r="AB30" i="169"/>
  <c r="AC30" i="169"/>
  <c r="AD30" i="169"/>
  <c r="AE30" i="169"/>
  <c r="AF30" i="169"/>
  <c r="AG30" i="169"/>
  <c r="AJ30" i="169"/>
  <c r="AK30" i="169"/>
  <c r="AQ30" i="169"/>
  <c r="AL30" i="169"/>
  <c r="AM30" i="169"/>
  <c r="AN30" i="169"/>
  <c r="AO30" i="169"/>
  <c r="AP30" i="169"/>
  <c r="AR30" i="169"/>
  <c r="AS30" i="169"/>
  <c r="AT30" i="169"/>
  <c r="AU30" i="169"/>
  <c r="AV30" i="169"/>
  <c r="AZ30" i="169"/>
  <c r="BA30" i="169"/>
  <c r="AZ31" i="169"/>
  <c r="C42" i="169"/>
  <c r="C13" i="20"/>
  <c r="G42" i="169"/>
  <c r="G13" i="20"/>
  <c r="K42" i="169"/>
  <c r="K13" i="20"/>
  <c r="O42" i="169"/>
  <c r="O13" i="20"/>
  <c r="T42" i="169"/>
  <c r="T13" i="20"/>
  <c r="X42" i="169"/>
  <c r="X13" i="20"/>
  <c r="AB42" i="169"/>
  <c r="AB13" i="20"/>
  <c r="AF42" i="169"/>
  <c r="AF13" i="20"/>
  <c r="AK42" i="169"/>
  <c r="AK13" i="20"/>
  <c r="AO42" i="169"/>
  <c r="AO13" i="20"/>
  <c r="AS42" i="169"/>
  <c r="AS13" i="20"/>
  <c r="D251" i="192"/>
  <c r="AW42" i="169"/>
  <c r="AW13" i="20"/>
  <c r="BA42" i="169"/>
  <c r="BA13" i="20"/>
  <c r="D216" i="192"/>
  <c r="BB42" i="169"/>
  <c r="B44" i="169"/>
  <c r="C44" i="169"/>
  <c r="Q44" i="169"/>
  <c r="D44" i="169"/>
  <c r="E44" i="169"/>
  <c r="E42" i="169"/>
  <c r="E13" i="20"/>
  <c r="F44" i="169"/>
  <c r="G44" i="169"/>
  <c r="H44" i="169"/>
  <c r="I44" i="169"/>
  <c r="I42" i="169"/>
  <c r="I13" i="20"/>
  <c r="J44" i="169"/>
  <c r="K44" i="169"/>
  <c r="L44" i="169"/>
  <c r="M44" i="169"/>
  <c r="M42" i="169"/>
  <c r="M13" i="20"/>
  <c r="N44" i="169"/>
  <c r="O44" i="169"/>
  <c r="P44" i="169"/>
  <c r="S44" i="169"/>
  <c r="T44" i="169"/>
  <c r="AH44" i="169"/>
  <c r="U44" i="169"/>
  <c r="V44" i="169"/>
  <c r="V42" i="169"/>
  <c r="V13" i="20"/>
  <c r="W44" i="169"/>
  <c r="X44" i="169"/>
  <c r="Y44" i="169"/>
  <c r="Z44" i="169"/>
  <c r="Z42" i="169"/>
  <c r="Z13" i="20"/>
  <c r="AA44" i="169"/>
  <c r="AB44" i="169"/>
  <c r="AC44" i="169"/>
  <c r="AD44" i="169"/>
  <c r="AD42" i="169"/>
  <c r="AD13" i="20"/>
  <c r="AE44" i="169"/>
  <c r="AF44" i="169"/>
  <c r="AG44" i="169"/>
  <c r="AJ44" i="169"/>
  <c r="AK44" i="169"/>
  <c r="AQ44" i="169"/>
  <c r="AL44" i="169"/>
  <c r="AM44" i="169"/>
  <c r="AM42" i="169"/>
  <c r="AM13" i="20"/>
  <c r="AN44" i="169"/>
  <c r="AO44" i="169"/>
  <c r="AP44" i="169"/>
  <c r="AS44" i="169"/>
  <c r="AT44" i="169"/>
  <c r="AU44" i="169"/>
  <c r="AU42" i="169"/>
  <c r="AU13" i="20"/>
  <c r="D319" i="192"/>
  <c r="AV44" i="169"/>
  <c r="AW44" i="169"/>
  <c r="AX44" i="169"/>
  <c r="BA44" i="169"/>
  <c r="B45" i="169"/>
  <c r="C45" i="169"/>
  <c r="D45" i="169"/>
  <c r="E45" i="169"/>
  <c r="F45" i="169"/>
  <c r="G45" i="169"/>
  <c r="H45" i="169"/>
  <c r="I45" i="169"/>
  <c r="J45" i="169"/>
  <c r="K45" i="169"/>
  <c r="L45" i="169"/>
  <c r="M45" i="169"/>
  <c r="N45" i="169"/>
  <c r="O45" i="169"/>
  <c r="Q45" i="169"/>
  <c r="S45" i="169"/>
  <c r="T45" i="169"/>
  <c r="U45" i="169"/>
  <c r="V45" i="169"/>
  <c r="W45" i="169"/>
  <c r="W42" i="169"/>
  <c r="W13" i="20"/>
  <c r="X45" i="169"/>
  <c r="Y45" i="169"/>
  <c r="Z45" i="169"/>
  <c r="AA45" i="169"/>
  <c r="AA42" i="169"/>
  <c r="AA13" i="20"/>
  <c r="AB45" i="169"/>
  <c r="AC45" i="169"/>
  <c r="AD45" i="169"/>
  <c r="AE45" i="169"/>
  <c r="AE42" i="169"/>
  <c r="AE13" i="20"/>
  <c r="AF45" i="169"/>
  <c r="AH45" i="169"/>
  <c r="AJ45" i="169"/>
  <c r="AK45" i="169"/>
  <c r="AL45" i="169"/>
  <c r="AM45" i="169"/>
  <c r="AN45" i="169"/>
  <c r="AO45" i="169"/>
  <c r="AP45" i="169"/>
  <c r="AS45" i="169"/>
  <c r="AT45" i="169"/>
  <c r="AU45" i="169"/>
  <c r="AV45" i="169"/>
  <c r="AW45" i="169"/>
  <c r="AX45" i="169"/>
  <c r="AY45" i="169"/>
  <c r="BA45" i="169"/>
  <c r="B46" i="169"/>
  <c r="C46" i="169"/>
  <c r="Q46" i="169"/>
  <c r="D46" i="169"/>
  <c r="E46" i="169"/>
  <c r="F46" i="169"/>
  <c r="G46" i="169"/>
  <c r="H46" i="169"/>
  <c r="I46" i="169"/>
  <c r="J46" i="169"/>
  <c r="K46" i="169"/>
  <c r="L46" i="169"/>
  <c r="M46" i="169"/>
  <c r="N46" i="169"/>
  <c r="O46" i="169"/>
  <c r="P46" i="169"/>
  <c r="S46" i="169"/>
  <c r="T46" i="169"/>
  <c r="AH46" i="169"/>
  <c r="U46" i="169"/>
  <c r="V46" i="169"/>
  <c r="W46" i="169"/>
  <c r="X46" i="169"/>
  <c r="Y46" i="169"/>
  <c r="Z46" i="169"/>
  <c r="AA46" i="169"/>
  <c r="AB46" i="169"/>
  <c r="AC46" i="169"/>
  <c r="AD46" i="169"/>
  <c r="AE46" i="169"/>
  <c r="AF46" i="169"/>
  <c r="AG46" i="169"/>
  <c r="AJ46" i="169"/>
  <c r="AK46" i="169"/>
  <c r="AL46" i="169"/>
  <c r="AM46" i="169"/>
  <c r="AN46" i="169"/>
  <c r="AO46" i="169"/>
  <c r="AP46" i="169"/>
  <c r="AS46" i="169"/>
  <c r="AT46" i="169"/>
  <c r="AU46" i="169"/>
  <c r="AV46" i="169"/>
  <c r="AW46" i="169"/>
  <c r="AX46" i="169"/>
  <c r="AY46" i="169"/>
  <c r="BA46" i="169"/>
  <c r="B47" i="169"/>
  <c r="C47" i="169"/>
  <c r="D47" i="169"/>
  <c r="E47" i="169"/>
  <c r="F47" i="169"/>
  <c r="G47" i="169"/>
  <c r="H47" i="169"/>
  <c r="I47" i="169"/>
  <c r="J47" i="169"/>
  <c r="K47" i="169"/>
  <c r="L47" i="169"/>
  <c r="M47" i="169"/>
  <c r="N47" i="169"/>
  <c r="O47" i="169"/>
  <c r="Q47" i="169"/>
  <c r="S47" i="169"/>
  <c r="T47" i="169"/>
  <c r="U47" i="169"/>
  <c r="V47" i="169"/>
  <c r="W47" i="169"/>
  <c r="X47" i="169"/>
  <c r="Y47" i="169"/>
  <c r="Z47" i="169"/>
  <c r="AA47" i="169"/>
  <c r="AB47" i="169"/>
  <c r="AC47" i="169"/>
  <c r="AD47" i="169"/>
  <c r="AE47" i="169"/>
  <c r="AF47" i="169"/>
  <c r="AH47" i="169"/>
  <c r="AJ47" i="169"/>
  <c r="AK47" i="169"/>
  <c r="AL47" i="169"/>
  <c r="AM47" i="169"/>
  <c r="AN47" i="169"/>
  <c r="AO47" i="169"/>
  <c r="AP47" i="169"/>
  <c r="AS47" i="169"/>
  <c r="AT47" i="169"/>
  <c r="AU47" i="169"/>
  <c r="AV47" i="169"/>
  <c r="AW47" i="169"/>
  <c r="AX47" i="169"/>
  <c r="AY47" i="169"/>
  <c r="BA47" i="169"/>
  <c r="B48" i="169"/>
  <c r="C48" i="169"/>
  <c r="Q48" i="169"/>
  <c r="D48" i="169"/>
  <c r="E48" i="169"/>
  <c r="F48" i="169"/>
  <c r="G48" i="169"/>
  <c r="H48" i="169"/>
  <c r="I48" i="169"/>
  <c r="J48" i="169"/>
  <c r="K48" i="169"/>
  <c r="L48" i="169"/>
  <c r="M48" i="169"/>
  <c r="N48" i="169"/>
  <c r="O48" i="169"/>
  <c r="P48" i="169"/>
  <c r="S48" i="169"/>
  <c r="T48" i="169"/>
  <c r="AH48" i="169"/>
  <c r="U48" i="169"/>
  <c r="V48" i="169"/>
  <c r="W48" i="169"/>
  <c r="X48" i="169"/>
  <c r="Y48" i="169"/>
  <c r="Z48" i="169"/>
  <c r="AA48" i="169"/>
  <c r="AB48" i="169"/>
  <c r="AC48" i="169"/>
  <c r="AD48" i="169"/>
  <c r="AE48" i="169"/>
  <c r="AF48" i="169"/>
  <c r="AG48" i="169"/>
  <c r="AJ48" i="169"/>
  <c r="AQ48" i="169"/>
  <c r="AK48" i="169"/>
  <c r="AL48" i="169"/>
  <c r="AM48" i="169"/>
  <c r="AN48" i="169"/>
  <c r="AO48" i="169"/>
  <c r="AP48" i="169"/>
  <c r="AS48" i="169"/>
  <c r="AT48" i="169"/>
  <c r="AU48" i="169"/>
  <c r="AV48" i="169"/>
  <c r="AW48" i="169"/>
  <c r="AX48" i="169"/>
  <c r="AY48" i="169"/>
  <c r="BA48" i="169"/>
  <c r="B49" i="169"/>
  <c r="C49" i="169"/>
  <c r="D49" i="169"/>
  <c r="E49" i="169"/>
  <c r="F49" i="169"/>
  <c r="G49" i="169"/>
  <c r="H49" i="169"/>
  <c r="I49" i="169"/>
  <c r="J49" i="169"/>
  <c r="K49" i="169"/>
  <c r="L49" i="169"/>
  <c r="M49" i="169"/>
  <c r="N49" i="169"/>
  <c r="O49" i="169"/>
  <c r="Q49" i="169"/>
  <c r="S49" i="169"/>
  <c r="T49" i="169"/>
  <c r="U49" i="169"/>
  <c r="V49" i="169"/>
  <c r="W49" i="169"/>
  <c r="X49" i="169"/>
  <c r="Y49" i="169"/>
  <c r="Z49" i="169"/>
  <c r="AA49" i="169"/>
  <c r="AB49" i="169"/>
  <c r="AC49" i="169"/>
  <c r="AD49" i="169"/>
  <c r="AE49" i="169"/>
  <c r="AF49" i="169"/>
  <c r="AH49" i="169"/>
  <c r="AJ49" i="169"/>
  <c r="AK49" i="169"/>
  <c r="AL49" i="169"/>
  <c r="AM49" i="169"/>
  <c r="AN49" i="169"/>
  <c r="AO49" i="169"/>
  <c r="AP49" i="169"/>
  <c r="AS49" i="169"/>
  <c r="AT49" i="169"/>
  <c r="AU49" i="169"/>
  <c r="AV49" i="169"/>
  <c r="AW49" i="169"/>
  <c r="AX49" i="169"/>
  <c r="AY49" i="169"/>
  <c r="BA49" i="169"/>
  <c r="B50" i="169"/>
  <c r="C50" i="169"/>
  <c r="Q50" i="169"/>
  <c r="D50" i="169"/>
  <c r="E50" i="169"/>
  <c r="F50" i="169"/>
  <c r="G50" i="169"/>
  <c r="H50" i="169"/>
  <c r="I50" i="169"/>
  <c r="J50" i="169"/>
  <c r="K50" i="169"/>
  <c r="L50" i="169"/>
  <c r="M50" i="169"/>
  <c r="N50" i="169"/>
  <c r="O50" i="169"/>
  <c r="P50" i="169"/>
  <c r="S50" i="169"/>
  <c r="T50" i="169"/>
  <c r="AH50" i="169"/>
  <c r="U50" i="169"/>
  <c r="V50" i="169"/>
  <c r="W50" i="169"/>
  <c r="X50" i="169"/>
  <c r="Y50" i="169"/>
  <c r="Z50" i="169"/>
  <c r="AA50" i="169"/>
  <c r="AB50" i="169"/>
  <c r="AC50" i="169"/>
  <c r="AD50" i="169"/>
  <c r="AE50" i="169"/>
  <c r="AF50" i="169"/>
  <c r="AG50" i="169"/>
  <c r="AJ50" i="169"/>
  <c r="AQ50" i="169"/>
  <c r="AK50" i="169"/>
  <c r="AL50" i="169"/>
  <c r="AM50" i="169"/>
  <c r="AN50" i="169"/>
  <c r="AO50" i="169"/>
  <c r="AP50" i="169"/>
  <c r="AS50" i="169"/>
  <c r="AT50" i="169"/>
  <c r="AU50" i="169"/>
  <c r="AV50" i="169"/>
  <c r="AW50" i="169"/>
  <c r="AX50" i="169"/>
  <c r="AY50" i="169"/>
  <c r="BA50" i="169"/>
  <c r="B51" i="169"/>
  <c r="C51" i="169"/>
  <c r="D51" i="169"/>
  <c r="E51" i="169"/>
  <c r="F51" i="169"/>
  <c r="G51" i="169"/>
  <c r="H51" i="169"/>
  <c r="I51" i="169"/>
  <c r="J51" i="169"/>
  <c r="K51" i="169"/>
  <c r="L51" i="169"/>
  <c r="M51" i="169"/>
  <c r="N51" i="169"/>
  <c r="O51" i="169"/>
  <c r="Q51" i="169"/>
  <c r="S51" i="169"/>
  <c r="T51" i="169"/>
  <c r="U51" i="169"/>
  <c r="V51" i="169"/>
  <c r="W51" i="169"/>
  <c r="X51" i="169"/>
  <c r="Y51" i="169"/>
  <c r="Z51" i="169"/>
  <c r="AA51" i="169"/>
  <c r="AB51" i="169"/>
  <c r="AC51" i="169"/>
  <c r="AD51" i="169"/>
  <c r="AE51" i="169"/>
  <c r="AF51" i="169"/>
  <c r="AH51" i="169"/>
  <c r="AJ51" i="169"/>
  <c r="AK51" i="169"/>
  <c r="AL51" i="169"/>
  <c r="AM51" i="169"/>
  <c r="AN51" i="169"/>
  <c r="AO51" i="169"/>
  <c r="AP51" i="169"/>
  <c r="AS51" i="169"/>
  <c r="AT51" i="169"/>
  <c r="AU51" i="169"/>
  <c r="AV51" i="169"/>
  <c r="AW51" i="169"/>
  <c r="AX51" i="169"/>
  <c r="AY51" i="169"/>
  <c r="BA51" i="169"/>
  <c r="B52" i="169"/>
  <c r="C52" i="169"/>
  <c r="Q52" i="169"/>
  <c r="D52" i="169"/>
  <c r="E52" i="169"/>
  <c r="F52" i="169"/>
  <c r="G52" i="169"/>
  <c r="H52" i="169"/>
  <c r="I52" i="169"/>
  <c r="J52" i="169"/>
  <c r="K52" i="169"/>
  <c r="L52" i="169"/>
  <c r="M52" i="169"/>
  <c r="N52" i="169"/>
  <c r="O52" i="169"/>
  <c r="P52" i="169"/>
  <c r="S52" i="169"/>
  <c r="T52" i="169"/>
  <c r="AH52" i="169"/>
  <c r="U52" i="169"/>
  <c r="V52" i="169"/>
  <c r="W52" i="169"/>
  <c r="X52" i="169"/>
  <c r="Y52" i="169"/>
  <c r="Z52" i="169"/>
  <c r="AA52" i="169"/>
  <c r="AB52" i="169"/>
  <c r="AC52" i="169"/>
  <c r="AD52" i="169"/>
  <c r="AE52" i="169"/>
  <c r="AF52" i="169"/>
  <c r="AG52" i="169"/>
  <c r="AJ52" i="169"/>
  <c r="AK52" i="169"/>
  <c r="AL52" i="169"/>
  <c r="AM52" i="169"/>
  <c r="AN52" i="169"/>
  <c r="AO52" i="169"/>
  <c r="AP52" i="169"/>
  <c r="AS52" i="169"/>
  <c r="AT52" i="169"/>
  <c r="AU52" i="169"/>
  <c r="AV52" i="169"/>
  <c r="AW52" i="169"/>
  <c r="AX52" i="169"/>
  <c r="AY52" i="169"/>
  <c r="BA52" i="169"/>
  <c r="B66" i="169"/>
  <c r="C66" i="169"/>
  <c r="C64" i="169"/>
  <c r="C14" i="20"/>
  <c r="D66" i="169"/>
  <c r="E66" i="169"/>
  <c r="F66" i="169"/>
  <c r="G66" i="169"/>
  <c r="G64" i="169"/>
  <c r="G14" i="20"/>
  <c r="H66" i="169"/>
  <c r="I66" i="169"/>
  <c r="J66" i="169"/>
  <c r="K66" i="169"/>
  <c r="K64" i="169"/>
  <c r="K14" i="20"/>
  <c r="L66" i="169"/>
  <c r="M66" i="169"/>
  <c r="N66" i="169"/>
  <c r="O66" i="169"/>
  <c r="O64" i="169"/>
  <c r="O14" i="20"/>
  <c r="P66" i="169"/>
  <c r="S66" i="169"/>
  <c r="T66" i="169"/>
  <c r="T64" i="169"/>
  <c r="T14" i="20"/>
  <c r="U66" i="169"/>
  <c r="V66" i="169"/>
  <c r="W66" i="169"/>
  <c r="X66" i="169"/>
  <c r="X64" i="169"/>
  <c r="X14" i="20"/>
  <c r="Y66" i="169"/>
  <c r="Z66" i="169"/>
  <c r="AA66" i="169"/>
  <c r="AB66" i="169"/>
  <c r="AB64" i="169"/>
  <c r="AB14" i="20"/>
  <c r="AC66" i="169"/>
  <c r="AD66" i="169"/>
  <c r="AE66" i="169"/>
  <c r="AF66" i="169"/>
  <c r="AF64" i="169"/>
  <c r="AF14" i="20"/>
  <c r="AG66" i="169"/>
  <c r="AJ66" i="169"/>
  <c r="AQ66" i="169"/>
  <c r="AS66" i="169"/>
  <c r="AS64" i="169"/>
  <c r="AS14" i="20"/>
  <c r="D252" i="192"/>
  <c r="AT66" i="169"/>
  <c r="AU66" i="169"/>
  <c r="AU64" i="169"/>
  <c r="AU14" i="20"/>
  <c r="D320" i="192"/>
  <c r="AV66" i="169"/>
  <c r="AW66" i="169"/>
  <c r="AW64" i="169"/>
  <c r="AW14" i="20"/>
  <c r="AX66" i="169"/>
  <c r="AY66" i="169"/>
  <c r="B67" i="169"/>
  <c r="C67" i="169"/>
  <c r="D67" i="169"/>
  <c r="E67" i="169"/>
  <c r="E64" i="169"/>
  <c r="F67" i="169"/>
  <c r="G67" i="169"/>
  <c r="H67" i="169"/>
  <c r="I67" i="169"/>
  <c r="I64" i="169"/>
  <c r="I14" i="20"/>
  <c r="J67" i="169"/>
  <c r="K67" i="169"/>
  <c r="L67" i="169"/>
  <c r="M67" i="169"/>
  <c r="M64" i="169"/>
  <c r="M14" i="20"/>
  <c r="N67" i="169"/>
  <c r="O67" i="169"/>
  <c r="Q67" i="169"/>
  <c r="S67" i="169"/>
  <c r="T67" i="169"/>
  <c r="U67" i="169"/>
  <c r="V67" i="169"/>
  <c r="V64" i="169"/>
  <c r="V14" i="20"/>
  <c r="W67" i="169"/>
  <c r="X67" i="169"/>
  <c r="Y67" i="169"/>
  <c r="Z67" i="169"/>
  <c r="Z64" i="169"/>
  <c r="Z14" i="20"/>
  <c r="AA67" i="169"/>
  <c r="AB67" i="169"/>
  <c r="AC67" i="169"/>
  <c r="AD67" i="169"/>
  <c r="AD64" i="169"/>
  <c r="AD14" i="20"/>
  <c r="AE67" i="169"/>
  <c r="AF67" i="169"/>
  <c r="AH67" i="169"/>
  <c r="AJ67" i="169"/>
  <c r="AK67" i="169"/>
  <c r="AK64" i="169"/>
  <c r="AK14" i="20"/>
  <c r="AL67" i="169"/>
  <c r="AM67" i="169"/>
  <c r="AM64" i="169"/>
  <c r="AM14" i="20"/>
  <c r="AN67" i="169"/>
  <c r="AO67" i="169"/>
  <c r="AO64" i="169"/>
  <c r="AO14" i="20"/>
  <c r="AP67" i="169"/>
  <c r="AS67" i="169"/>
  <c r="AT67" i="169"/>
  <c r="AU67" i="169"/>
  <c r="AV67" i="169"/>
  <c r="AW67" i="169"/>
  <c r="AX67" i="169"/>
  <c r="AY67" i="169"/>
  <c r="BA67" i="169"/>
  <c r="BA64" i="169"/>
  <c r="BA14" i="20"/>
  <c r="D217" i="192"/>
  <c r="B68" i="169"/>
  <c r="C68" i="169"/>
  <c r="Q68" i="169"/>
  <c r="D68" i="169"/>
  <c r="E68" i="169"/>
  <c r="F68" i="169"/>
  <c r="G68" i="169"/>
  <c r="H68" i="169"/>
  <c r="I68" i="169"/>
  <c r="J68" i="169"/>
  <c r="K68" i="169"/>
  <c r="L68" i="169"/>
  <c r="M68" i="169"/>
  <c r="N68" i="169"/>
  <c r="O68" i="169"/>
  <c r="P68" i="169"/>
  <c r="S68" i="169"/>
  <c r="T68" i="169"/>
  <c r="AH68" i="169"/>
  <c r="U68" i="169"/>
  <c r="V68" i="169"/>
  <c r="W68" i="169"/>
  <c r="X68" i="169"/>
  <c r="Y68" i="169"/>
  <c r="Z68" i="169"/>
  <c r="AA68" i="169"/>
  <c r="AB68" i="169"/>
  <c r="AC68" i="169"/>
  <c r="AD68" i="169"/>
  <c r="AE68" i="169"/>
  <c r="AF68" i="169"/>
  <c r="AG68" i="169"/>
  <c r="AJ68" i="169"/>
  <c r="AK68" i="169"/>
  <c r="AL68" i="169"/>
  <c r="AM68" i="169"/>
  <c r="AN68" i="169"/>
  <c r="AO68" i="169"/>
  <c r="AP68" i="169"/>
  <c r="AS68" i="169"/>
  <c r="AT68" i="169"/>
  <c r="AU68" i="169"/>
  <c r="AV68" i="169"/>
  <c r="AW68" i="169"/>
  <c r="AX68" i="169"/>
  <c r="AY68" i="169"/>
  <c r="BA68" i="169"/>
  <c r="B69" i="169"/>
  <c r="C69" i="169"/>
  <c r="D69" i="169"/>
  <c r="E69" i="169"/>
  <c r="F69" i="169"/>
  <c r="G69" i="169"/>
  <c r="H69" i="169"/>
  <c r="I69" i="169"/>
  <c r="J69" i="169"/>
  <c r="K69" i="169"/>
  <c r="L69" i="169"/>
  <c r="M69" i="169"/>
  <c r="N69" i="169"/>
  <c r="O69" i="169"/>
  <c r="Q69" i="169"/>
  <c r="S69" i="169"/>
  <c r="T69" i="169"/>
  <c r="U69" i="169"/>
  <c r="V69" i="169"/>
  <c r="W69" i="169"/>
  <c r="X69" i="169"/>
  <c r="Y69" i="169"/>
  <c r="Z69" i="169"/>
  <c r="AA69" i="169"/>
  <c r="AB69" i="169"/>
  <c r="AC69" i="169"/>
  <c r="AD69" i="169"/>
  <c r="AE69" i="169"/>
  <c r="AF69" i="169"/>
  <c r="AH69" i="169"/>
  <c r="AJ69" i="169"/>
  <c r="AK69" i="169"/>
  <c r="AL69" i="169"/>
  <c r="AM69" i="169"/>
  <c r="AN69" i="169"/>
  <c r="AO69" i="169"/>
  <c r="AP69" i="169"/>
  <c r="AS69" i="169"/>
  <c r="AT69" i="169"/>
  <c r="AU69" i="169"/>
  <c r="AV69" i="169"/>
  <c r="AW69" i="169"/>
  <c r="AX69" i="169"/>
  <c r="AY69" i="169"/>
  <c r="BA69" i="169"/>
  <c r="B70" i="169"/>
  <c r="C70" i="169"/>
  <c r="Q70" i="169"/>
  <c r="D70" i="169"/>
  <c r="E70" i="169"/>
  <c r="F70" i="169"/>
  <c r="G70" i="169"/>
  <c r="H70" i="169"/>
  <c r="I70" i="169"/>
  <c r="J70" i="169"/>
  <c r="K70" i="169"/>
  <c r="L70" i="169"/>
  <c r="M70" i="169"/>
  <c r="N70" i="169"/>
  <c r="O70" i="169"/>
  <c r="P70" i="169"/>
  <c r="S70" i="169"/>
  <c r="T70" i="169"/>
  <c r="AH70" i="169"/>
  <c r="U70" i="169"/>
  <c r="V70" i="169"/>
  <c r="W70" i="169"/>
  <c r="X70" i="169"/>
  <c r="Y70" i="169"/>
  <c r="Z70" i="169"/>
  <c r="AA70" i="169"/>
  <c r="AB70" i="169"/>
  <c r="AC70" i="169"/>
  <c r="AD70" i="169"/>
  <c r="AE70" i="169"/>
  <c r="AF70" i="169"/>
  <c r="AG70" i="169"/>
  <c r="AJ70" i="169"/>
  <c r="AK70" i="169"/>
  <c r="AL70" i="169"/>
  <c r="AM70" i="169"/>
  <c r="AN70" i="169"/>
  <c r="AO70" i="169"/>
  <c r="AP70" i="169"/>
  <c r="AS70" i="169"/>
  <c r="AT70" i="169"/>
  <c r="AU70" i="169"/>
  <c r="AV70" i="169"/>
  <c r="AW70" i="169"/>
  <c r="AX70" i="169"/>
  <c r="AY70" i="169"/>
  <c r="BA70" i="169"/>
  <c r="B71" i="169"/>
  <c r="C71" i="169"/>
  <c r="D71" i="169"/>
  <c r="E71" i="169"/>
  <c r="F71" i="169"/>
  <c r="G71" i="169"/>
  <c r="H71" i="169"/>
  <c r="I71" i="169"/>
  <c r="J71" i="169"/>
  <c r="K71" i="169"/>
  <c r="L71" i="169"/>
  <c r="M71" i="169"/>
  <c r="N71" i="169"/>
  <c r="N64" i="169"/>
  <c r="N14" i="20"/>
  <c r="O71" i="169"/>
  <c r="Q71" i="169"/>
  <c r="S71" i="169"/>
  <c r="T71" i="169"/>
  <c r="U71" i="169"/>
  <c r="V71" i="169"/>
  <c r="W71" i="169"/>
  <c r="X71" i="169"/>
  <c r="Y71" i="169"/>
  <c r="Z71" i="169"/>
  <c r="AA71" i="169"/>
  <c r="AB71" i="169"/>
  <c r="AC71" i="169"/>
  <c r="AD71" i="169"/>
  <c r="AE71" i="169"/>
  <c r="AF71" i="169"/>
  <c r="AH71" i="169"/>
  <c r="AJ71" i="169"/>
  <c r="AK71" i="169"/>
  <c r="AL71" i="169"/>
  <c r="AM71" i="169"/>
  <c r="AN71" i="169"/>
  <c r="AO71" i="169"/>
  <c r="AP71" i="169"/>
  <c r="AS71" i="169"/>
  <c r="AT71" i="169"/>
  <c r="AU71" i="169"/>
  <c r="AV71" i="169"/>
  <c r="AW71" i="169"/>
  <c r="AX71" i="169"/>
  <c r="AY71" i="169"/>
  <c r="BA71" i="169"/>
  <c r="B72" i="169"/>
  <c r="C72" i="169"/>
  <c r="Q72" i="169"/>
  <c r="D72" i="169"/>
  <c r="E72" i="169"/>
  <c r="F72" i="169"/>
  <c r="G72" i="169"/>
  <c r="H72" i="169"/>
  <c r="I72" i="169"/>
  <c r="J72" i="169"/>
  <c r="K72" i="169"/>
  <c r="L72" i="169"/>
  <c r="M72" i="169"/>
  <c r="N72" i="169"/>
  <c r="O72" i="169"/>
  <c r="P72" i="169"/>
  <c r="S72" i="169"/>
  <c r="T72" i="169"/>
  <c r="AH72" i="169"/>
  <c r="U72" i="169"/>
  <c r="V72" i="169"/>
  <c r="W72" i="169"/>
  <c r="X72" i="169"/>
  <c r="Y72" i="169"/>
  <c r="Z72" i="169"/>
  <c r="AA72" i="169"/>
  <c r="AB72" i="169"/>
  <c r="AC72" i="169"/>
  <c r="AD72" i="169"/>
  <c r="AE72" i="169"/>
  <c r="AF72" i="169"/>
  <c r="AG72" i="169"/>
  <c r="AJ72" i="169"/>
  <c r="AQ72" i="169"/>
  <c r="AK72" i="169"/>
  <c r="AL72" i="169"/>
  <c r="AM72" i="169"/>
  <c r="AN72" i="169"/>
  <c r="AO72" i="169"/>
  <c r="AP72" i="169"/>
  <c r="AS72" i="169"/>
  <c r="AT72" i="169"/>
  <c r="AU72" i="169"/>
  <c r="AV72" i="169"/>
  <c r="AW72" i="169"/>
  <c r="AX72" i="169"/>
  <c r="AY72" i="169"/>
  <c r="BA72" i="169"/>
  <c r="B73" i="169"/>
  <c r="C73" i="169"/>
  <c r="D73" i="169"/>
  <c r="E73" i="169"/>
  <c r="F73" i="169"/>
  <c r="G73" i="169"/>
  <c r="H73" i="169"/>
  <c r="I73" i="169"/>
  <c r="J73" i="169"/>
  <c r="K73" i="169"/>
  <c r="L73" i="169"/>
  <c r="M73" i="169"/>
  <c r="N73" i="169"/>
  <c r="O73" i="169"/>
  <c r="Q73" i="169"/>
  <c r="S73" i="169"/>
  <c r="T73" i="169"/>
  <c r="U73" i="169"/>
  <c r="V73" i="169"/>
  <c r="W73" i="169"/>
  <c r="X73" i="169"/>
  <c r="Y73" i="169"/>
  <c r="Z73" i="169"/>
  <c r="AA73" i="169"/>
  <c r="AB73" i="169"/>
  <c r="AC73" i="169"/>
  <c r="AD73" i="169"/>
  <c r="AE73" i="169"/>
  <c r="AF73" i="169"/>
  <c r="AH73" i="169"/>
  <c r="AJ73" i="169"/>
  <c r="AK73" i="169"/>
  <c r="AL73" i="169"/>
  <c r="AM73" i="169"/>
  <c r="AN73" i="169"/>
  <c r="AO73" i="169"/>
  <c r="AP73" i="169"/>
  <c r="AS73" i="169"/>
  <c r="AT73" i="169"/>
  <c r="AU73" i="169"/>
  <c r="AV73" i="169"/>
  <c r="AV64" i="169"/>
  <c r="AV14" i="20"/>
  <c r="AW73" i="169"/>
  <c r="AX73" i="169"/>
  <c r="AY73" i="169"/>
  <c r="BA73" i="169"/>
  <c r="B74" i="169"/>
  <c r="C74" i="169"/>
  <c r="Q74" i="169"/>
  <c r="D74" i="169"/>
  <c r="E74" i="169"/>
  <c r="F74" i="169"/>
  <c r="G74" i="169"/>
  <c r="H74" i="169"/>
  <c r="I74" i="169"/>
  <c r="J74" i="169"/>
  <c r="K74" i="169"/>
  <c r="L74" i="169"/>
  <c r="M74" i="169"/>
  <c r="N74" i="169"/>
  <c r="O74" i="169"/>
  <c r="P74" i="169"/>
  <c r="S74" i="169"/>
  <c r="T74" i="169"/>
  <c r="AH74" i="169"/>
  <c r="U74" i="169"/>
  <c r="V74" i="169"/>
  <c r="W74" i="169"/>
  <c r="X74" i="169"/>
  <c r="Y74" i="169"/>
  <c r="Z74" i="169"/>
  <c r="AA74" i="169"/>
  <c r="AB74" i="169"/>
  <c r="AC74" i="169"/>
  <c r="AD74" i="169"/>
  <c r="AE74" i="169"/>
  <c r="AF74" i="169"/>
  <c r="AG74" i="169"/>
  <c r="AJ74" i="169"/>
  <c r="AQ74" i="169"/>
  <c r="AK74" i="169"/>
  <c r="AL74" i="169"/>
  <c r="AM74" i="169"/>
  <c r="AN74" i="169"/>
  <c r="AO74" i="169"/>
  <c r="AP74" i="169"/>
  <c r="AS74" i="169"/>
  <c r="AT74" i="169"/>
  <c r="AU74" i="169"/>
  <c r="AV74" i="169"/>
  <c r="AW74" i="169"/>
  <c r="AX74" i="169"/>
  <c r="AY74" i="169"/>
  <c r="BA74" i="169"/>
  <c r="B75" i="169"/>
  <c r="C75" i="169"/>
  <c r="D75" i="169"/>
  <c r="E75" i="169"/>
  <c r="F75" i="169"/>
  <c r="G75" i="169"/>
  <c r="H75" i="169"/>
  <c r="I75" i="169"/>
  <c r="J75" i="169"/>
  <c r="K75" i="169"/>
  <c r="L75" i="169"/>
  <c r="M75" i="169"/>
  <c r="N75" i="169"/>
  <c r="O75" i="169"/>
  <c r="Q75" i="169"/>
  <c r="S75" i="169"/>
  <c r="T75" i="169"/>
  <c r="U75" i="169"/>
  <c r="V75" i="169"/>
  <c r="W75" i="169"/>
  <c r="X75" i="169"/>
  <c r="Y75" i="169"/>
  <c r="Z75" i="169"/>
  <c r="AA75" i="169"/>
  <c r="AB75" i="169"/>
  <c r="AC75" i="169"/>
  <c r="AD75" i="169"/>
  <c r="AE75" i="169"/>
  <c r="AF75" i="169"/>
  <c r="AH75" i="169"/>
  <c r="AJ75" i="169"/>
  <c r="AK75" i="169"/>
  <c r="AL75" i="169"/>
  <c r="AM75" i="169"/>
  <c r="AN75" i="169"/>
  <c r="AO75" i="169"/>
  <c r="AP75" i="169"/>
  <c r="AS75" i="169"/>
  <c r="AT75" i="169"/>
  <c r="AU75" i="169"/>
  <c r="AV75" i="169"/>
  <c r="AW75" i="169"/>
  <c r="AX75" i="169"/>
  <c r="AY75" i="169"/>
  <c r="BA75" i="169"/>
  <c r="B76" i="169"/>
  <c r="C76" i="169"/>
  <c r="Q76" i="169"/>
  <c r="D76" i="169"/>
  <c r="E76" i="169"/>
  <c r="F76" i="169"/>
  <c r="G76" i="169"/>
  <c r="H76" i="169"/>
  <c r="I76" i="169"/>
  <c r="J76" i="169"/>
  <c r="K76" i="169"/>
  <c r="L76" i="169"/>
  <c r="M76" i="169"/>
  <c r="N76" i="169"/>
  <c r="O76" i="169"/>
  <c r="P76" i="169"/>
  <c r="S76" i="169"/>
  <c r="T76" i="169"/>
  <c r="AH76" i="169"/>
  <c r="U76" i="169"/>
  <c r="V76" i="169"/>
  <c r="W76" i="169"/>
  <c r="X76" i="169"/>
  <c r="Y76" i="169"/>
  <c r="Z76" i="169"/>
  <c r="AA76" i="169"/>
  <c r="AB76" i="169"/>
  <c r="AC76" i="169"/>
  <c r="AD76" i="169"/>
  <c r="AE76" i="169"/>
  <c r="AF76" i="169"/>
  <c r="AG76" i="169"/>
  <c r="AJ76" i="169"/>
  <c r="AK76" i="169"/>
  <c r="AL76" i="169"/>
  <c r="AM76" i="169"/>
  <c r="AN76" i="169"/>
  <c r="AO76" i="169"/>
  <c r="AP76" i="169"/>
  <c r="AS76" i="169"/>
  <c r="AT76" i="169"/>
  <c r="AU76" i="169"/>
  <c r="AV76" i="169"/>
  <c r="AW76" i="169"/>
  <c r="AX76" i="169"/>
  <c r="AY76" i="169"/>
  <c r="BA76" i="169"/>
  <c r="B77" i="169"/>
  <c r="C77" i="169"/>
  <c r="D77" i="169"/>
  <c r="E77" i="169"/>
  <c r="F77" i="169"/>
  <c r="G77" i="169"/>
  <c r="H77" i="169"/>
  <c r="I77" i="169"/>
  <c r="J77" i="169"/>
  <c r="K77" i="169"/>
  <c r="L77" i="169"/>
  <c r="M77" i="169"/>
  <c r="N77" i="169"/>
  <c r="O77" i="169"/>
  <c r="Q77" i="169"/>
  <c r="S77" i="169"/>
  <c r="T77" i="169"/>
  <c r="U77" i="169"/>
  <c r="V77" i="169"/>
  <c r="W77" i="169"/>
  <c r="X77" i="169"/>
  <c r="Y77" i="169"/>
  <c r="Z77" i="169"/>
  <c r="AA77" i="169"/>
  <c r="AB77" i="169"/>
  <c r="AC77" i="169"/>
  <c r="AD77" i="169"/>
  <c r="AE77" i="169"/>
  <c r="AE64" i="169"/>
  <c r="AE14" i="20"/>
  <c r="AF77" i="169"/>
  <c r="AH77" i="169"/>
  <c r="AJ77" i="169"/>
  <c r="AK77" i="169"/>
  <c r="AL77" i="169"/>
  <c r="AM77" i="169"/>
  <c r="AN77" i="169"/>
  <c r="AO77" i="169"/>
  <c r="AP77" i="169"/>
  <c r="AS77" i="169"/>
  <c r="AT77" i="169"/>
  <c r="AU77" i="169"/>
  <c r="AV77" i="169"/>
  <c r="AW77" i="169"/>
  <c r="AX77" i="169"/>
  <c r="AY77" i="169"/>
  <c r="BA77" i="169"/>
  <c r="B78" i="169"/>
  <c r="C78" i="169"/>
  <c r="Q78" i="169"/>
  <c r="D78" i="169"/>
  <c r="E78" i="169"/>
  <c r="F78" i="169"/>
  <c r="G78" i="169"/>
  <c r="H78" i="169"/>
  <c r="I78" i="169"/>
  <c r="J78" i="169"/>
  <c r="K78" i="169"/>
  <c r="L78" i="169"/>
  <c r="M78" i="169"/>
  <c r="N78" i="169"/>
  <c r="O78" i="169"/>
  <c r="P78" i="169"/>
  <c r="S78" i="169"/>
  <c r="T78" i="169"/>
  <c r="AH78" i="169"/>
  <c r="U78" i="169"/>
  <c r="V78" i="169"/>
  <c r="W78" i="169"/>
  <c r="X78" i="169"/>
  <c r="Y78" i="169"/>
  <c r="Z78" i="169"/>
  <c r="AA78" i="169"/>
  <c r="AB78" i="169"/>
  <c r="AC78" i="169"/>
  <c r="AD78" i="169"/>
  <c r="AE78" i="169"/>
  <c r="AF78" i="169"/>
  <c r="AG78" i="169"/>
  <c r="AJ78" i="169"/>
  <c r="AK78" i="169"/>
  <c r="AL78" i="169"/>
  <c r="AM78" i="169"/>
  <c r="AN78" i="169"/>
  <c r="AO78" i="169"/>
  <c r="AP78" i="169"/>
  <c r="AS78" i="169"/>
  <c r="AT78" i="169"/>
  <c r="AU78" i="169"/>
  <c r="AV78" i="169"/>
  <c r="AW78" i="169"/>
  <c r="AX78" i="169"/>
  <c r="AY78" i="169"/>
  <c r="BA78" i="169"/>
  <c r="B79" i="169"/>
  <c r="C79" i="169"/>
  <c r="D79" i="169"/>
  <c r="E79" i="169"/>
  <c r="F79" i="169"/>
  <c r="G79" i="169"/>
  <c r="H79" i="169"/>
  <c r="I79" i="169"/>
  <c r="J79" i="169"/>
  <c r="K79" i="169"/>
  <c r="L79" i="169"/>
  <c r="M79" i="169"/>
  <c r="N79" i="169"/>
  <c r="O79" i="169"/>
  <c r="Q79" i="169"/>
  <c r="S79" i="169"/>
  <c r="T79" i="169"/>
  <c r="U79" i="169"/>
  <c r="V79" i="169"/>
  <c r="W79" i="169"/>
  <c r="X79" i="169"/>
  <c r="Y79" i="169"/>
  <c r="Z79" i="169"/>
  <c r="AA79" i="169"/>
  <c r="AB79" i="169"/>
  <c r="AC79" i="169"/>
  <c r="AD79" i="169"/>
  <c r="AE79" i="169"/>
  <c r="AF79" i="169"/>
  <c r="AH79" i="169"/>
  <c r="AJ79" i="169"/>
  <c r="AK79" i="169"/>
  <c r="AL79" i="169"/>
  <c r="AM79" i="169"/>
  <c r="AN79" i="169"/>
  <c r="AO79" i="169"/>
  <c r="AP79" i="169"/>
  <c r="AS79" i="169"/>
  <c r="AT79" i="169"/>
  <c r="AU79" i="169"/>
  <c r="AV79" i="169"/>
  <c r="AW79" i="169"/>
  <c r="AX79" i="169"/>
  <c r="AY79" i="169"/>
  <c r="BA79" i="169"/>
  <c r="B80" i="169"/>
  <c r="C80" i="169"/>
  <c r="Q80" i="169"/>
  <c r="D80" i="169"/>
  <c r="E80" i="169"/>
  <c r="F80" i="169"/>
  <c r="G80" i="169"/>
  <c r="H80" i="169"/>
  <c r="I80" i="169"/>
  <c r="J80" i="169"/>
  <c r="K80" i="169"/>
  <c r="L80" i="169"/>
  <c r="M80" i="169"/>
  <c r="N80" i="169"/>
  <c r="O80" i="169"/>
  <c r="P80" i="169"/>
  <c r="S80" i="169"/>
  <c r="T80" i="169"/>
  <c r="AH80" i="169"/>
  <c r="U80" i="169"/>
  <c r="V80" i="169"/>
  <c r="W80" i="169"/>
  <c r="X80" i="169"/>
  <c r="Y80" i="169"/>
  <c r="Z80" i="169"/>
  <c r="AA80" i="169"/>
  <c r="AB80" i="169"/>
  <c r="AC80" i="169"/>
  <c r="AD80" i="169"/>
  <c r="AE80" i="169"/>
  <c r="AF80" i="169"/>
  <c r="AG80" i="169"/>
  <c r="AJ80" i="169"/>
  <c r="AQ80" i="169"/>
  <c r="AK80" i="169"/>
  <c r="AL80" i="169"/>
  <c r="AM80" i="169"/>
  <c r="AN80" i="169"/>
  <c r="AO80" i="169"/>
  <c r="AP80" i="169"/>
  <c r="AS80" i="169"/>
  <c r="AT80" i="169"/>
  <c r="AU80" i="169"/>
  <c r="AV80" i="169"/>
  <c r="AW80" i="169"/>
  <c r="AX80" i="169"/>
  <c r="AY80" i="169"/>
  <c r="BA80" i="169"/>
  <c r="B81" i="169"/>
  <c r="C81" i="169"/>
  <c r="D81" i="169"/>
  <c r="E81" i="169"/>
  <c r="F81" i="169"/>
  <c r="G81" i="169"/>
  <c r="H81" i="169"/>
  <c r="I81" i="169"/>
  <c r="J81" i="169"/>
  <c r="K81" i="169"/>
  <c r="L81" i="169"/>
  <c r="M81" i="169"/>
  <c r="N81" i="169"/>
  <c r="O81" i="169"/>
  <c r="Q81" i="169"/>
  <c r="S81" i="169"/>
  <c r="T81" i="169"/>
  <c r="U81" i="169"/>
  <c r="V81" i="169"/>
  <c r="W81" i="169"/>
  <c r="X81" i="169"/>
  <c r="Y81" i="169"/>
  <c r="Z81" i="169"/>
  <c r="AA81" i="169"/>
  <c r="AB81" i="169"/>
  <c r="AC81" i="169"/>
  <c r="AD81" i="169"/>
  <c r="AE81" i="169"/>
  <c r="AF81" i="169"/>
  <c r="AH81" i="169"/>
  <c r="AJ81" i="169"/>
  <c r="AK81" i="169"/>
  <c r="AL81" i="169"/>
  <c r="AM81" i="169"/>
  <c r="AN81" i="169"/>
  <c r="AO81" i="169"/>
  <c r="AP81" i="169"/>
  <c r="AS81" i="169"/>
  <c r="AT81" i="169"/>
  <c r="AU81" i="169"/>
  <c r="AV81" i="169"/>
  <c r="AW81" i="169"/>
  <c r="AX81" i="169"/>
  <c r="AY81" i="169"/>
  <c r="BA81" i="169"/>
  <c r="B82" i="169"/>
  <c r="C82" i="169"/>
  <c r="Q82" i="169"/>
  <c r="D82" i="169"/>
  <c r="E82" i="169"/>
  <c r="F82" i="169"/>
  <c r="G82" i="169"/>
  <c r="H82" i="169"/>
  <c r="I82" i="169"/>
  <c r="J82" i="169"/>
  <c r="K82" i="169"/>
  <c r="L82" i="169"/>
  <c r="M82" i="169"/>
  <c r="N82" i="169"/>
  <c r="O82" i="169"/>
  <c r="P82" i="169"/>
  <c r="S82" i="169"/>
  <c r="T82" i="169"/>
  <c r="AH82" i="169"/>
  <c r="U82" i="169"/>
  <c r="V82" i="169"/>
  <c r="W82" i="169"/>
  <c r="X82" i="169"/>
  <c r="Y82" i="169"/>
  <c r="Z82" i="169"/>
  <c r="AA82" i="169"/>
  <c r="AB82" i="169"/>
  <c r="AC82" i="169"/>
  <c r="AD82" i="169"/>
  <c r="AE82" i="169"/>
  <c r="AF82" i="169"/>
  <c r="AG82" i="169"/>
  <c r="AJ82" i="169"/>
  <c r="AQ82" i="169"/>
  <c r="AK82" i="169"/>
  <c r="AL82" i="169"/>
  <c r="AM82" i="169"/>
  <c r="AN82" i="169"/>
  <c r="AO82" i="169"/>
  <c r="AP82" i="169"/>
  <c r="AS82" i="169"/>
  <c r="AT82" i="169"/>
  <c r="AU82" i="169"/>
  <c r="AV82" i="169"/>
  <c r="AW82" i="169"/>
  <c r="AX82" i="169"/>
  <c r="AY82" i="169"/>
  <c r="BA82" i="169"/>
  <c r="B83" i="169"/>
  <c r="C83" i="169"/>
  <c r="D83" i="169"/>
  <c r="E83" i="169"/>
  <c r="F83" i="169"/>
  <c r="G83" i="169"/>
  <c r="H83" i="169"/>
  <c r="I83" i="169"/>
  <c r="J83" i="169"/>
  <c r="K83" i="169"/>
  <c r="L83" i="169"/>
  <c r="M83" i="169"/>
  <c r="N83" i="169"/>
  <c r="O83" i="169"/>
  <c r="Q83" i="169"/>
  <c r="S83" i="169"/>
  <c r="T83" i="169"/>
  <c r="U83" i="169"/>
  <c r="V83" i="169"/>
  <c r="W83" i="169"/>
  <c r="X83" i="169"/>
  <c r="Y83" i="169"/>
  <c r="Z83" i="169"/>
  <c r="AA83" i="169"/>
  <c r="AB83" i="169"/>
  <c r="AC83" i="169"/>
  <c r="AD83" i="169"/>
  <c r="AE83" i="169"/>
  <c r="AF83" i="169"/>
  <c r="AH83" i="169"/>
  <c r="AJ83" i="169"/>
  <c r="AK83" i="169"/>
  <c r="AL83" i="169"/>
  <c r="AM83" i="169"/>
  <c r="AN83" i="169"/>
  <c r="AO83" i="169"/>
  <c r="AP83" i="169"/>
  <c r="AS83" i="169"/>
  <c r="AT83" i="169"/>
  <c r="AU83" i="169"/>
  <c r="AV83" i="169"/>
  <c r="AW83" i="169"/>
  <c r="AX83" i="169"/>
  <c r="AY83" i="169"/>
  <c r="BA83" i="169"/>
  <c r="B84" i="169"/>
  <c r="C84" i="169"/>
  <c r="Q84" i="169"/>
  <c r="D84" i="169"/>
  <c r="E84" i="169"/>
  <c r="F84" i="169"/>
  <c r="G84" i="169"/>
  <c r="H84" i="169"/>
  <c r="I84" i="169"/>
  <c r="J84" i="169"/>
  <c r="K84" i="169"/>
  <c r="L84" i="169"/>
  <c r="M84" i="169"/>
  <c r="N84" i="169"/>
  <c r="O84" i="169"/>
  <c r="P84" i="169"/>
  <c r="S84" i="169"/>
  <c r="T84" i="169"/>
  <c r="AH84" i="169"/>
  <c r="U84" i="169"/>
  <c r="V84" i="169"/>
  <c r="W84" i="169"/>
  <c r="X84" i="169"/>
  <c r="Y84" i="169"/>
  <c r="Z84" i="169"/>
  <c r="AA84" i="169"/>
  <c r="AB84" i="169"/>
  <c r="AC84" i="169"/>
  <c r="AD84" i="169"/>
  <c r="AE84" i="169"/>
  <c r="AF84" i="169"/>
  <c r="AG84" i="169"/>
  <c r="AJ84" i="169"/>
  <c r="AK84" i="169"/>
  <c r="AL84" i="169"/>
  <c r="AM84" i="169"/>
  <c r="AN84" i="169"/>
  <c r="AO84" i="169"/>
  <c r="AP84" i="169"/>
  <c r="AS84" i="169"/>
  <c r="AT84" i="169"/>
  <c r="AU84" i="169"/>
  <c r="AV84" i="169"/>
  <c r="AW84" i="169"/>
  <c r="AX84" i="169"/>
  <c r="AY84" i="169"/>
  <c r="BA84" i="169"/>
  <c r="B85" i="169"/>
  <c r="C85" i="169"/>
  <c r="D85" i="169"/>
  <c r="E85" i="169"/>
  <c r="F85" i="169"/>
  <c r="G85" i="169"/>
  <c r="H85" i="169"/>
  <c r="I85" i="169"/>
  <c r="J85" i="169"/>
  <c r="K85" i="169"/>
  <c r="L85" i="169"/>
  <c r="M85" i="169"/>
  <c r="N85" i="169"/>
  <c r="O85" i="169"/>
  <c r="Q85" i="169"/>
  <c r="S85" i="169"/>
  <c r="T85" i="169"/>
  <c r="U85" i="169"/>
  <c r="V85" i="169"/>
  <c r="W85" i="169"/>
  <c r="X85" i="169"/>
  <c r="Y85" i="169"/>
  <c r="Z85" i="169"/>
  <c r="AA85" i="169"/>
  <c r="AB85" i="169"/>
  <c r="AC85" i="169"/>
  <c r="AD85" i="169"/>
  <c r="AE85" i="169"/>
  <c r="AF85" i="169"/>
  <c r="AH85" i="169"/>
  <c r="AJ85" i="169"/>
  <c r="AK85" i="169"/>
  <c r="AL85" i="169"/>
  <c r="AM85" i="169"/>
  <c r="AN85" i="169"/>
  <c r="AO85" i="169"/>
  <c r="AP85" i="169"/>
  <c r="AS85" i="169"/>
  <c r="AT85" i="169"/>
  <c r="AU85" i="169"/>
  <c r="AV85" i="169"/>
  <c r="AW85" i="169"/>
  <c r="AX85" i="169"/>
  <c r="AY85" i="169"/>
  <c r="BA85" i="169"/>
  <c r="B86" i="169"/>
  <c r="C86" i="169"/>
  <c r="Q86" i="169"/>
  <c r="D86" i="169"/>
  <c r="E86" i="169"/>
  <c r="F86" i="169"/>
  <c r="G86" i="169"/>
  <c r="H86" i="169"/>
  <c r="I86" i="169"/>
  <c r="J86" i="169"/>
  <c r="K86" i="169"/>
  <c r="L86" i="169"/>
  <c r="M86" i="169"/>
  <c r="N86" i="169"/>
  <c r="O86" i="169"/>
  <c r="P86" i="169"/>
  <c r="S86" i="169"/>
  <c r="T86" i="169"/>
  <c r="AH86" i="169"/>
  <c r="U86" i="169"/>
  <c r="V86" i="169"/>
  <c r="W86" i="169"/>
  <c r="X86" i="169"/>
  <c r="Y86" i="169"/>
  <c r="Z86" i="169"/>
  <c r="AA86" i="169"/>
  <c r="AB86" i="169"/>
  <c r="AC86" i="169"/>
  <c r="AD86" i="169"/>
  <c r="AE86" i="169"/>
  <c r="AF86" i="169"/>
  <c r="AG86" i="169"/>
  <c r="AJ86" i="169"/>
  <c r="AK86" i="169"/>
  <c r="AL86" i="169"/>
  <c r="AM86" i="169"/>
  <c r="AN86" i="169"/>
  <c r="AO86" i="169"/>
  <c r="AP86" i="169"/>
  <c r="AS86" i="169"/>
  <c r="AT86" i="169"/>
  <c r="AU86" i="169"/>
  <c r="AV86" i="169"/>
  <c r="AW86" i="169"/>
  <c r="AX86" i="169"/>
  <c r="AY86" i="169"/>
  <c r="BA86" i="169"/>
  <c r="B87" i="169"/>
  <c r="C87" i="169"/>
  <c r="D87" i="169"/>
  <c r="E87" i="169"/>
  <c r="F87" i="169"/>
  <c r="G87" i="169"/>
  <c r="H87" i="169"/>
  <c r="I87" i="169"/>
  <c r="J87" i="169"/>
  <c r="K87" i="169"/>
  <c r="L87" i="169"/>
  <c r="M87" i="169"/>
  <c r="N87" i="169"/>
  <c r="O87" i="169"/>
  <c r="Q87" i="169"/>
  <c r="S87" i="169"/>
  <c r="T87" i="169"/>
  <c r="U87" i="169"/>
  <c r="V87" i="169"/>
  <c r="W87" i="169"/>
  <c r="X87" i="169"/>
  <c r="Y87" i="169"/>
  <c r="Z87" i="169"/>
  <c r="AA87" i="169"/>
  <c r="AB87" i="169"/>
  <c r="AC87" i="169"/>
  <c r="AD87" i="169"/>
  <c r="AE87" i="169"/>
  <c r="AF87" i="169"/>
  <c r="AH87" i="169"/>
  <c r="AJ87" i="169"/>
  <c r="AK87" i="169"/>
  <c r="AL87" i="169"/>
  <c r="AM87" i="169"/>
  <c r="AN87" i="169"/>
  <c r="AO87" i="169"/>
  <c r="AP87" i="169"/>
  <c r="AS87" i="169"/>
  <c r="AT87" i="169"/>
  <c r="AU87" i="169"/>
  <c r="AV87" i="169"/>
  <c r="AW87" i="169"/>
  <c r="AX87" i="169"/>
  <c r="AY87" i="169"/>
  <c r="BA87" i="169"/>
  <c r="B88" i="169"/>
  <c r="C88" i="169"/>
  <c r="Q88" i="169"/>
  <c r="D88" i="169"/>
  <c r="E88" i="169"/>
  <c r="F88" i="169"/>
  <c r="G88" i="169"/>
  <c r="H88" i="169"/>
  <c r="I88" i="169"/>
  <c r="J88" i="169"/>
  <c r="K88" i="169"/>
  <c r="L88" i="169"/>
  <c r="M88" i="169"/>
  <c r="N88" i="169"/>
  <c r="O88" i="169"/>
  <c r="P88" i="169"/>
  <c r="S88" i="169"/>
  <c r="T88" i="169"/>
  <c r="AH88" i="169"/>
  <c r="U88" i="169"/>
  <c r="V88" i="169"/>
  <c r="W88" i="169"/>
  <c r="X88" i="169"/>
  <c r="Y88" i="169"/>
  <c r="Z88" i="169"/>
  <c r="AA88" i="169"/>
  <c r="AB88" i="169"/>
  <c r="AC88" i="169"/>
  <c r="AD88" i="169"/>
  <c r="AE88" i="169"/>
  <c r="AF88" i="169"/>
  <c r="AG88" i="169"/>
  <c r="AJ88" i="169"/>
  <c r="AQ88" i="169"/>
  <c r="AK88" i="169"/>
  <c r="AL88" i="169"/>
  <c r="AM88" i="169"/>
  <c r="AN88" i="169"/>
  <c r="AO88" i="169"/>
  <c r="AP88" i="169"/>
  <c r="AS88" i="169"/>
  <c r="AT88" i="169"/>
  <c r="AU88" i="169"/>
  <c r="AV88" i="169"/>
  <c r="AW88" i="169"/>
  <c r="AX88" i="169"/>
  <c r="AY88" i="169"/>
  <c r="BA88" i="169"/>
  <c r="B89" i="169"/>
  <c r="C89" i="169"/>
  <c r="D89" i="169"/>
  <c r="E89" i="169"/>
  <c r="F89" i="169"/>
  <c r="G89" i="169"/>
  <c r="H89" i="169"/>
  <c r="I89" i="169"/>
  <c r="J89" i="169"/>
  <c r="K89" i="169"/>
  <c r="L89" i="169"/>
  <c r="M89" i="169"/>
  <c r="N89" i="169"/>
  <c r="O89" i="169"/>
  <c r="Q89" i="169"/>
  <c r="S89" i="169"/>
  <c r="T89" i="169"/>
  <c r="U89" i="169"/>
  <c r="V89" i="169"/>
  <c r="W89" i="169"/>
  <c r="X89" i="169"/>
  <c r="Y89" i="169"/>
  <c r="Z89" i="169"/>
  <c r="AA89" i="169"/>
  <c r="AB89" i="169"/>
  <c r="AC89" i="169"/>
  <c r="AD89" i="169"/>
  <c r="AE89" i="169"/>
  <c r="AF89" i="169"/>
  <c r="AH89" i="169"/>
  <c r="AJ89" i="169"/>
  <c r="AK89" i="169"/>
  <c r="AL89" i="169"/>
  <c r="AM89" i="169"/>
  <c r="AN89" i="169"/>
  <c r="AO89" i="169"/>
  <c r="AP89" i="169"/>
  <c r="AR89" i="169"/>
  <c r="AS89" i="169"/>
  <c r="AT89" i="169"/>
  <c r="AU89" i="169"/>
  <c r="AV89" i="169"/>
  <c r="AX89" i="169"/>
  <c r="AY89" i="169"/>
  <c r="AZ89" i="169"/>
  <c r="B100" i="169"/>
  <c r="B15" i="20"/>
  <c r="C100" i="169"/>
  <c r="D100" i="169"/>
  <c r="D15" i="20"/>
  <c r="E100" i="169"/>
  <c r="E15" i="20"/>
  <c r="F100" i="169"/>
  <c r="F15" i="20"/>
  <c r="G100" i="169"/>
  <c r="G15" i="20"/>
  <c r="H100" i="169"/>
  <c r="H15" i="20"/>
  <c r="I100" i="169"/>
  <c r="I15" i="20"/>
  <c r="J100" i="169"/>
  <c r="J15" i="20"/>
  <c r="K100" i="169"/>
  <c r="K15" i="20"/>
  <c r="L100" i="169"/>
  <c r="L15" i="20"/>
  <c r="M100" i="169"/>
  <c r="M15" i="20"/>
  <c r="N100" i="169"/>
  <c r="N15" i="20"/>
  <c r="O100" i="169"/>
  <c r="O15" i="20"/>
  <c r="S100" i="169"/>
  <c r="S15" i="20"/>
  <c r="T100" i="169"/>
  <c r="U100" i="169"/>
  <c r="U15" i="20"/>
  <c r="V100" i="169"/>
  <c r="V15" i="20"/>
  <c r="W100" i="169"/>
  <c r="W15" i="20"/>
  <c r="X100" i="169"/>
  <c r="X15" i="20"/>
  <c r="Y100" i="169"/>
  <c r="Y15" i="20"/>
  <c r="Z100" i="169"/>
  <c r="Z15" i="20"/>
  <c r="AA100" i="169"/>
  <c r="AA15" i="20"/>
  <c r="AB100" i="169"/>
  <c r="AB15" i="20"/>
  <c r="AC100" i="169"/>
  <c r="AC15" i="20"/>
  <c r="AD100" i="169"/>
  <c r="AD15" i="20"/>
  <c r="AE100" i="169"/>
  <c r="AE15" i="20"/>
  <c r="AF100" i="169"/>
  <c r="AF15" i="20"/>
  <c r="AJ100" i="169"/>
  <c r="AJ15" i="20"/>
  <c r="AK100" i="169"/>
  <c r="AL100" i="169"/>
  <c r="AL15" i="20"/>
  <c r="AM100" i="169"/>
  <c r="AM15" i="20"/>
  <c r="AN100" i="169"/>
  <c r="AN15" i="20"/>
  <c r="AO100" i="169"/>
  <c r="AO15" i="20"/>
  <c r="AP100" i="169"/>
  <c r="AP15" i="20"/>
  <c r="AR100" i="169"/>
  <c r="AR15" i="20"/>
  <c r="AS100" i="169"/>
  <c r="AS15" i="20"/>
  <c r="D253" i="192"/>
  <c r="AU100" i="169"/>
  <c r="AU15" i="20"/>
  <c r="D321" i="192"/>
  <c r="AX100" i="169"/>
  <c r="AX15" i="20"/>
  <c r="H321" i="192"/>
  <c r="BB100" i="169"/>
  <c r="P102" i="169"/>
  <c r="Q102" i="169"/>
  <c r="AG102" i="169"/>
  <c r="AH102" i="169"/>
  <c r="AQ102" i="169"/>
  <c r="AT102" i="169"/>
  <c r="AV102" i="169"/>
  <c r="AW102" i="169"/>
  <c r="AY102" i="169"/>
  <c r="BA102" i="169"/>
  <c r="BA100" i="169"/>
  <c r="BA15" i="20"/>
  <c r="D218" i="192"/>
  <c r="P103" i="169"/>
  <c r="Q103" i="169"/>
  <c r="AG103" i="169"/>
  <c r="AH103" i="169"/>
  <c r="AQ103" i="169"/>
  <c r="AT103" i="169"/>
  <c r="AV103" i="169"/>
  <c r="AW103" i="169"/>
  <c r="AY103" i="169"/>
  <c r="BA103" i="169"/>
  <c r="P104" i="169"/>
  <c r="Q104" i="169"/>
  <c r="AG104" i="169"/>
  <c r="AH104" i="169"/>
  <c r="AQ104" i="169"/>
  <c r="AT104" i="169"/>
  <c r="AV104" i="169"/>
  <c r="AW104" i="169"/>
  <c r="AY104" i="169"/>
  <c r="BA104" i="169"/>
  <c r="P105" i="169"/>
  <c r="Q105" i="169"/>
  <c r="AG105" i="169"/>
  <c r="AH105" i="169"/>
  <c r="AQ105" i="169"/>
  <c r="AT105" i="169"/>
  <c r="AV105" i="169"/>
  <c r="AW105" i="169"/>
  <c r="AY105" i="169"/>
  <c r="BA105" i="169"/>
  <c r="P106" i="169"/>
  <c r="Q106" i="169"/>
  <c r="AG106" i="169"/>
  <c r="AH106" i="169"/>
  <c r="AQ106" i="169"/>
  <c r="AT106" i="169"/>
  <c r="AV106" i="169"/>
  <c r="AW106" i="169"/>
  <c r="AY106" i="169"/>
  <c r="BA106" i="169"/>
  <c r="P107" i="169"/>
  <c r="Q107" i="169"/>
  <c r="AG107" i="169"/>
  <c r="AH107" i="169"/>
  <c r="AQ107" i="169"/>
  <c r="AT107" i="169"/>
  <c r="AV107" i="169"/>
  <c r="AW107" i="169"/>
  <c r="AY107" i="169"/>
  <c r="BA107" i="169"/>
  <c r="P108" i="169"/>
  <c r="Q108" i="169"/>
  <c r="AG108" i="169"/>
  <c r="AH108" i="169"/>
  <c r="AQ108" i="169"/>
  <c r="AT108" i="169"/>
  <c r="AV108" i="169"/>
  <c r="AW108" i="169"/>
  <c r="AY108" i="169"/>
  <c r="BA108" i="169"/>
  <c r="P109" i="169"/>
  <c r="Q109" i="169"/>
  <c r="AG109" i="169"/>
  <c r="AH109" i="169"/>
  <c r="AQ109" i="169"/>
  <c r="AT109" i="169"/>
  <c r="AV109" i="169"/>
  <c r="AW109" i="169"/>
  <c r="AY109" i="169"/>
  <c r="BA109" i="169"/>
  <c r="P110" i="169"/>
  <c r="Q110" i="169"/>
  <c r="AG110" i="169"/>
  <c r="AH110" i="169"/>
  <c r="AQ110" i="169"/>
  <c r="AT110" i="169"/>
  <c r="AV110" i="169"/>
  <c r="AW110" i="169"/>
  <c r="AY110" i="169"/>
  <c r="BA110" i="169"/>
  <c r="P111" i="169"/>
  <c r="Q111" i="169"/>
  <c r="AG111" i="169"/>
  <c r="AH111" i="169"/>
  <c r="AQ111" i="169"/>
  <c r="AT111" i="169"/>
  <c r="AV111" i="169"/>
  <c r="AW111" i="169"/>
  <c r="AY111" i="169"/>
  <c r="BA111" i="169"/>
  <c r="P112" i="169"/>
  <c r="Q112" i="169"/>
  <c r="AG112" i="169"/>
  <c r="AH112" i="169"/>
  <c r="AQ112" i="169"/>
  <c r="AT112" i="169"/>
  <c r="AV112" i="169"/>
  <c r="AW112" i="169"/>
  <c r="AY112" i="169"/>
  <c r="BA112" i="169"/>
  <c r="P113" i="169"/>
  <c r="Q113" i="169"/>
  <c r="AG113" i="169"/>
  <c r="AH113" i="169"/>
  <c r="AQ113" i="169"/>
  <c r="AT113" i="169"/>
  <c r="AV113" i="169"/>
  <c r="AW113" i="169"/>
  <c r="AY113" i="169"/>
  <c r="BA113" i="169"/>
  <c r="P114" i="169"/>
  <c r="Q114" i="169"/>
  <c r="AG114" i="169"/>
  <c r="AH114" i="169"/>
  <c r="AQ114" i="169"/>
  <c r="AT114" i="169"/>
  <c r="AV114" i="169"/>
  <c r="AW114" i="169"/>
  <c r="AY114" i="169"/>
  <c r="BA114" i="169"/>
  <c r="P115" i="169"/>
  <c r="Q115" i="169"/>
  <c r="AG115" i="169"/>
  <c r="AH115" i="169"/>
  <c r="AQ115" i="169"/>
  <c r="AT115" i="169"/>
  <c r="AV115" i="169"/>
  <c r="AW115" i="169"/>
  <c r="AY115" i="169"/>
  <c r="BA115" i="169"/>
  <c r="P116" i="169"/>
  <c r="Q116" i="169"/>
  <c r="AG116" i="169"/>
  <c r="AH116" i="169"/>
  <c r="AQ116" i="169"/>
  <c r="AT116" i="169"/>
  <c r="AV116" i="169"/>
  <c r="AW116" i="169"/>
  <c r="AY116" i="169"/>
  <c r="BA116" i="169"/>
  <c r="P117" i="169"/>
  <c r="Q117" i="169"/>
  <c r="AG117" i="169"/>
  <c r="AH117" i="169"/>
  <c r="AQ117" i="169"/>
  <c r="AT117" i="169"/>
  <c r="AV117" i="169"/>
  <c r="AW117" i="169"/>
  <c r="AY117" i="169"/>
  <c r="BA117" i="169"/>
  <c r="P118" i="169"/>
  <c r="Q118" i="169"/>
  <c r="AG118" i="169"/>
  <c r="AH118" i="169"/>
  <c r="AQ118" i="169"/>
  <c r="AT118" i="169"/>
  <c r="AV118" i="169"/>
  <c r="AW118" i="169"/>
  <c r="AY118" i="169"/>
  <c r="BA118" i="169"/>
  <c r="P119" i="169"/>
  <c r="Q119" i="169"/>
  <c r="AG119" i="169"/>
  <c r="AH119" i="169"/>
  <c r="AQ119" i="169"/>
  <c r="AT119" i="169"/>
  <c r="AV119" i="169"/>
  <c r="AW119" i="169"/>
  <c r="AY119" i="169"/>
  <c r="BA119" i="169"/>
  <c r="P120" i="169"/>
  <c r="Q120" i="169"/>
  <c r="AG120" i="169"/>
  <c r="AH120" i="169"/>
  <c r="AQ120" i="169"/>
  <c r="AT120" i="169"/>
  <c r="AV120" i="169"/>
  <c r="AW120" i="169"/>
  <c r="AY120" i="169"/>
  <c r="BA120" i="169"/>
  <c r="P121" i="169"/>
  <c r="Q121" i="169"/>
  <c r="AG121" i="169"/>
  <c r="AH121" i="169"/>
  <c r="AQ121" i="169"/>
  <c r="AT121" i="169"/>
  <c r="AV121" i="169"/>
  <c r="AW121" i="169"/>
  <c r="AY121" i="169"/>
  <c r="BA121" i="169"/>
  <c r="P122" i="169"/>
  <c r="Q122" i="169"/>
  <c r="AG122" i="169"/>
  <c r="AH122" i="169"/>
  <c r="AQ122" i="169"/>
  <c r="AT122" i="169"/>
  <c r="AV122" i="169"/>
  <c r="AW122" i="169"/>
  <c r="AY122" i="169"/>
  <c r="BA122" i="169"/>
  <c r="B133" i="169"/>
  <c r="B16" i="20"/>
  <c r="C133" i="169"/>
  <c r="C16" i="20"/>
  <c r="D133" i="169"/>
  <c r="D16" i="20"/>
  <c r="E133" i="169"/>
  <c r="E16" i="20"/>
  <c r="F133" i="169"/>
  <c r="F16" i="20"/>
  <c r="G133" i="169"/>
  <c r="G16" i="20"/>
  <c r="H133" i="169"/>
  <c r="H16" i="20"/>
  <c r="I133" i="169"/>
  <c r="I16" i="20"/>
  <c r="J133" i="169"/>
  <c r="J16" i="20"/>
  <c r="K133" i="169"/>
  <c r="K16" i="20"/>
  <c r="L133" i="169"/>
  <c r="L16" i="20"/>
  <c r="M133" i="169"/>
  <c r="M16" i="20"/>
  <c r="N133" i="169"/>
  <c r="N16" i="20"/>
  <c r="O133" i="169"/>
  <c r="O16" i="20"/>
  <c r="P133" i="169"/>
  <c r="P16" i="20"/>
  <c r="D357" i="192"/>
  <c r="U133" i="169"/>
  <c r="U16" i="20"/>
  <c r="Y133" i="169"/>
  <c r="Y16" i="20"/>
  <c r="AC133" i="169"/>
  <c r="AC16" i="20"/>
  <c r="AL133" i="169"/>
  <c r="AL16" i="20"/>
  <c r="AP133" i="169"/>
  <c r="AP16" i="20"/>
  <c r="AT133" i="169"/>
  <c r="AT16" i="20"/>
  <c r="BB133" i="169"/>
  <c r="P135" i="169"/>
  <c r="Q135" i="169"/>
  <c r="Q133" i="169"/>
  <c r="Q16" i="20"/>
  <c r="S135" i="169"/>
  <c r="T135" i="169"/>
  <c r="U135" i="169"/>
  <c r="V135" i="169"/>
  <c r="V133" i="169"/>
  <c r="V16" i="20"/>
  <c r="W135" i="169"/>
  <c r="X135" i="169"/>
  <c r="Y135" i="169"/>
  <c r="Z135" i="169"/>
  <c r="Z133" i="169"/>
  <c r="Z16" i="20"/>
  <c r="AA135" i="169"/>
  <c r="AB135" i="169"/>
  <c r="AC135" i="169"/>
  <c r="AD135" i="169"/>
  <c r="AD133" i="169"/>
  <c r="AD16" i="20"/>
  <c r="AE135" i="169"/>
  <c r="AF135" i="169"/>
  <c r="AJ135" i="169"/>
  <c r="AK135" i="169"/>
  <c r="AL135" i="169"/>
  <c r="AM135" i="169"/>
  <c r="AM133" i="169"/>
  <c r="AM16" i="20"/>
  <c r="AN135" i="169"/>
  <c r="AO135" i="169"/>
  <c r="AP135" i="169"/>
  <c r="AR135" i="169"/>
  <c r="AS135" i="169"/>
  <c r="AT135" i="169"/>
  <c r="AU135" i="169"/>
  <c r="AU133" i="169"/>
  <c r="AU16" i="20"/>
  <c r="D322" i="192"/>
  <c r="AV135" i="169"/>
  <c r="AW135" i="169"/>
  <c r="AW133" i="169"/>
  <c r="AW16" i="20"/>
  <c r="AX135" i="169"/>
  <c r="AY135" i="169"/>
  <c r="BA135" i="169"/>
  <c r="P136" i="169"/>
  <c r="Q136" i="169"/>
  <c r="S136" i="169"/>
  <c r="T136" i="169"/>
  <c r="U136" i="169"/>
  <c r="V136" i="169"/>
  <c r="W136" i="169"/>
  <c r="X136" i="169"/>
  <c r="Y136" i="169"/>
  <c r="Z136" i="169"/>
  <c r="AA136" i="169"/>
  <c r="AB136" i="169"/>
  <c r="AC136" i="169"/>
  <c r="AD136" i="169"/>
  <c r="AE136" i="169"/>
  <c r="AF136" i="169"/>
  <c r="AJ136" i="169"/>
  <c r="AK136" i="169"/>
  <c r="AL136" i="169"/>
  <c r="AM136" i="169"/>
  <c r="AN136" i="169"/>
  <c r="AO136" i="169"/>
  <c r="AP136" i="169"/>
  <c r="AR136" i="169"/>
  <c r="AS136" i="169"/>
  <c r="AT136" i="169"/>
  <c r="AU136" i="169"/>
  <c r="AV136" i="169"/>
  <c r="AW136" i="169"/>
  <c r="AX136" i="169"/>
  <c r="AY136" i="169"/>
  <c r="BA136" i="169"/>
  <c r="P137" i="169"/>
  <c r="Q137" i="169"/>
  <c r="S137" i="169"/>
  <c r="T137" i="169"/>
  <c r="U137" i="169"/>
  <c r="V137" i="169"/>
  <c r="W137" i="169"/>
  <c r="X137" i="169"/>
  <c r="Y137" i="169"/>
  <c r="Z137" i="169"/>
  <c r="AA137" i="169"/>
  <c r="AB137" i="169"/>
  <c r="AC137" i="169"/>
  <c r="AD137" i="169"/>
  <c r="AE137" i="169"/>
  <c r="AF137" i="169"/>
  <c r="AJ137" i="169"/>
  <c r="AK137" i="169"/>
  <c r="AL137" i="169"/>
  <c r="AM137" i="169"/>
  <c r="AN137" i="169"/>
  <c r="AO137" i="169"/>
  <c r="AP137" i="169"/>
  <c r="AR137" i="169"/>
  <c r="AS137" i="169"/>
  <c r="AT137" i="169"/>
  <c r="AU137" i="169"/>
  <c r="AV137" i="169"/>
  <c r="AW137" i="169"/>
  <c r="AX137" i="169"/>
  <c r="AY137" i="169"/>
  <c r="BA137" i="169"/>
  <c r="P138" i="169"/>
  <c r="Q138" i="169"/>
  <c r="S138" i="169"/>
  <c r="T138" i="169"/>
  <c r="U138" i="169"/>
  <c r="V138" i="169"/>
  <c r="W138" i="169"/>
  <c r="X138" i="169"/>
  <c r="Y138" i="169"/>
  <c r="Z138" i="169"/>
  <c r="AA138" i="169"/>
  <c r="AB138" i="169"/>
  <c r="AC138" i="169"/>
  <c r="AD138" i="169"/>
  <c r="AE138" i="169"/>
  <c r="AF138" i="169"/>
  <c r="AJ138" i="169"/>
  <c r="AK138" i="169"/>
  <c r="AL138" i="169"/>
  <c r="AM138" i="169"/>
  <c r="AN138" i="169"/>
  <c r="AO138" i="169"/>
  <c r="AO133" i="169"/>
  <c r="AO16" i="20"/>
  <c r="AP138" i="169"/>
  <c r="AR138" i="169"/>
  <c r="AS138" i="169"/>
  <c r="AT138" i="169"/>
  <c r="AU138" i="169"/>
  <c r="AV138" i="169"/>
  <c r="AW138" i="169"/>
  <c r="AX138" i="169"/>
  <c r="AY138" i="169"/>
  <c r="BA138" i="169"/>
  <c r="P139" i="169"/>
  <c r="Q139" i="169"/>
  <c r="S139" i="169"/>
  <c r="T139" i="169"/>
  <c r="U139" i="169"/>
  <c r="V139" i="169"/>
  <c r="W139" i="169"/>
  <c r="X139" i="169"/>
  <c r="Y139" i="169"/>
  <c r="Z139" i="169"/>
  <c r="AA139" i="169"/>
  <c r="AB139" i="169"/>
  <c r="AC139" i="169"/>
  <c r="AD139" i="169"/>
  <c r="AE139" i="169"/>
  <c r="AF139" i="169"/>
  <c r="AJ139" i="169"/>
  <c r="AK139" i="169"/>
  <c r="AL139" i="169"/>
  <c r="AM139" i="169"/>
  <c r="AN139" i="169"/>
  <c r="AO139" i="169"/>
  <c r="AP139" i="169"/>
  <c r="AR139" i="169"/>
  <c r="AS139" i="169"/>
  <c r="AT139" i="169"/>
  <c r="AU139" i="169"/>
  <c r="AV139" i="169"/>
  <c r="AW139" i="169"/>
  <c r="AX139" i="169"/>
  <c r="AY139" i="169"/>
  <c r="BA139" i="169"/>
  <c r="P140" i="169"/>
  <c r="Q140" i="169"/>
  <c r="S140" i="169"/>
  <c r="T140" i="169"/>
  <c r="U140" i="169"/>
  <c r="V140" i="169"/>
  <c r="W140" i="169"/>
  <c r="X140" i="169"/>
  <c r="Y140" i="169"/>
  <c r="Z140" i="169"/>
  <c r="AA140" i="169"/>
  <c r="AB140" i="169"/>
  <c r="AC140" i="169"/>
  <c r="AD140" i="169"/>
  <c r="AE140" i="169"/>
  <c r="AF140" i="169"/>
  <c r="AF133" i="169"/>
  <c r="AF16" i="20"/>
  <c r="AJ140" i="169"/>
  <c r="AK140" i="169"/>
  <c r="AL140" i="169"/>
  <c r="AM140" i="169"/>
  <c r="AN140" i="169"/>
  <c r="AO140" i="169"/>
  <c r="AP140" i="169"/>
  <c r="AR140" i="169"/>
  <c r="AS140" i="169"/>
  <c r="AT140" i="169"/>
  <c r="AU140" i="169"/>
  <c r="AV140" i="169"/>
  <c r="AW140" i="169"/>
  <c r="AX140" i="169"/>
  <c r="AY140" i="169"/>
  <c r="BA140" i="169"/>
  <c r="P141" i="169"/>
  <c r="Q141" i="169"/>
  <c r="S141" i="169"/>
  <c r="T141" i="169"/>
  <c r="U141" i="169"/>
  <c r="V141" i="169"/>
  <c r="W141" i="169"/>
  <c r="X141" i="169"/>
  <c r="Y141" i="169"/>
  <c r="Z141" i="169"/>
  <c r="AA141" i="169"/>
  <c r="AB141" i="169"/>
  <c r="AC141" i="169"/>
  <c r="AD141" i="169"/>
  <c r="AE141" i="169"/>
  <c r="AF141" i="169"/>
  <c r="AJ141" i="169"/>
  <c r="AK141" i="169"/>
  <c r="AL141" i="169"/>
  <c r="AM141" i="169"/>
  <c r="AN141" i="169"/>
  <c r="AO141" i="169"/>
  <c r="AP141" i="169"/>
  <c r="AR141" i="169"/>
  <c r="AS141" i="169"/>
  <c r="AT141" i="169"/>
  <c r="AU141" i="169"/>
  <c r="AV141" i="169"/>
  <c r="AW141" i="169"/>
  <c r="AX141" i="169"/>
  <c r="AY141" i="169"/>
  <c r="BA141" i="169"/>
  <c r="P142" i="169"/>
  <c r="Q142" i="169"/>
  <c r="S142" i="169"/>
  <c r="T142" i="169"/>
  <c r="U142" i="169"/>
  <c r="V142" i="169"/>
  <c r="W142" i="169"/>
  <c r="X142" i="169"/>
  <c r="Y142" i="169"/>
  <c r="Z142" i="169"/>
  <c r="AA142" i="169"/>
  <c r="AB142" i="169"/>
  <c r="AC142" i="169"/>
  <c r="AD142" i="169"/>
  <c r="AE142" i="169"/>
  <c r="AF142" i="169"/>
  <c r="AJ142" i="169"/>
  <c r="AK142" i="169"/>
  <c r="AL142" i="169"/>
  <c r="AM142" i="169"/>
  <c r="AN142" i="169"/>
  <c r="AO142" i="169"/>
  <c r="AP142" i="169"/>
  <c r="AR142" i="169"/>
  <c r="AS142" i="169"/>
  <c r="AT142" i="169"/>
  <c r="AU142" i="169"/>
  <c r="AV142" i="169"/>
  <c r="AW142" i="169"/>
  <c r="AX142" i="169"/>
  <c r="AY142" i="169"/>
  <c r="BA142" i="169"/>
  <c r="P143" i="169"/>
  <c r="Q143" i="169"/>
  <c r="S143" i="169"/>
  <c r="T143" i="169"/>
  <c r="U143" i="169"/>
  <c r="V143" i="169"/>
  <c r="W143" i="169"/>
  <c r="X143" i="169"/>
  <c r="Y143" i="169"/>
  <c r="Z143" i="169"/>
  <c r="AA143" i="169"/>
  <c r="AB143" i="169"/>
  <c r="AC143" i="169"/>
  <c r="AD143" i="169"/>
  <c r="AE143" i="169"/>
  <c r="AF143" i="169"/>
  <c r="AJ143" i="169"/>
  <c r="AK143" i="169"/>
  <c r="AL143" i="169"/>
  <c r="AM143" i="169"/>
  <c r="AN143" i="169"/>
  <c r="AO143" i="169"/>
  <c r="AP143" i="169"/>
  <c r="AR143" i="169"/>
  <c r="AS143" i="169"/>
  <c r="AT143" i="169"/>
  <c r="AU143" i="169"/>
  <c r="AV143" i="169"/>
  <c r="AW143" i="169"/>
  <c r="AX143" i="169"/>
  <c r="AY143" i="169"/>
  <c r="BA143" i="169"/>
  <c r="P144" i="169"/>
  <c r="Q144" i="169"/>
  <c r="S144" i="169"/>
  <c r="T144" i="169"/>
  <c r="U144" i="169"/>
  <c r="V144" i="169"/>
  <c r="W144" i="169"/>
  <c r="X144" i="169"/>
  <c r="Y144" i="169"/>
  <c r="Z144" i="169"/>
  <c r="AA144" i="169"/>
  <c r="AB144" i="169"/>
  <c r="AC144" i="169"/>
  <c r="AD144" i="169"/>
  <c r="AE144" i="169"/>
  <c r="AF144" i="169"/>
  <c r="AJ144" i="169"/>
  <c r="AK144" i="169"/>
  <c r="AL144" i="169"/>
  <c r="AM144" i="169"/>
  <c r="AN144" i="169"/>
  <c r="AO144" i="169"/>
  <c r="AP144" i="169"/>
  <c r="AR144" i="169"/>
  <c r="AS144" i="169"/>
  <c r="AT144" i="169"/>
  <c r="AU144" i="169"/>
  <c r="AV144" i="169"/>
  <c r="AW144" i="169"/>
  <c r="AX144" i="169"/>
  <c r="AY144" i="169"/>
  <c r="BA144" i="169"/>
  <c r="P145" i="169"/>
  <c r="Q145" i="169"/>
  <c r="S145" i="169"/>
  <c r="T145" i="169"/>
  <c r="U145" i="169"/>
  <c r="V145" i="169"/>
  <c r="W145" i="169"/>
  <c r="X145" i="169"/>
  <c r="Y145" i="169"/>
  <c r="Z145" i="169"/>
  <c r="AA145" i="169"/>
  <c r="AB145" i="169"/>
  <c r="AC145" i="169"/>
  <c r="AD145" i="169"/>
  <c r="AE145" i="169"/>
  <c r="AF145" i="169"/>
  <c r="AJ145" i="169"/>
  <c r="AK145" i="169"/>
  <c r="AL145" i="169"/>
  <c r="AM145" i="169"/>
  <c r="AN145" i="169"/>
  <c r="AO145" i="169"/>
  <c r="AP145" i="169"/>
  <c r="AR145" i="169"/>
  <c r="AS145" i="169"/>
  <c r="AT145" i="169"/>
  <c r="AU145" i="169"/>
  <c r="AV145" i="169"/>
  <c r="AW145" i="169"/>
  <c r="AX145" i="169"/>
  <c r="AY145" i="169"/>
  <c r="BA145" i="169"/>
  <c r="P146" i="169"/>
  <c r="Q146" i="169"/>
  <c r="S146" i="169"/>
  <c r="T146" i="169"/>
  <c r="U146" i="169"/>
  <c r="V146" i="169"/>
  <c r="W146" i="169"/>
  <c r="X146" i="169"/>
  <c r="Y146" i="169"/>
  <c r="Z146" i="169"/>
  <c r="AA146" i="169"/>
  <c r="AB146" i="169"/>
  <c r="AC146" i="169"/>
  <c r="AD146" i="169"/>
  <c r="AE146" i="169"/>
  <c r="AF146" i="169"/>
  <c r="AJ146" i="169"/>
  <c r="AK146" i="169"/>
  <c r="AL146" i="169"/>
  <c r="AM146" i="169"/>
  <c r="AN146" i="169"/>
  <c r="AO146" i="169"/>
  <c r="AP146" i="169"/>
  <c r="AR146" i="169"/>
  <c r="AS146" i="169"/>
  <c r="AT146" i="169"/>
  <c r="AU146" i="169"/>
  <c r="AV146" i="169"/>
  <c r="AW146" i="169"/>
  <c r="AX146" i="169"/>
  <c r="AY146" i="169"/>
  <c r="BA146" i="169"/>
  <c r="P147" i="169"/>
  <c r="Q147" i="169"/>
  <c r="S147" i="169"/>
  <c r="T147" i="169"/>
  <c r="U147" i="169"/>
  <c r="V147" i="169"/>
  <c r="W147" i="169"/>
  <c r="X147" i="169"/>
  <c r="Y147" i="169"/>
  <c r="Z147" i="169"/>
  <c r="AA147" i="169"/>
  <c r="AB147" i="169"/>
  <c r="AC147" i="169"/>
  <c r="AD147" i="169"/>
  <c r="AE147" i="169"/>
  <c r="AF147" i="169"/>
  <c r="AJ147" i="169"/>
  <c r="AK147" i="169"/>
  <c r="AL147" i="169"/>
  <c r="AM147" i="169"/>
  <c r="AN147" i="169"/>
  <c r="AO147" i="169"/>
  <c r="AP147" i="169"/>
  <c r="AR147" i="169"/>
  <c r="AS147" i="169"/>
  <c r="AT147" i="169"/>
  <c r="AU147" i="169"/>
  <c r="AV147" i="169"/>
  <c r="AW147" i="169"/>
  <c r="AX147" i="169"/>
  <c r="AY147" i="169"/>
  <c r="BA147" i="169"/>
  <c r="P148" i="169"/>
  <c r="Q148" i="169"/>
  <c r="S148" i="169"/>
  <c r="T148" i="169"/>
  <c r="U148" i="169"/>
  <c r="V148" i="169"/>
  <c r="W148" i="169"/>
  <c r="X148" i="169"/>
  <c r="Y148" i="169"/>
  <c r="Z148" i="169"/>
  <c r="AA148" i="169"/>
  <c r="AB148" i="169"/>
  <c r="AC148" i="169"/>
  <c r="AD148" i="169"/>
  <c r="AE148" i="169"/>
  <c r="AF148" i="169"/>
  <c r="AJ148" i="169"/>
  <c r="AK148" i="169"/>
  <c r="AL148" i="169"/>
  <c r="AM148" i="169"/>
  <c r="AN148" i="169"/>
  <c r="AO148" i="169"/>
  <c r="AP148" i="169"/>
  <c r="AR148" i="169"/>
  <c r="AS148" i="169"/>
  <c r="AT148" i="169"/>
  <c r="AU148" i="169"/>
  <c r="AV148" i="169"/>
  <c r="AW148" i="169"/>
  <c r="AX148" i="169"/>
  <c r="AY148" i="169"/>
  <c r="BA148" i="169"/>
  <c r="P149" i="169"/>
  <c r="Q149" i="169"/>
  <c r="S149" i="169"/>
  <c r="T149" i="169"/>
  <c r="U149" i="169"/>
  <c r="V149" i="169"/>
  <c r="W149" i="169"/>
  <c r="X149" i="169"/>
  <c r="Y149" i="169"/>
  <c r="Z149" i="169"/>
  <c r="AA149" i="169"/>
  <c r="AB149" i="169"/>
  <c r="AC149" i="169"/>
  <c r="AD149" i="169"/>
  <c r="AE149" i="169"/>
  <c r="AF149" i="169"/>
  <c r="AJ149" i="169"/>
  <c r="AK149" i="169"/>
  <c r="AL149" i="169"/>
  <c r="AM149" i="169"/>
  <c r="AN149" i="169"/>
  <c r="AO149" i="169"/>
  <c r="AP149" i="169"/>
  <c r="AR149" i="169"/>
  <c r="AS149" i="169"/>
  <c r="AT149" i="169"/>
  <c r="AU149" i="169"/>
  <c r="AV149" i="169"/>
  <c r="AW149" i="169"/>
  <c r="AX149" i="169"/>
  <c r="AY149" i="169"/>
  <c r="BA149" i="169"/>
  <c r="P150" i="169"/>
  <c r="Q150" i="169"/>
  <c r="S150" i="169"/>
  <c r="T150" i="169"/>
  <c r="U150" i="169"/>
  <c r="V150" i="169"/>
  <c r="W150" i="169"/>
  <c r="X150" i="169"/>
  <c r="Y150" i="169"/>
  <c r="Z150" i="169"/>
  <c r="AA150" i="169"/>
  <c r="AB150" i="169"/>
  <c r="AC150" i="169"/>
  <c r="AD150" i="169"/>
  <c r="AE150" i="169"/>
  <c r="AF150" i="169"/>
  <c r="AJ150" i="169"/>
  <c r="AK150" i="169"/>
  <c r="AL150" i="169"/>
  <c r="AM150" i="169"/>
  <c r="AN150" i="169"/>
  <c r="AO150" i="169"/>
  <c r="AP150" i="169"/>
  <c r="AR150" i="169"/>
  <c r="AS150" i="169"/>
  <c r="AT150" i="169"/>
  <c r="AU150" i="169"/>
  <c r="AV150" i="169"/>
  <c r="AW150" i="169"/>
  <c r="AX150" i="169"/>
  <c r="AY150" i="169"/>
  <c r="BA150" i="169"/>
  <c r="P151" i="169"/>
  <c r="Q151" i="169"/>
  <c r="S151" i="169"/>
  <c r="T151" i="169"/>
  <c r="U151" i="169"/>
  <c r="V151" i="169"/>
  <c r="W151" i="169"/>
  <c r="X151" i="169"/>
  <c r="Y151" i="169"/>
  <c r="Z151" i="169"/>
  <c r="AA151" i="169"/>
  <c r="AB151" i="169"/>
  <c r="AC151" i="169"/>
  <c r="AD151" i="169"/>
  <c r="AE151" i="169"/>
  <c r="AF151" i="169"/>
  <c r="AJ151" i="169"/>
  <c r="AK151" i="169"/>
  <c r="AL151" i="169"/>
  <c r="AM151" i="169"/>
  <c r="AN151" i="169"/>
  <c r="AO151" i="169"/>
  <c r="AP151" i="169"/>
  <c r="AR151" i="169"/>
  <c r="AS151" i="169"/>
  <c r="AT151" i="169"/>
  <c r="AU151" i="169"/>
  <c r="AV151" i="169"/>
  <c r="AW151" i="169"/>
  <c r="AX151" i="169"/>
  <c r="AY151" i="169"/>
  <c r="BA151" i="169"/>
  <c r="P152" i="169"/>
  <c r="Q152" i="169"/>
  <c r="S152" i="169"/>
  <c r="T152" i="169"/>
  <c r="U152" i="169"/>
  <c r="V152" i="169"/>
  <c r="W152" i="169"/>
  <c r="X152" i="169"/>
  <c r="Y152" i="169"/>
  <c r="Z152" i="169"/>
  <c r="AA152" i="169"/>
  <c r="AB152" i="169"/>
  <c r="AC152" i="169"/>
  <c r="AD152" i="169"/>
  <c r="AE152" i="169"/>
  <c r="AF152" i="169"/>
  <c r="AJ152" i="169"/>
  <c r="AK152" i="169"/>
  <c r="AL152" i="169"/>
  <c r="AM152" i="169"/>
  <c r="AN152" i="169"/>
  <c r="AO152" i="169"/>
  <c r="AP152" i="169"/>
  <c r="AR152" i="169"/>
  <c r="AS152" i="169"/>
  <c r="AT152" i="169"/>
  <c r="AU152" i="169"/>
  <c r="AW152" i="169"/>
  <c r="AX152" i="169"/>
  <c r="AX133" i="169"/>
  <c r="AX16" i="20"/>
  <c r="H322" i="192"/>
  <c r="BA152" i="169"/>
  <c r="BB164" i="169"/>
  <c r="B166" i="169"/>
  <c r="C166" i="169"/>
  <c r="D166" i="169"/>
  <c r="E166" i="169"/>
  <c r="F166" i="169"/>
  <c r="G166" i="169"/>
  <c r="H166" i="169"/>
  <c r="I166" i="169"/>
  <c r="J166" i="169"/>
  <c r="K166" i="169"/>
  <c r="L166" i="169"/>
  <c r="M166" i="169"/>
  <c r="N166" i="169"/>
  <c r="O166" i="169"/>
  <c r="S166" i="169"/>
  <c r="T166" i="169"/>
  <c r="U166" i="169"/>
  <c r="V166" i="169"/>
  <c r="W166" i="169"/>
  <c r="X166" i="169"/>
  <c r="Y166" i="169"/>
  <c r="Z166" i="169"/>
  <c r="AA166" i="169"/>
  <c r="AB166" i="169"/>
  <c r="AC166" i="169"/>
  <c r="AD166" i="169"/>
  <c r="AE166" i="169"/>
  <c r="AF166" i="169"/>
  <c r="AJ166" i="169"/>
  <c r="AJ164" i="169"/>
  <c r="AJ17" i="20"/>
  <c r="AK166" i="169"/>
  <c r="AL166" i="169"/>
  <c r="AM166" i="169"/>
  <c r="AN166" i="169"/>
  <c r="AN164" i="169"/>
  <c r="AN17" i="20"/>
  <c r="AO166" i="169"/>
  <c r="AP166" i="169"/>
  <c r="AS166" i="169"/>
  <c r="AT166" i="169"/>
  <c r="AU166" i="169"/>
  <c r="AV166" i="169"/>
  <c r="AV164" i="169"/>
  <c r="AV17" i="20"/>
  <c r="AW166" i="169"/>
  <c r="AX166" i="169"/>
  <c r="AY166" i="169"/>
  <c r="BA166" i="169"/>
  <c r="B167" i="169"/>
  <c r="C167" i="169"/>
  <c r="D167" i="169"/>
  <c r="D164" i="169"/>
  <c r="D17" i="20"/>
  <c r="E167" i="169"/>
  <c r="F167" i="169"/>
  <c r="G167" i="169"/>
  <c r="H167" i="169"/>
  <c r="H164" i="169"/>
  <c r="H17" i="20"/>
  <c r="I167" i="169"/>
  <c r="J167" i="169"/>
  <c r="K167" i="169"/>
  <c r="L167" i="169"/>
  <c r="L164" i="169"/>
  <c r="L17" i="20"/>
  <c r="M167" i="169"/>
  <c r="N167" i="169"/>
  <c r="O167" i="169"/>
  <c r="P167" i="169"/>
  <c r="Q167" i="169"/>
  <c r="S167" i="169"/>
  <c r="T167" i="169"/>
  <c r="U167" i="169"/>
  <c r="U164" i="169"/>
  <c r="U17" i="20"/>
  <c r="V167" i="169"/>
  <c r="W167" i="169"/>
  <c r="X167" i="169"/>
  <c r="Y167" i="169"/>
  <c r="Y164" i="169"/>
  <c r="Y17" i="20"/>
  <c r="Z167" i="169"/>
  <c r="AA167" i="169"/>
  <c r="AB167" i="169"/>
  <c r="AC167" i="169"/>
  <c r="AD167" i="169"/>
  <c r="AE167" i="169"/>
  <c r="AF167" i="169"/>
  <c r="AG167" i="169"/>
  <c r="AH167" i="169"/>
  <c r="AJ167" i="169"/>
  <c r="AK167" i="169"/>
  <c r="AL167" i="169"/>
  <c r="AM167" i="169"/>
  <c r="AN167" i="169"/>
  <c r="AO167" i="169"/>
  <c r="AP167" i="169"/>
  <c r="AP164" i="169"/>
  <c r="AP17" i="20"/>
  <c r="AS167" i="169"/>
  <c r="AT167" i="169"/>
  <c r="AU167" i="169"/>
  <c r="AU164" i="169"/>
  <c r="AU17" i="20"/>
  <c r="D323" i="192"/>
  <c r="AV167" i="169"/>
  <c r="AW167" i="169"/>
  <c r="AX167" i="169"/>
  <c r="AY167" i="169"/>
  <c r="B168" i="169"/>
  <c r="C168" i="169"/>
  <c r="D168" i="169"/>
  <c r="E168" i="169"/>
  <c r="F168" i="169"/>
  <c r="G168" i="169"/>
  <c r="H168" i="169"/>
  <c r="I168" i="169"/>
  <c r="J168" i="169"/>
  <c r="K168" i="169"/>
  <c r="L168" i="169"/>
  <c r="M168" i="169"/>
  <c r="M164" i="169"/>
  <c r="M17" i="20"/>
  <c r="N168" i="169"/>
  <c r="O168" i="169"/>
  <c r="P168" i="169"/>
  <c r="Q168" i="169"/>
  <c r="S168" i="169"/>
  <c r="T168" i="169"/>
  <c r="U168" i="169"/>
  <c r="V168" i="169"/>
  <c r="W168" i="169"/>
  <c r="X168" i="169"/>
  <c r="Y168" i="169"/>
  <c r="Z168" i="169"/>
  <c r="AA168" i="169"/>
  <c r="AB168" i="169"/>
  <c r="AC168" i="169"/>
  <c r="AD168" i="169"/>
  <c r="AE168" i="169"/>
  <c r="AF168" i="169"/>
  <c r="AG168" i="169"/>
  <c r="AH168" i="169"/>
  <c r="AJ168" i="169"/>
  <c r="AK168" i="169"/>
  <c r="AL168" i="169"/>
  <c r="AM168" i="169"/>
  <c r="AN168" i="169"/>
  <c r="AO168" i="169"/>
  <c r="AP168" i="169"/>
  <c r="AQ168" i="169"/>
  <c r="AS168" i="169"/>
  <c r="AT168" i="169"/>
  <c r="AU168" i="169"/>
  <c r="AV168" i="169"/>
  <c r="AW168" i="169"/>
  <c r="AX168" i="169"/>
  <c r="AY168" i="169"/>
  <c r="BA168" i="169"/>
  <c r="B169" i="169"/>
  <c r="C169" i="169"/>
  <c r="D169" i="169"/>
  <c r="E169" i="169"/>
  <c r="F169" i="169"/>
  <c r="G169" i="169"/>
  <c r="H169" i="169"/>
  <c r="I169" i="169"/>
  <c r="J169" i="169"/>
  <c r="K169" i="169"/>
  <c r="L169" i="169"/>
  <c r="M169" i="169"/>
  <c r="N169" i="169"/>
  <c r="O169" i="169"/>
  <c r="S169" i="169"/>
  <c r="T169" i="169"/>
  <c r="U169" i="169"/>
  <c r="V169" i="169"/>
  <c r="W169" i="169"/>
  <c r="X169" i="169"/>
  <c r="Y169" i="169"/>
  <c r="Z169" i="169"/>
  <c r="AA169" i="169"/>
  <c r="AB169" i="169"/>
  <c r="AC169" i="169"/>
  <c r="AD169" i="169"/>
  <c r="AE169" i="169"/>
  <c r="AF169" i="169"/>
  <c r="AJ169" i="169"/>
  <c r="AK169" i="169"/>
  <c r="AL169" i="169"/>
  <c r="AM169" i="169"/>
  <c r="AN169" i="169"/>
  <c r="AO169" i="169"/>
  <c r="AP169" i="169"/>
  <c r="AS169" i="169"/>
  <c r="AT169" i="169"/>
  <c r="AU169" i="169"/>
  <c r="AV169" i="169"/>
  <c r="AW169" i="169"/>
  <c r="AX169" i="169"/>
  <c r="AY169" i="169"/>
  <c r="BA169" i="169"/>
  <c r="B170" i="169"/>
  <c r="C170" i="169"/>
  <c r="D170" i="169"/>
  <c r="E170" i="169"/>
  <c r="E164" i="169"/>
  <c r="E17" i="20"/>
  <c r="F170" i="169"/>
  <c r="G170" i="169"/>
  <c r="H170" i="169"/>
  <c r="I170" i="169"/>
  <c r="J170" i="169"/>
  <c r="K170" i="169"/>
  <c r="L170" i="169"/>
  <c r="M170" i="169"/>
  <c r="N170" i="169"/>
  <c r="O170" i="169"/>
  <c r="P170" i="169"/>
  <c r="Q170" i="169"/>
  <c r="S170" i="169"/>
  <c r="T170" i="169"/>
  <c r="U170" i="169"/>
  <c r="V170" i="169"/>
  <c r="W170" i="169"/>
  <c r="X170" i="169"/>
  <c r="Y170" i="169"/>
  <c r="Z170" i="169"/>
  <c r="AA170" i="169"/>
  <c r="AB170" i="169"/>
  <c r="AC170" i="169"/>
  <c r="AD170" i="169"/>
  <c r="AD164" i="169"/>
  <c r="AD17" i="20"/>
  <c r="AE170" i="169"/>
  <c r="AF170" i="169"/>
  <c r="AG170" i="169"/>
  <c r="AH170" i="169"/>
  <c r="AJ170" i="169"/>
  <c r="AK170" i="169"/>
  <c r="AL170" i="169"/>
  <c r="AM170" i="169"/>
  <c r="AM164" i="169"/>
  <c r="AM17" i="20"/>
  <c r="AN170" i="169"/>
  <c r="AO170" i="169"/>
  <c r="AP170" i="169"/>
  <c r="AQ170" i="169"/>
  <c r="AS170" i="169"/>
  <c r="AT170" i="169"/>
  <c r="AU170" i="169"/>
  <c r="AV170" i="169"/>
  <c r="AW170" i="169"/>
  <c r="AX170" i="169"/>
  <c r="AY170" i="169"/>
  <c r="BA170" i="169"/>
  <c r="B171" i="169"/>
  <c r="C171" i="169"/>
  <c r="D171" i="169"/>
  <c r="E171" i="169"/>
  <c r="F171" i="169"/>
  <c r="G171" i="169"/>
  <c r="H171" i="169"/>
  <c r="I171" i="169"/>
  <c r="J171" i="169"/>
  <c r="K171" i="169"/>
  <c r="L171" i="169"/>
  <c r="M171" i="169"/>
  <c r="N171" i="169"/>
  <c r="O171" i="169"/>
  <c r="S171" i="169"/>
  <c r="T171" i="169"/>
  <c r="U171" i="169"/>
  <c r="V171" i="169"/>
  <c r="W171" i="169"/>
  <c r="X171" i="169"/>
  <c r="Y171" i="169"/>
  <c r="Z171" i="169"/>
  <c r="AA171" i="169"/>
  <c r="AB171" i="169"/>
  <c r="AC171" i="169"/>
  <c r="AD171" i="169"/>
  <c r="AE171" i="169"/>
  <c r="AF171" i="169"/>
  <c r="AJ171" i="169"/>
  <c r="AK171" i="169"/>
  <c r="AL171" i="169"/>
  <c r="AM171" i="169"/>
  <c r="AN171" i="169"/>
  <c r="AO171" i="169"/>
  <c r="AP171" i="169"/>
  <c r="AS171" i="169"/>
  <c r="AT171" i="169"/>
  <c r="AU171" i="169"/>
  <c r="AV171" i="169"/>
  <c r="AW171" i="169"/>
  <c r="AX171" i="169"/>
  <c r="AY171" i="169"/>
  <c r="BA171" i="169"/>
  <c r="B172" i="169"/>
  <c r="C172" i="169"/>
  <c r="D172" i="169"/>
  <c r="E172" i="169"/>
  <c r="F172" i="169"/>
  <c r="G172" i="169"/>
  <c r="H172" i="169"/>
  <c r="I172" i="169"/>
  <c r="J172" i="169"/>
  <c r="K172" i="169"/>
  <c r="L172" i="169"/>
  <c r="M172" i="169"/>
  <c r="N172" i="169"/>
  <c r="O172" i="169"/>
  <c r="P172" i="169"/>
  <c r="Q172" i="169"/>
  <c r="S172" i="169"/>
  <c r="T172" i="169"/>
  <c r="U172" i="169"/>
  <c r="V172" i="169"/>
  <c r="W172" i="169"/>
  <c r="X172" i="169"/>
  <c r="Y172" i="169"/>
  <c r="Z172" i="169"/>
  <c r="AA172" i="169"/>
  <c r="AB172" i="169"/>
  <c r="AC172" i="169"/>
  <c r="AD172" i="169"/>
  <c r="AE172" i="169"/>
  <c r="AF172" i="169"/>
  <c r="AG172" i="169"/>
  <c r="AH172" i="169"/>
  <c r="AJ172" i="169"/>
  <c r="AK172" i="169"/>
  <c r="AL172" i="169"/>
  <c r="AM172" i="169"/>
  <c r="AN172" i="169"/>
  <c r="AO172" i="169"/>
  <c r="AP172" i="169"/>
  <c r="AQ172" i="169"/>
  <c r="AS172" i="169"/>
  <c r="AT172" i="169"/>
  <c r="AU172" i="169"/>
  <c r="AV172" i="169"/>
  <c r="AW172" i="169"/>
  <c r="AX172" i="169"/>
  <c r="AY172" i="169"/>
  <c r="BA172" i="169"/>
  <c r="B173" i="169"/>
  <c r="C173" i="169"/>
  <c r="D173" i="169"/>
  <c r="E173" i="169"/>
  <c r="F173" i="169"/>
  <c r="G173" i="169"/>
  <c r="H173" i="169"/>
  <c r="I173" i="169"/>
  <c r="J173" i="169"/>
  <c r="K173" i="169"/>
  <c r="L173" i="169"/>
  <c r="M173" i="169"/>
  <c r="N173" i="169"/>
  <c r="O173" i="169"/>
  <c r="S173" i="169"/>
  <c r="T173" i="169"/>
  <c r="U173" i="169"/>
  <c r="V173" i="169"/>
  <c r="W173" i="169"/>
  <c r="X173" i="169"/>
  <c r="Y173" i="169"/>
  <c r="Z173" i="169"/>
  <c r="AA173" i="169"/>
  <c r="AB173" i="169"/>
  <c r="AC173" i="169"/>
  <c r="AD173" i="169"/>
  <c r="AE173" i="169"/>
  <c r="AF173" i="169"/>
  <c r="AJ173" i="169"/>
  <c r="AK173" i="169"/>
  <c r="AL173" i="169"/>
  <c r="AM173" i="169"/>
  <c r="AN173" i="169"/>
  <c r="AO173" i="169"/>
  <c r="AP173" i="169"/>
  <c r="AS173" i="169"/>
  <c r="AT173" i="169"/>
  <c r="AU173" i="169"/>
  <c r="AV173" i="169"/>
  <c r="AW173" i="169"/>
  <c r="AX173" i="169"/>
  <c r="AY173" i="169"/>
  <c r="B174" i="169"/>
  <c r="C174" i="169"/>
  <c r="D174" i="169"/>
  <c r="E174" i="169"/>
  <c r="Q174" i="169"/>
  <c r="F174" i="169"/>
  <c r="G174" i="169"/>
  <c r="H174" i="169"/>
  <c r="I174" i="169"/>
  <c r="J174" i="169"/>
  <c r="K174" i="169"/>
  <c r="L174" i="169"/>
  <c r="M174" i="169"/>
  <c r="N174" i="169"/>
  <c r="O174" i="169"/>
  <c r="S174" i="169"/>
  <c r="T174" i="169"/>
  <c r="U174" i="169"/>
  <c r="V174" i="169"/>
  <c r="W174" i="169"/>
  <c r="X174" i="169"/>
  <c r="Y174" i="169"/>
  <c r="Z174" i="169"/>
  <c r="AA174" i="169"/>
  <c r="AB174" i="169"/>
  <c r="AC174" i="169"/>
  <c r="AD174" i="169"/>
  <c r="AE174" i="169"/>
  <c r="AF174" i="169"/>
  <c r="AH174" i="169"/>
  <c r="AJ174" i="169"/>
  <c r="AK174" i="169"/>
  <c r="AL174" i="169"/>
  <c r="AM174" i="169"/>
  <c r="AN174" i="169"/>
  <c r="AO174" i="169"/>
  <c r="AP174" i="169"/>
  <c r="AQ174" i="169"/>
  <c r="AS174" i="169"/>
  <c r="AT174" i="169"/>
  <c r="AU174" i="169"/>
  <c r="AV174" i="169"/>
  <c r="AW174" i="169"/>
  <c r="AX174" i="169"/>
  <c r="AY174" i="169"/>
  <c r="B175" i="169"/>
  <c r="C175" i="169"/>
  <c r="D175" i="169"/>
  <c r="E175" i="169"/>
  <c r="F175" i="169"/>
  <c r="G175" i="169"/>
  <c r="H175" i="169"/>
  <c r="I175" i="169"/>
  <c r="J175" i="169"/>
  <c r="K175" i="169"/>
  <c r="L175" i="169"/>
  <c r="M175" i="169"/>
  <c r="N175" i="169"/>
  <c r="O175" i="169"/>
  <c r="P175" i="169"/>
  <c r="Q175" i="169"/>
  <c r="S175" i="169"/>
  <c r="T175" i="169"/>
  <c r="U175" i="169"/>
  <c r="V175" i="169"/>
  <c r="W175" i="169"/>
  <c r="X175" i="169"/>
  <c r="Y175" i="169"/>
  <c r="Z175" i="169"/>
  <c r="AA175" i="169"/>
  <c r="AB175" i="169"/>
  <c r="AC175" i="169"/>
  <c r="AD175" i="169"/>
  <c r="AE175" i="169"/>
  <c r="AF175" i="169"/>
  <c r="AG175" i="169"/>
  <c r="AH175" i="169"/>
  <c r="AJ175" i="169"/>
  <c r="AK175" i="169"/>
  <c r="AL175" i="169"/>
  <c r="AQ175" i="169"/>
  <c r="AM175" i="169"/>
  <c r="AN175" i="169"/>
  <c r="AO175" i="169"/>
  <c r="AP175" i="169"/>
  <c r="AS175" i="169"/>
  <c r="AT175" i="169"/>
  <c r="AU175" i="169"/>
  <c r="AV175" i="169"/>
  <c r="AW175" i="169"/>
  <c r="AX175" i="169"/>
  <c r="AY175" i="169"/>
  <c r="BA175" i="169"/>
  <c r="C176" i="169"/>
  <c r="D176" i="169"/>
  <c r="E176" i="169"/>
  <c r="F176" i="169"/>
  <c r="G176" i="169"/>
  <c r="H176" i="169"/>
  <c r="I176" i="169"/>
  <c r="J176" i="169"/>
  <c r="K176" i="169"/>
  <c r="L176" i="169"/>
  <c r="M176" i="169"/>
  <c r="N176" i="169"/>
  <c r="O176" i="169"/>
  <c r="P176" i="169"/>
  <c r="S176" i="169"/>
  <c r="T176" i="169"/>
  <c r="U176" i="169"/>
  <c r="V176" i="169"/>
  <c r="W176" i="169"/>
  <c r="X176" i="169"/>
  <c r="Y176" i="169"/>
  <c r="Z176" i="169"/>
  <c r="AA176" i="169"/>
  <c r="AB176" i="169"/>
  <c r="AC176" i="169"/>
  <c r="AD176" i="169"/>
  <c r="AE176" i="169"/>
  <c r="AF176" i="169"/>
  <c r="AG176" i="169"/>
  <c r="AK176" i="169"/>
  <c r="AL176" i="169"/>
  <c r="AQ176" i="169"/>
  <c r="AM176" i="169"/>
  <c r="AN176" i="169"/>
  <c r="AO176" i="169"/>
  <c r="AP176" i="169"/>
  <c r="AS176" i="169"/>
  <c r="AT176" i="169"/>
  <c r="AU176" i="169"/>
  <c r="AV176" i="169"/>
  <c r="AW176" i="169"/>
  <c r="AX176" i="169"/>
  <c r="AY176" i="169"/>
  <c r="B177" i="169"/>
  <c r="C177" i="169"/>
  <c r="D177" i="169"/>
  <c r="E177" i="169"/>
  <c r="F177" i="169"/>
  <c r="G177" i="169"/>
  <c r="H177" i="169"/>
  <c r="I177" i="169"/>
  <c r="J177" i="169"/>
  <c r="K177" i="169"/>
  <c r="L177" i="169"/>
  <c r="M177" i="169"/>
  <c r="N177" i="169"/>
  <c r="O177" i="169"/>
  <c r="P177" i="169"/>
  <c r="Q177" i="169"/>
  <c r="S177" i="169"/>
  <c r="T177" i="169"/>
  <c r="U177" i="169"/>
  <c r="V177" i="169"/>
  <c r="W177" i="169"/>
  <c r="X177" i="169"/>
  <c r="Y177" i="169"/>
  <c r="Z177" i="169"/>
  <c r="AA177" i="169"/>
  <c r="AB177" i="169"/>
  <c r="AC177" i="169"/>
  <c r="AD177" i="169"/>
  <c r="AE177" i="169"/>
  <c r="AF177" i="169"/>
  <c r="AG177" i="169"/>
  <c r="AH177" i="169"/>
  <c r="AJ177" i="169"/>
  <c r="AK177" i="169"/>
  <c r="AL177" i="169"/>
  <c r="AM177" i="169"/>
  <c r="AN177" i="169"/>
  <c r="AO177" i="169"/>
  <c r="AP177" i="169"/>
  <c r="AS177" i="169"/>
  <c r="AT177" i="169"/>
  <c r="AU177" i="169"/>
  <c r="AV177" i="169"/>
  <c r="AW177" i="169"/>
  <c r="AX177" i="169"/>
  <c r="AY177" i="169"/>
  <c r="BA177" i="169"/>
  <c r="B178" i="169"/>
  <c r="C178" i="169"/>
  <c r="D178" i="169"/>
  <c r="E178" i="169"/>
  <c r="F178" i="169"/>
  <c r="G178" i="169"/>
  <c r="H178" i="169"/>
  <c r="I178" i="169"/>
  <c r="J178" i="169"/>
  <c r="K178" i="169"/>
  <c r="L178" i="169"/>
  <c r="M178" i="169"/>
  <c r="N178" i="169"/>
  <c r="O178" i="169"/>
  <c r="S178" i="169"/>
  <c r="T178" i="169"/>
  <c r="U178" i="169"/>
  <c r="V178" i="169"/>
  <c r="W178" i="169"/>
  <c r="X178" i="169"/>
  <c r="Y178" i="169"/>
  <c r="Z178" i="169"/>
  <c r="AA178" i="169"/>
  <c r="AB178" i="169"/>
  <c r="AC178" i="169"/>
  <c r="AD178" i="169"/>
  <c r="AE178" i="169"/>
  <c r="AF178" i="169"/>
  <c r="AJ178" i="169"/>
  <c r="AK178" i="169"/>
  <c r="AL178" i="169"/>
  <c r="AM178" i="169"/>
  <c r="AN178" i="169"/>
  <c r="AO178" i="169"/>
  <c r="AP178" i="169"/>
  <c r="AS178" i="169"/>
  <c r="AT178" i="169"/>
  <c r="AU178" i="169"/>
  <c r="AV178" i="169"/>
  <c r="AW178" i="169"/>
  <c r="AX178" i="169"/>
  <c r="AY178" i="169"/>
  <c r="BA178" i="169"/>
  <c r="B179" i="169"/>
  <c r="C179" i="169"/>
  <c r="D179" i="169"/>
  <c r="E179" i="169"/>
  <c r="F179" i="169"/>
  <c r="G179" i="169"/>
  <c r="H179" i="169"/>
  <c r="I179" i="169"/>
  <c r="J179" i="169"/>
  <c r="K179" i="169"/>
  <c r="L179" i="169"/>
  <c r="M179" i="169"/>
  <c r="N179" i="169"/>
  <c r="O179" i="169"/>
  <c r="P179" i="169"/>
  <c r="Q179" i="169"/>
  <c r="S179" i="169"/>
  <c r="T179" i="169"/>
  <c r="U179" i="169"/>
  <c r="V179" i="169"/>
  <c r="W179" i="169"/>
  <c r="X179" i="169"/>
  <c r="Y179" i="169"/>
  <c r="Z179" i="169"/>
  <c r="AA179" i="169"/>
  <c r="AB179" i="169"/>
  <c r="AC179" i="169"/>
  <c r="AD179" i="169"/>
  <c r="AE179" i="169"/>
  <c r="AF179" i="169"/>
  <c r="AG179" i="169"/>
  <c r="AH179" i="169"/>
  <c r="AJ179" i="169"/>
  <c r="AK179" i="169"/>
  <c r="AL179" i="169"/>
  <c r="AM179" i="169"/>
  <c r="AN179" i="169"/>
  <c r="AO179" i="169"/>
  <c r="AP179" i="169"/>
  <c r="AS179" i="169"/>
  <c r="AT179" i="169"/>
  <c r="AU179" i="169"/>
  <c r="AV179" i="169"/>
  <c r="AW179" i="169"/>
  <c r="AX179" i="169"/>
  <c r="AY179" i="169"/>
  <c r="BA179" i="169"/>
  <c r="B180" i="169"/>
  <c r="C180" i="169"/>
  <c r="D180" i="169"/>
  <c r="E180" i="169"/>
  <c r="F180" i="169"/>
  <c r="G180" i="169"/>
  <c r="H180" i="169"/>
  <c r="I180" i="169"/>
  <c r="J180" i="169"/>
  <c r="K180" i="169"/>
  <c r="L180" i="169"/>
  <c r="M180" i="169"/>
  <c r="N180" i="169"/>
  <c r="O180" i="169"/>
  <c r="S180" i="169"/>
  <c r="T180" i="169"/>
  <c r="U180" i="169"/>
  <c r="V180" i="169"/>
  <c r="W180" i="169"/>
  <c r="X180" i="169"/>
  <c r="Y180" i="169"/>
  <c r="Z180" i="169"/>
  <c r="AA180" i="169"/>
  <c r="AB180" i="169"/>
  <c r="AC180" i="169"/>
  <c r="AD180" i="169"/>
  <c r="AE180" i="169"/>
  <c r="AF180" i="169"/>
  <c r="AJ180" i="169"/>
  <c r="AK180" i="169"/>
  <c r="AL180" i="169"/>
  <c r="AM180" i="169"/>
  <c r="AN180" i="169"/>
  <c r="AO180" i="169"/>
  <c r="AP180" i="169"/>
  <c r="AS180" i="169"/>
  <c r="AT180" i="169"/>
  <c r="AU180" i="169"/>
  <c r="AV180" i="169"/>
  <c r="AW180" i="169"/>
  <c r="AX180" i="169"/>
  <c r="AY180" i="169"/>
  <c r="BA180" i="169"/>
  <c r="B181" i="169"/>
  <c r="C181" i="169"/>
  <c r="D181" i="169"/>
  <c r="E181" i="169"/>
  <c r="F181" i="169"/>
  <c r="G181" i="169"/>
  <c r="H181" i="169"/>
  <c r="I181" i="169"/>
  <c r="J181" i="169"/>
  <c r="K181" i="169"/>
  <c r="L181" i="169"/>
  <c r="M181" i="169"/>
  <c r="N181" i="169"/>
  <c r="O181" i="169"/>
  <c r="P181" i="169"/>
  <c r="Q181" i="169"/>
  <c r="S181" i="169"/>
  <c r="T181" i="169"/>
  <c r="U181" i="169"/>
  <c r="V181" i="169"/>
  <c r="W181" i="169"/>
  <c r="X181" i="169"/>
  <c r="Y181" i="169"/>
  <c r="Z181" i="169"/>
  <c r="AA181" i="169"/>
  <c r="AB181" i="169"/>
  <c r="AC181" i="169"/>
  <c r="AD181" i="169"/>
  <c r="AE181" i="169"/>
  <c r="AF181" i="169"/>
  <c r="AG181" i="169"/>
  <c r="AH181" i="169"/>
  <c r="AJ181" i="169"/>
  <c r="AK181" i="169"/>
  <c r="AL181" i="169"/>
  <c r="AM181" i="169"/>
  <c r="AN181" i="169"/>
  <c r="AO181" i="169"/>
  <c r="AP181" i="169"/>
  <c r="AS181" i="169"/>
  <c r="AT181" i="169"/>
  <c r="AU181" i="169"/>
  <c r="AV181" i="169"/>
  <c r="AW181" i="169"/>
  <c r="AX181" i="169"/>
  <c r="AY181" i="169"/>
  <c r="BA181" i="169"/>
  <c r="B182" i="169"/>
  <c r="C182" i="169"/>
  <c r="D182" i="169"/>
  <c r="E182" i="169"/>
  <c r="F182" i="169"/>
  <c r="G182" i="169"/>
  <c r="H182" i="169"/>
  <c r="I182" i="169"/>
  <c r="J182" i="169"/>
  <c r="K182" i="169"/>
  <c r="L182" i="169"/>
  <c r="M182" i="169"/>
  <c r="N182" i="169"/>
  <c r="O182" i="169"/>
  <c r="P182" i="169"/>
  <c r="S182" i="169"/>
  <c r="T182" i="169"/>
  <c r="U182" i="169"/>
  <c r="V182" i="169"/>
  <c r="W182" i="169"/>
  <c r="X182" i="169"/>
  <c r="Y182" i="169"/>
  <c r="Z182" i="169"/>
  <c r="AA182" i="169"/>
  <c r="AB182" i="169"/>
  <c r="AC182" i="169"/>
  <c r="AD182" i="169"/>
  <c r="AE182" i="169"/>
  <c r="AF182" i="169"/>
  <c r="AG182" i="169"/>
  <c r="AJ182" i="169"/>
  <c r="AK182" i="169"/>
  <c r="AL182" i="169"/>
  <c r="AM182" i="169"/>
  <c r="AN182" i="169"/>
  <c r="AO182" i="169"/>
  <c r="AP182" i="169"/>
  <c r="AS182" i="169"/>
  <c r="AT182" i="169"/>
  <c r="AU182" i="169"/>
  <c r="AV182" i="169"/>
  <c r="AW182" i="169"/>
  <c r="AX182" i="169"/>
  <c r="AY182" i="169"/>
  <c r="BA182" i="169"/>
  <c r="B183" i="169"/>
  <c r="P183" i="169"/>
  <c r="C183" i="169"/>
  <c r="D183" i="169"/>
  <c r="E183" i="169"/>
  <c r="F183" i="169"/>
  <c r="G183" i="169"/>
  <c r="H183" i="169"/>
  <c r="I183" i="169"/>
  <c r="J183" i="169"/>
  <c r="K183" i="169"/>
  <c r="L183" i="169"/>
  <c r="M183" i="169"/>
  <c r="N183" i="169"/>
  <c r="O183" i="169"/>
  <c r="Q183" i="169"/>
  <c r="S183" i="169"/>
  <c r="AG183" i="169"/>
  <c r="T183" i="169"/>
  <c r="U183" i="169"/>
  <c r="V183" i="169"/>
  <c r="W183" i="169"/>
  <c r="X183" i="169"/>
  <c r="Y183" i="169"/>
  <c r="Z183" i="169"/>
  <c r="AA183" i="169"/>
  <c r="AB183" i="169"/>
  <c r="AC183" i="169"/>
  <c r="AD183" i="169"/>
  <c r="AE183" i="169"/>
  <c r="AF183" i="169"/>
  <c r="AH183" i="169"/>
  <c r="AJ183" i="169"/>
  <c r="AK183" i="169"/>
  <c r="AL183" i="169"/>
  <c r="AM183" i="169"/>
  <c r="AN183" i="169"/>
  <c r="AO183" i="169"/>
  <c r="AP183" i="169"/>
  <c r="AQ183" i="169"/>
  <c r="AS183" i="169"/>
  <c r="AT183" i="169"/>
  <c r="AU183" i="169"/>
  <c r="AV183" i="169"/>
  <c r="AW183" i="169"/>
  <c r="AX183" i="169"/>
  <c r="AY183" i="169"/>
  <c r="BA183" i="169"/>
  <c r="B184" i="169"/>
  <c r="C184" i="169"/>
  <c r="D184" i="169"/>
  <c r="E184" i="169"/>
  <c r="F184" i="169"/>
  <c r="G184" i="169"/>
  <c r="H184" i="169"/>
  <c r="I184" i="169"/>
  <c r="J184" i="169"/>
  <c r="K184" i="169"/>
  <c r="L184" i="169"/>
  <c r="M184" i="169"/>
  <c r="N184" i="169"/>
  <c r="O184" i="169"/>
  <c r="P184" i="169"/>
  <c r="S184" i="169"/>
  <c r="T184" i="169"/>
  <c r="U184" i="169"/>
  <c r="V184" i="169"/>
  <c r="W184" i="169"/>
  <c r="X184" i="169"/>
  <c r="Y184" i="169"/>
  <c r="Z184" i="169"/>
  <c r="AA184" i="169"/>
  <c r="AB184" i="169"/>
  <c r="AC184" i="169"/>
  <c r="AD184" i="169"/>
  <c r="AE184" i="169"/>
  <c r="AF184" i="169"/>
  <c r="AG184" i="169"/>
  <c r="AJ184" i="169"/>
  <c r="AK184" i="169"/>
  <c r="AL184" i="169"/>
  <c r="AM184" i="169"/>
  <c r="AN184" i="169"/>
  <c r="AO184" i="169"/>
  <c r="AP184" i="169"/>
  <c r="AS184" i="169"/>
  <c r="AT184" i="169"/>
  <c r="AU184" i="169"/>
  <c r="AV184" i="169"/>
  <c r="AW184" i="169"/>
  <c r="AX184" i="169"/>
  <c r="AY184" i="169"/>
  <c r="BA184" i="169"/>
  <c r="B185" i="169"/>
  <c r="P185" i="169"/>
  <c r="C185" i="169"/>
  <c r="D185" i="169"/>
  <c r="E185" i="169"/>
  <c r="F185" i="169"/>
  <c r="G185" i="169"/>
  <c r="H185" i="169"/>
  <c r="I185" i="169"/>
  <c r="J185" i="169"/>
  <c r="K185" i="169"/>
  <c r="L185" i="169"/>
  <c r="M185" i="169"/>
  <c r="N185" i="169"/>
  <c r="O185" i="169"/>
  <c r="Q185" i="169"/>
  <c r="S185" i="169"/>
  <c r="AG185" i="169"/>
  <c r="T185" i="169"/>
  <c r="U185" i="169"/>
  <c r="V185" i="169"/>
  <c r="AH185" i="169"/>
  <c r="W185" i="169"/>
  <c r="X185" i="169"/>
  <c r="Y185" i="169"/>
  <c r="Z185" i="169"/>
  <c r="AA185" i="169"/>
  <c r="AB185" i="169"/>
  <c r="AC185" i="169"/>
  <c r="AD185" i="169"/>
  <c r="AE185" i="169"/>
  <c r="AF185" i="169"/>
  <c r="AJ185" i="169"/>
  <c r="AK185" i="169"/>
  <c r="AL185" i="169"/>
  <c r="AM185" i="169"/>
  <c r="AN185" i="169"/>
  <c r="AO185" i="169"/>
  <c r="AP185" i="169"/>
  <c r="AQ185" i="169"/>
  <c r="AS185" i="169"/>
  <c r="AT185" i="169"/>
  <c r="AU185" i="169"/>
  <c r="AV185" i="169"/>
  <c r="AW185" i="169"/>
  <c r="AX185" i="169"/>
  <c r="AY185" i="169"/>
  <c r="BA185" i="169"/>
  <c r="B186" i="169"/>
  <c r="C186" i="169"/>
  <c r="D186" i="169"/>
  <c r="E186" i="169"/>
  <c r="F186" i="169"/>
  <c r="G186" i="169"/>
  <c r="H186" i="169"/>
  <c r="I186" i="169"/>
  <c r="J186" i="169"/>
  <c r="K186" i="169"/>
  <c r="L186" i="169"/>
  <c r="M186" i="169"/>
  <c r="N186" i="169"/>
  <c r="O186" i="169"/>
  <c r="P186" i="169"/>
  <c r="S186" i="169"/>
  <c r="T186" i="169"/>
  <c r="U186" i="169"/>
  <c r="V186" i="169"/>
  <c r="W186" i="169"/>
  <c r="X186" i="169"/>
  <c r="Y186" i="169"/>
  <c r="Z186" i="169"/>
  <c r="AA186" i="169"/>
  <c r="AB186" i="169"/>
  <c r="AC186" i="169"/>
  <c r="AD186" i="169"/>
  <c r="AE186" i="169"/>
  <c r="AF186" i="169"/>
  <c r="AG186" i="169"/>
  <c r="AJ186" i="169"/>
  <c r="AQ186" i="169"/>
  <c r="AK186" i="169"/>
  <c r="AL186" i="169"/>
  <c r="AM186" i="169"/>
  <c r="AN186" i="169"/>
  <c r="AO186" i="169"/>
  <c r="AP186" i="169"/>
  <c r="AS186" i="169"/>
  <c r="AT186" i="169"/>
  <c r="AU186" i="169"/>
  <c r="AV186" i="169"/>
  <c r="AW186" i="169"/>
  <c r="AX186" i="169"/>
  <c r="AY186" i="169"/>
  <c r="BA186" i="169"/>
  <c r="W187" i="169"/>
  <c r="X187" i="169"/>
  <c r="AM10" i="16"/>
  <c r="AP31" i="184"/>
  <c r="B12" i="16"/>
  <c r="C12" i="16"/>
  <c r="D12" i="16"/>
  <c r="E12" i="16"/>
  <c r="F12" i="16"/>
  <c r="G12" i="16"/>
  <c r="G10" i="16"/>
  <c r="I31" i="184"/>
  <c r="H12" i="16"/>
  <c r="I12" i="16"/>
  <c r="J12" i="16"/>
  <c r="K12" i="16"/>
  <c r="L12" i="16"/>
  <c r="O12" i="16"/>
  <c r="P12" i="16"/>
  <c r="Q12" i="16"/>
  <c r="R12" i="16"/>
  <c r="S12" i="16"/>
  <c r="T12" i="16"/>
  <c r="T10" i="16"/>
  <c r="V31" i="184"/>
  <c r="U12" i="16"/>
  <c r="V12" i="16"/>
  <c r="W12" i="16"/>
  <c r="X12" i="16"/>
  <c r="X10" i="16"/>
  <c r="Z31" i="184"/>
  <c r="Y12" i="16"/>
  <c r="AB12" i="16"/>
  <c r="AC12" i="16"/>
  <c r="AC10" i="16"/>
  <c r="AF31" i="184"/>
  <c r="AD12" i="16"/>
  <c r="AE12" i="16"/>
  <c r="AF12" i="16"/>
  <c r="AG12" i="16"/>
  <c r="AH12" i="16"/>
  <c r="AI12" i="16"/>
  <c r="AJ12" i="16"/>
  <c r="AN12" i="16"/>
  <c r="AK12" i="16"/>
  <c r="AK10" i="16"/>
  <c r="AL12" i="16"/>
  <c r="AP12" i="16"/>
  <c r="AQ12" i="16"/>
  <c r="B13" i="16"/>
  <c r="C13" i="16"/>
  <c r="D13" i="16"/>
  <c r="E13" i="16"/>
  <c r="F13" i="16"/>
  <c r="G13" i="16"/>
  <c r="H13" i="16"/>
  <c r="I13" i="16"/>
  <c r="J13" i="16"/>
  <c r="K13" i="16"/>
  <c r="L13" i="16"/>
  <c r="M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B13" i="16"/>
  <c r="AC13" i="16"/>
  <c r="AD13" i="16"/>
  <c r="AG13" i="16"/>
  <c r="AE13" i="16"/>
  <c r="AF13" i="16"/>
  <c r="AH13" i="16"/>
  <c r="AI13" i="16"/>
  <c r="AJ13" i="16"/>
  <c r="AK13" i="16"/>
  <c r="AL13" i="16"/>
  <c r="AN13" i="16"/>
  <c r="AP13" i="16"/>
  <c r="AQ13" i="16"/>
  <c r="B14" i="16"/>
  <c r="L14" i="16"/>
  <c r="C14" i="16"/>
  <c r="D14" i="16"/>
  <c r="E14" i="16"/>
  <c r="M14" i="16"/>
  <c r="F14" i="16"/>
  <c r="G14" i="16"/>
  <c r="H14" i="16"/>
  <c r="I14" i="16"/>
  <c r="J14" i="16"/>
  <c r="K14" i="16"/>
  <c r="O14" i="16"/>
  <c r="Y14" i="16"/>
  <c r="P14" i="16"/>
  <c r="Q14" i="16"/>
  <c r="R14" i="16"/>
  <c r="S14" i="16"/>
  <c r="T14" i="16"/>
  <c r="U14" i="16"/>
  <c r="V14" i="16"/>
  <c r="W14" i="16"/>
  <c r="X14" i="16"/>
  <c r="Z14" i="16"/>
  <c r="AB14" i="16"/>
  <c r="AC14" i="16"/>
  <c r="AD14" i="16"/>
  <c r="AE14" i="16"/>
  <c r="AF14" i="16"/>
  <c r="AH14" i="16"/>
  <c r="AI14" i="16"/>
  <c r="AJ14" i="16"/>
  <c r="AK14" i="16"/>
  <c r="AL14" i="16"/>
  <c r="AN14" i="16"/>
  <c r="AO14" i="16"/>
  <c r="AP14" i="16"/>
  <c r="AQ14" i="16"/>
  <c r="B15" i="16"/>
  <c r="C15" i="16"/>
  <c r="M15" i="16"/>
  <c r="D15" i="16"/>
  <c r="E15" i="16"/>
  <c r="F15" i="16"/>
  <c r="G15" i="16"/>
  <c r="H15" i="16"/>
  <c r="I15" i="16"/>
  <c r="J15" i="16"/>
  <c r="K15" i="16"/>
  <c r="O15" i="16"/>
  <c r="P15" i="16"/>
  <c r="Z15" i="16"/>
  <c r="Q15" i="16"/>
  <c r="R15" i="16"/>
  <c r="S15" i="16"/>
  <c r="T15" i="16"/>
  <c r="U15" i="16"/>
  <c r="V15" i="16"/>
  <c r="W15" i="16"/>
  <c r="X15" i="16"/>
  <c r="AB15" i="16"/>
  <c r="AC15" i="16"/>
  <c r="AD15" i="16"/>
  <c r="AE15" i="16"/>
  <c r="AF15" i="16"/>
  <c r="AH15" i="16"/>
  <c r="AI15" i="16"/>
  <c r="AJ15" i="16"/>
  <c r="AN15" i="16"/>
  <c r="AK15" i="16"/>
  <c r="AL15" i="16"/>
  <c r="AO15" i="16"/>
  <c r="AP15" i="16"/>
  <c r="AQ15" i="16"/>
  <c r="B16" i="16"/>
  <c r="C16" i="16"/>
  <c r="D16" i="16"/>
  <c r="E16" i="16"/>
  <c r="F16" i="16"/>
  <c r="G16" i="16"/>
  <c r="H16" i="16"/>
  <c r="I16" i="16"/>
  <c r="J16" i="16"/>
  <c r="K16" i="16"/>
  <c r="L16" i="16"/>
  <c r="O16" i="16"/>
  <c r="P16" i="16"/>
  <c r="Q16" i="16"/>
  <c r="R16" i="16"/>
  <c r="S16" i="16"/>
  <c r="T16" i="16"/>
  <c r="U16" i="16"/>
  <c r="V16" i="16"/>
  <c r="W16" i="16"/>
  <c r="X16" i="16"/>
  <c r="Y16" i="16"/>
  <c r="AB16" i="16"/>
  <c r="AC16" i="16"/>
  <c r="AD16" i="16"/>
  <c r="AE16" i="16"/>
  <c r="AF16" i="16"/>
  <c r="AG16" i="16"/>
  <c r="AH16" i="16"/>
  <c r="AI16" i="16"/>
  <c r="AJ16" i="16"/>
  <c r="AN16" i="16"/>
  <c r="AK16" i="16"/>
  <c r="AL16" i="16"/>
  <c r="AP16" i="16"/>
  <c r="AO16" i="16"/>
  <c r="AQ16" i="16"/>
  <c r="B17" i="16"/>
  <c r="C17" i="16"/>
  <c r="D17" i="16"/>
  <c r="E17" i="16"/>
  <c r="F17" i="16"/>
  <c r="G17" i="16"/>
  <c r="H17" i="16"/>
  <c r="I17" i="16"/>
  <c r="J17" i="16"/>
  <c r="K17" i="16"/>
  <c r="L17" i="16"/>
  <c r="M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B17" i="16"/>
  <c r="AC17" i="16"/>
  <c r="AD17" i="16"/>
  <c r="AG17" i="16"/>
  <c r="AE17" i="16"/>
  <c r="AF17" i="16"/>
  <c r="AH17" i="16"/>
  <c r="AI17" i="16"/>
  <c r="AJ17" i="16"/>
  <c r="AK17" i="16"/>
  <c r="AL17" i="16"/>
  <c r="AN17" i="16"/>
  <c r="AP17" i="16"/>
  <c r="AO17" i="16"/>
  <c r="AQ17" i="16"/>
  <c r="B18" i="16"/>
  <c r="L18" i="16"/>
  <c r="C18" i="16"/>
  <c r="D18" i="16"/>
  <c r="E18" i="16"/>
  <c r="F18" i="16"/>
  <c r="G18" i="16"/>
  <c r="H18" i="16"/>
  <c r="I18" i="16"/>
  <c r="J18" i="16"/>
  <c r="K18" i="16"/>
  <c r="M18" i="16"/>
  <c r="O18" i="16"/>
  <c r="Y18" i="16"/>
  <c r="P18" i="16"/>
  <c r="Q18" i="16"/>
  <c r="R18" i="16"/>
  <c r="Z18" i="16"/>
  <c r="S18" i="16"/>
  <c r="T18" i="16"/>
  <c r="U18" i="16"/>
  <c r="V18" i="16"/>
  <c r="W18" i="16"/>
  <c r="X18" i="16"/>
  <c r="AB18" i="16"/>
  <c r="AG18" i="16"/>
  <c r="AC18" i="16"/>
  <c r="AD18" i="16"/>
  <c r="AE18" i="16"/>
  <c r="AF18" i="16"/>
  <c r="AH18" i="16"/>
  <c r="AI18" i="16"/>
  <c r="AJ18" i="16"/>
  <c r="AK18" i="16"/>
  <c r="AL18" i="16"/>
  <c r="AN18" i="16"/>
  <c r="AO18" i="16"/>
  <c r="AP18" i="16"/>
  <c r="AQ18" i="16"/>
  <c r="B19" i="16"/>
  <c r="C19" i="16"/>
  <c r="M19" i="16"/>
  <c r="D19" i="16"/>
  <c r="E19" i="16"/>
  <c r="F19" i="16"/>
  <c r="G19" i="16"/>
  <c r="H19" i="16"/>
  <c r="I19" i="16"/>
  <c r="J19" i="16"/>
  <c r="K19" i="16"/>
  <c r="O19" i="16"/>
  <c r="P19" i="16"/>
  <c r="Z19" i="16"/>
  <c r="Q19" i="16"/>
  <c r="R19" i="16"/>
  <c r="S19" i="16"/>
  <c r="T19" i="16"/>
  <c r="U19" i="16"/>
  <c r="V19" i="16"/>
  <c r="W19" i="16"/>
  <c r="X19" i="16"/>
  <c r="AB19" i="16"/>
  <c r="AC19" i="16"/>
  <c r="AD19" i="16"/>
  <c r="AE19" i="16"/>
  <c r="AF19" i="16"/>
  <c r="AH19" i="16"/>
  <c r="AI19" i="16"/>
  <c r="AJ19" i="16"/>
  <c r="AN19" i="16"/>
  <c r="AK19" i="16"/>
  <c r="AL19" i="16"/>
  <c r="AO19" i="16"/>
  <c r="AP19" i="16"/>
  <c r="AQ19" i="16"/>
  <c r="B20" i="16"/>
  <c r="C20" i="16"/>
  <c r="D20" i="16"/>
  <c r="E20" i="16"/>
  <c r="F20" i="16"/>
  <c r="G20" i="16"/>
  <c r="H20" i="16"/>
  <c r="I20" i="16"/>
  <c r="J20" i="16"/>
  <c r="K20" i="16"/>
  <c r="K10" i="16"/>
  <c r="M31" i="184"/>
  <c r="L20" i="16"/>
  <c r="O20" i="16"/>
  <c r="P20" i="16"/>
  <c r="Q20" i="16"/>
  <c r="R20" i="16"/>
  <c r="S20" i="16"/>
  <c r="T20" i="16"/>
  <c r="U20" i="16"/>
  <c r="V20" i="16"/>
  <c r="W20" i="16"/>
  <c r="X20" i="16"/>
  <c r="Y20" i="16"/>
  <c r="AB20" i="16"/>
  <c r="AC20" i="16"/>
  <c r="AD20" i="16"/>
  <c r="AE20" i="16"/>
  <c r="AF20" i="16"/>
  <c r="AG20" i="16"/>
  <c r="AH20" i="16"/>
  <c r="AI20" i="16"/>
  <c r="AJ20" i="16"/>
  <c r="AN20" i="16"/>
  <c r="AK20" i="16"/>
  <c r="AL20" i="16"/>
  <c r="AP20" i="16"/>
  <c r="AO20" i="16"/>
  <c r="AQ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B21" i="16"/>
  <c r="AC21" i="16"/>
  <c r="AD21" i="16"/>
  <c r="AG21" i="16"/>
  <c r="AE21" i="16"/>
  <c r="AF21" i="16"/>
  <c r="AH21" i="16"/>
  <c r="AI21" i="16"/>
  <c r="AJ21" i="16"/>
  <c r="AK21" i="16"/>
  <c r="AL21" i="16"/>
  <c r="AN21" i="16"/>
  <c r="AP21" i="16"/>
  <c r="AO21" i="16"/>
  <c r="AQ21" i="16"/>
  <c r="B22" i="16"/>
  <c r="L22" i="16"/>
  <c r="C22" i="16"/>
  <c r="D22" i="16"/>
  <c r="E22" i="16"/>
  <c r="F22" i="16"/>
  <c r="G22" i="16"/>
  <c r="H22" i="16"/>
  <c r="I22" i="16"/>
  <c r="J22" i="16"/>
  <c r="K22" i="16"/>
  <c r="M22" i="16"/>
  <c r="O22" i="16"/>
  <c r="Y22" i="16"/>
  <c r="P22" i="16"/>
  <c r="Q22" i="16"/>
  <c r="R22" i="16"/>
  <c r="S22" i="16"/>
  <c r="T22" i="16"/>
  <c r="U22" i="16"/>
  <c r="V22" i="16"/>
  <c r="W22" i="16"/>
  <c r="X22" i="16"/>
  <c r="Z22" i="16"/>
  <c r="AB22" i="16"/>
  <c r="AC22" i="16"/>
  <c r="AD22" i="16"/>
  <c r="AE22" i="16"/>
  <c r="AF22" i="16"/>
  <c r="AH22" i="16"/>
  <c r="AI22" i="16"/>
  <c r="AJ22" i="16"/>
  <c r="AK22" i="16"/>
  <c r="AL22" i="16"/>
  <c r="AN22" i="16"/>
  <c r="AO22" i="16"/>
  <c r="AP22" i="16"/>
  <c r="AQ22" i="16"/>
  <c r="B23" i="16"/>
  <c r="C23" i="16"/>
  <c r="M23" i="16"/>
  <c r="D23" i="16"/>
  <c r="E23" i="16"/>
  <c r="F23" i="16"/>
  <c r="G23" i="16"/>
  <c r="H23" i="16"/>
  <c r="I23" i="16"/>
  <c r="J23" i="16"/>
  <c r="K23" i="16"/>
  <c r="O23" i="16"/>
  <c r="P23" i="16"/>
  <c r="Z23" i="16"/>
  <c r="Q23" i="16"/>
  <c r="R23" i="16"/>
  <c r="S23" i="16"/>
  <c r="T23" i="16"/>
  <c r="U23" i="16"/>
  <c r="V23" i="16"/>
  <c r="W23" i="16"/>
  <c r="X23" i="16"/>
  <c r="AB23" i="16"/>
  <c r="AC23" i="16"/>
  <c r="AD23" i="16"/>
  <c r="AE23" i="16"/>
  <c r="AF23" i="16"/>
  <c r="AH23" i="16"/>
  <c r="AI23" i="16"/>
  <c r="AJ23" i="16"/>
  <c r="AN23" i="16"/>
  <c r="AK23" i="16"/>
  <c r="AL23" i="16"/>
  <c r="AO23" i="16"/>
  <c r="AP23" i="16"/>
  <c r="AQ23" i="16"/>
  <c r="B24" i="16"/>
  <c r="C24" i="16"/>
  <c r="D24" i="16"/>
  <c r="E24" i="16"/>
  <c r="F24" i="16"/>
  <c r="G24" i="16"/>
  <c r="H24" i="16"/>
  <c r="I24" i="16"/>
  <c r="J24" i="16"/>
  <c r="K24" i="16"/>
  <c r="L24" i="16"/>
  <c r="O24" i="16"/>
  <c r="P24" i="16"/>
  <c r="Q24" i="16"/>
  <c r="R24" i="16"/>
  <c r="S24" i="16"/>
  <c r="T24" i="16"/>
  <c r="U24" i="16"/>
  <c r="V24" i="16"/>
  <c r="W24" i="16"/>
  <c r="X24" i="16"/>
  <c r="Y24" i="16"/>
  <c r="AB24" i="16"/>
  <c r="AC24" i="16"/>
  <c r="AD24" i="16"/>
  <c r="AE24" i="16"/>
  <c r="AF24" i="16"/>
  <c r="AG24" i="16"/>
  <c r="AH24" i="16"/>
  <c r="AI24" i="16"/>
  <c r="AJ24" i="16"/>
  <c r="AN24" i="16"/>
  <c r="AK24" i="16"/>
  <c r="AL24" i="16"/>
  <c r="AP24" i="16"/>
  <c r="AO24" i="16"/>
  <c r="AQ24" i="16"/>
  <c r="B25" i="16"/>
  <c r="C25" i="16"/>
  <c r="D25" i="16"/>
  <c r="E25" i="16"/>
  <c r="F25" i="16"/>
  <c r="G25" i="16"/>
  <c r="H25" i="16"/>
  <c r="I25" i="16"/>
  <c r="J25" i="16"/>
  <c r="K25" i="16"/>
  <c r="L25" i="16"/>
  <c r="M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B25" i="16"/>
  <c r="AC25" i="16"/>
  <c r="AD25" i="16"/>
  <c r="AG25" i="16"/>
  <c r="AE25" i="16"/>
  <c r="AF25" i="16"/>
  <c r="AH25" i="16"/>
  <c r="AI25" i="16"/>
  <c r="AJ25" i="16"/>
  <c r="AK25" i="16"/>
  <c r="AL25" i="16"/>
  <c r="AN25" i="16"/>
  <c r="AP25" i="16"/>
  <c r="AO25" i="16"/>
  <c r="AQ25" i="16"/>
  <c r="B26" i="16"/>
  <c r="L26" i="16"/>
  <c r="C26" i="16"/>
  <c r="D26" i="16"/>
  <c r="E26" i="16"/>
  <c r="F26" i="16"/>
  <c r="G26" i="16"/>
  <c r="H26" i="16"/>
  <c r="I26" i="16"/>
  <c r="J26" i="16"/>
  <c r="K26" i="16"/>
  <c r="M26" i="16"/>
  <c r="O26" i="16"/>
  <c r="Y26" i="16"/>
  <c r="P26" i="16"/>
  <c r="Q26" i="16"/>
  <c r="R26" i="16"/>
  <c r="S26" i="16"/>
  <c r="T26" i="16"/>
  <c r="U26" i="16"/>
  <c r="V26" i="16"/>
  <c r="W26" i="16"/>
  <c r="X26" i="16"/>
  <c r="Z26" i="16"/>
  <c r="AB26" i="16"/>
  <c r="AC26" i="16"/>
  <c r="AD26" i="16"/>
  <c r="AE26" i="16"/>
  <c r="AF26" i="16"/>
  <c r="AH26" i="16"/>
  <c r="AI26" i="16"/>
  <c r="AJ26" i="16"/>
  <c r="AK26" i="16"/>
  <c r="AL26" i="16"/>
  <c r="AN26" i="16"/>
  <c r="AO26" i="16"/>
  <c r="AP26" i="16"/>
  <c r="AQ26" i="16"/>
  <c r="B27" i="16"/>
  <c r="C27" i="16"/>
  <c r="M27" i="16"/>
  <c r="D27" i="16"/>
  <c r="E27" i="16"/>
  <c r="F27" i="16"/>
  <c r="G27" i="16"/>
  <c r="H27" i="16"/>
  <c r="I27" i="16"/>
  <c r="J27" i="16"/>
  <c r="K27" i="16"/>
  <c r="O27" i="16"/>
  <c r="P27" i="16"/>
  <c r="Z27" i="16"/>
  <c r="Q27" i="16"/>
  <c r="R27" i="16"/>
  <c r="S27" i="16"/>
  <c r="T27" i="16"/>
  <c r="U27" i="16"/>
  <c r="V27" i="16"/>
  <c r="W27" i="16"/>
  <c r="X27" i="16"/>
  <c r="AB27" i="16"/>
  <c r="AC27" i="16"/>
  <c r="AD27" i="16"/>
  <c r="AE27" i="16"/>
  <c r="AF27" i="16"/>
  <c r="AH27" i="16"/>
  <c r="AI27" i="16"/>
  <c r="AJ27" i="16"/>
  <c r="AN27" i="16"/>
  <c r="AK27" i="16"/>
  <c r="AL27" i="16"/>
  <c r="AO27" i="16"/>
  <c r="AP27" i="16"/>
  <c r="AQ27" i="16"/>
  <c r="B28" i="16"/>
  <c r="C28" i="16"/>
  <c r="D28" i="16"/>
  <c r="E28" i="16"/>
  <c r="F28" i="16"/>
  <c r="G28" i="16"/>
  <c r="H28" i="16"/>
  <c r="I28" i="16"/>
  <c r="J28" i="16"/>
  <c r="K28" i="16"/>
  <c r="L28" i="16"/>
  <c r="O28" i="16"/>
  <c r="P28" i="16"/>
  <c r="Q28" i="16"/>
  <c r="R28" i="16"/>
  <c r="S28" i="16"/>
  <c r="T28" i="16"/>
  <c r="U28" i="16"/>
  <c r="V28" i="16"/>
  <c r="W28" i="16"/>
  <c r="X28" i="16"/>
  <c r="Y28" i="16"/>
  <c r="AB28" i="16"/>
  <c r="AC28" i="16"/>
  <c r="AD28" i="16"/>
  <c r="AE28" i="16"/>
  <c r="AF28" i="16"/>
  <c r="AG28" i="16"/>
  <c r="AH28" i="16"/>
  <c r="AI28" i="16"/>
  <c r="AJ28" i="16"/>
  <c r="AN28" i="16"/>
  <c r="AK28" i="16"/>
  <c r="AL28" i="16"/>
  <c r="AP28" i="16"/>
  <c r="AO28" i="16"/>
  <c r="AQ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B29" i="16"/>
  <c r="AC29" i="16"/>
  <c r="AD29" i="16"/>
  <c r="AG29" i="16"/>
  <c r="AE29" i="16"/>
  <c r="AF29" i="16"/>
  <c r="AH29" i="16"/>
  <c r="AI29" i="16"/>
  <c r="AJ29" i="16"/>
  <c r="AK29" i="16"/>
  <c r="AL29" i="16"/>
  <c r="AN29" i="16"/>
  <c r="AP29" i="16"/>
  <c r="AQ29" i="16"/>
  <c r="B30" i="16"/>
  <c r="L30" i="16"/>
  <c r="C30" i="16"/>
  <c r="D30" i="16"/>
  <c r="E30" i="16"/>
  <c r="M30" i="16"/>
  <c r="F30" i="16"/>
  <c r="G30" i="16"/>
  <c r="H30" i="16"/>
  <c r="I30" i="16"/>
  <c r="J30" i="16"/>
  <c r="K30" i="16"/>
  <c r="O30" i="16"/>
  <c r="Y30" i="16"/>
  <c r="P30" i="16"/>
  <c r="Q30" i="16"/>
  <c r="R30" i="16"/>
  <c r="S30" i="16"/>
  <c r="T30" i="16"/>
  <c r="U30" i="16"/>
  <c r="V30" i="16"/>
  <c r="W30" i="16"/>
  <c r="X30" i="16"/>
  <c r="Z30" i="16"/>
  <c r="AB30" i="16"/>
  <c r="AC30" i="16"/>
  <c r="AD30" i="16"/>
  <c r="AE30" i="16"/>
  <c r="AF30" i="16"/>
  <c r="AH30" i="16"/>
  <c r="AI30" i="16"/>
  <c r="AJ30" i="16"/>
  <c r="AK30" i="16"/>
  <c r="AL30" i="16"/>
  <c r="AN30" i="16"/>
  <c r="AO30" i="16"/>
  <c r="AP30" i="16"/>
  <c r="AQ30" i="16"/>
  <c r="AH42" i="16"/>
  <c r="AK32" i="184"/>
  <c r="B44" i="16"/>
  <c r="C44" i="16"/>
  <c r="D44" i="16"/>
  <c r="E44" i="16"/>
  <c r="F44" i="16"/>
  <c r="F42" i="16"/>
  <c r="H32" i="184"/>
  <c r="G44" i="16"/>
  <c r="H44" i="16"/>
  <c r="I44" i="16"/>
  <c r="J44" i="16"/>
  <c r="J42" i="16"/>
  <c r="L32" i="184"/>
  <c r="K44" i="16"/>
  <c r="O44" i="16"/>
  <c r="P44" i="16"/>
  <c r="Q44" i="16"/>
  <c r="R44" i="16"/>
  <c r="S44" i="16"/>
  <c r="T44" i="16"/>
  <c r="U44" i="16"/>
  <c r="V44" i="16"/>
  <c r="W44" i="16"/>
  <c r="W42" i="16"/>
  <c r="Y32" i="184"/>
  <c r="X44" i="16"/>
  <c r="AB44" i="16"/>
  <c r="AC44" i="16"/>
  <c r="AD44" i="16"/>
  <c r="AE44" i="16"/>
  <c r="AF44" i="16"/>
  <c r="AF42" i="16"/>
  <c r="AI32" i="184"/>
  <c r="AI44" i="16"/>
  <c r="AJ44" i="16"/>
  <c r="AK44" i="16"/>
  <c r="AL44" i="16"/>
  <c r="AL42" i="16"/>
  <c r="AO32" i="184"/>
  <c r="AM44" i="16"/>
  <c r="AN44" i="16"/>
  <c r="AO44" i="16"/>
  <c r="AP44" i="16"/>
  <c r="AQ44" i="16"/>
  <c r="B45" i="16"/>
  <c r="C45" i="16"/>
  <c r="D45" i="16"/>
  <c r="E45" i="16"/>
  <c r="F45" i="16"/>
  <c r="G45" i="16"/>
  <c r="H45" i="16"/>
  <c r="I45" i="16"/>
  <c r="J45" i="16"/>
  <c r="K45" i="16"/>
  <c r="L45" i="16"/>
  <c r="O45" i="16"/>
  <c r="P45" i="16"/>
  <c r="Q45" i="16"/>
  <c r="R45" i="16"/>
  <c r="S45" i="16"/>
  <c r="T45" i="16"/>
  <c r="U45" i="16"/>
  <c r="V45" i="16"/>
  <c r="W45" i="16"/>
  <c r="X45" i="16"/>
  <c r="Y45" i="16"/>
  <c r="AB45" i="16"/>
  <c r="AC45" i="16"/>
  <c r="AD45" i="16"/>
  <c r="AE45" i="16"/>
  <c r="AF45" i="16"/>
  <c r="AG45" i="16"/>
  <c r="AI45" i="16"/>
  <c r="AJ45" i="16"/>
  <c r="AK45" i="16"/>
  <c r="AL45" i="16"/>
  <c r="AM45" i="16"/>
  <c r="AN45" i="16"/>
  <c r="AN42" i="16"/>
  <c r="AQ32" i="184"/>
  <c r="AP45" i="16"/>
  <c r="AO45" i="16"/>
  <c r="AQ45" i="16"/>
  <c r="B46" i="16"/>
  <c r="C46" i="16"/>
  <c r="D46" i="16"/>
  <c r="E46" i="16"/>
  <c r="F46" i="16"/>
  <c r="G46" i="16"/>
  <c r="H46" i="16"/>
  <c r="I46" i="16"/>
  <c r="J46" i="16"/>
  <c r="K46" i="16"/>
  <c r="L46" i="16"/>
  <c r="M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B46" i="16"/>
  <c r="AC46" i="16"/>
  <c r="AD46" i="16"/>
  <c r="AG46" i="16"/>
  <c r="AE46" i="16"/>
  <c r="AF46" i="16"/>
  <c r="AI46" i="16"/>
  <c r="AJ46" i="16"/>
  <c r="AK46" i="16"/>
  <c r="AL46" i="16"/>
  <c r="AM46" i="16"/>
  <c r="AN46" i="16"/>
  <c r="AP46" i="16"/>
  <c r="AQ46" i="16"/>
  <c r="B47" i="16"/>
  <c r="L47" i="16"/>
  <c r="C47" i="16"/>
  <c r="D47" i="16"/>
  <c r="E47" i="16"/>
  <c r="M47" i="16"/>
  <c r="F47" i="16"/>
  <c r="G47" i="16"/>
  <c r="H47" i="16"/>
  <c r="I47" i="16"/>
  <c r="J47" i="16"/>
  <c r="K47" i="16"/>
  <c r="O47" i="16"/>
  <c r="Y47" i="16"/>
  <c r="P47" i="16"/>
  <c r="Q47" i="16"/>
  <c r="R47" i="16"/>
  <c r="S47" i="16"/>
  <c r="T47" i="16"/>
  <c r="U47" i="16"/>
  <c r="V47" i="16"/>
  <c r="W47" i="16"/>
  <c r="X47" i="16"/>
  <c r="Z47" i="16"/>
  <c r="AB47" i="16"/>
  <c r="AC47" i="16"/>
  <c r="AD47" i="16"/>
  <c r="AE47" i="16"/>
  <c r="AF47" i="16"/>
  <c r="AI47" i="16"/>
  <c r="AJ47" i="16"/>
  <c r="AJ42" i="16"/>
  <c r="AM32" i="184"/>
  <c r="AK47" i="16"/>
  <c r="AL47" i="16"/>
  <c r="AM47" i="16"/>
  <c r="AN47" i="16"/>
  <c r="AO47" i="16"/>
  <c r="AP47" i="16"/>
  <c r="AQ47" i="16"/>
  <c r="B48" i="16"/>
  <c r="C48" i="16"/>
  <c r="M48" i="16"/>
  <c r="D48" i="16"/>
  <c r="E48" i="16"/>
  <c r="F48" i="16"/>
  <c r="G48" i="16"/>
  <c r="H48" i="16"/>
  <c r="I48" i="16"/>
  <c r="J48" i="16"/>
  <c r="K48" i="16"/>
  <c r="O48" i="16"/>
  <c r="P48" i="16"/>
  <c r="Z48" i="16"/>
  <c r="Q48" i="16"/>
  <c r="R48" i="16"/>
  <c r="S48" i="16"/>
  <c r="T48" i="16"/>
  <c r="U48" i="16"/>
  <c r="V48" i="16"/>
  <c r="W48" i="16"/>
  <c r="X48" i="16"/>
  <c r="AB48" i="16"/>
  <c r="AC48" i="16"/>
  <c r="AD48" i="16"/>
  <c r="AE48" i="16"/>
  <c r="AF48" i="16"/>
  <c r="AI48" i="16"/>
  <c r="AJ48" i="16"/>
  <c r="AK48" i="16"/>
  <c r="AL48" i="16"/>
  <c r="AM48" i="16"/>
  <c r="AN48" i="16"/>
  <c r="AO48" i="16"/>
  <c r="AP48" i="16"/>
  <c r="AQ48" i="16"/>
  <c r="B49" i="16"/>
  <c r="C49" i="16"/>
  <c r="D49" i="16"/>
  <c r="E49" i="16"/>
  <c r="F49" i="16"/>
  <c r="G49" i="16"/>
  <c r="H49" i="16"/>
  <c r="I49" i="16"/>
  <c r="J49" i="16"/>
  <c r="K49" i="16"/>
  <c r="L49" i="16"/>
  <c r="O49" i="16"/>
  <c r="P49" i="16"/>
  <c r="Q49" i="16"/>
  <c r="R49" i="16"/>
  <c r="S49" i="16"/>
  <c r="T49" i="16"/>
  <c r="U49" i="16"/>
  <c r="V49" i="16"/>
  <c r="W49" i="16"/>
  <c r="X49" i="16"/>
  <c r="Y49" i="16"/>
  <c r="AB49" i="16"/>
  <c r="AC49" i="16"/>
  <c r="AD49" i="16"/>
  <c r="AE49" i="16"/>
  <c r="AF49" i="16"/>
  <c r="AG49" i="16"/>
  <c r="AI49" i="16"/>
  <c r="AJ49" i="16"/>
  <c r="AK49" i="16"/>
  <c r="AL49" i="16"/>
  <c r="AM49" i="16"/>
  <c r="AN49" i="16"/>
  <c r="AP49" i="16"/>
  <c r="AO49" i="16"/>
  <c r="AQ49" i="16"/>
  <c r="B50" i="16"/>
  <c r="C50" i="16"/>
  <c r="D50" i="16"/>
  <c r="E50" i="16"/>
  <c r="F50" i="16"/>
  <c r="G50" i="16"/>
  <c r="H50" i="16"/>
  <c r="I50" i="16"/>
  <c r="J50" i="16"/>
  <c r="K50" i="16"/>
  <c r="L50" i="16"/>
  <c r="M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B50" i="16"/>
  <c r="AC50" i="16"/>
  <c r="AD50" i="16"/>
  <c r="AG50" i="16"/>
  <c r="AE50" i="16"/>
  <c r="AF50" i="16"/>
  <c r="AI50" i="16"/>
  <c r="AJ50" i="16"/>
  <c r="AK50" i="16"/>
  <c r="AL50" i="16"/>
  <c r="AM50" i="16"/>
  <c r="AN50" i="16"/>
  <c r="AP50" i="16"/>
  <c r="AO50" i="16"/>
  <c r="AQ50" i="16"/>
  <c r="B51" i="16"/>
  <c r="L51" i="16"/>
  <c r="C51" i="16"/>
  <c r="D51" i="16"/>
  <c r="E51" i="16"/>
  <c r="F51" i="16"/>
  <c r="G51" i="16"/>
  <c r="H51" i="16"/>
  <c r="I51" i="16"/>
  <c r="J51" i="16"/>
  <c r="K51" i="16"/>
  <c r="M51" i="16"/>
  <c r="O51" i="16"/>
  <c r="Y51" i="16"/>
  <c r="P51" i="16"/>
  <c r="Q51" i="16"/>
  <c r="R51" i="16"/>
  <c r="Z51" i="16"/>
  <c r="S51" i="16"/>
  <c r="T51" i="16"/>
  <c r="U51" i="16"/>
  <c r="V51" i="16"/>
  <c r="W51" i="16"/>
  <c r="X51" i="16"/>
  <c r="AB51" i="16"/>
  <c r="AG51" i="16"/>
  <c r="AC51" i="16"/>
  <c r="AD51" i="16"/>
  <c r="AE51" i="16"/>
  <c r="AF51" i="16"/>
  <c r="AI51" i="16"/>
  <c r="AJ51" i="16"/>
  <c r="AK51" i="16"/>
  <c r="AL51" i="16"/>
  <c r="AM51" i="16"/>
  <c r="AN51" i="16"/>
  <c r="AO51" i="16"/>
  <c r="AP51" i="16"/>
  <c r="AQ51" i="16"/>
  <c r="B52" i="16"/>
  <c r="C52" i="16"/>
  <c r="M52" i="16"/>
  <c r="D52" i="16"/>
  <c r="E52" i="16"/>
  <c r="F52" i="16"/>
  <c r="G52" i="16"/>
  <c r="H52" i="16"/>
  <c r="I52" i="16"/>
  <c r="J52" i="16"/>
  <c r="K52" i="16"/>
  <c r="O52" i="16"/>
  <c r="P52" i="16"/>
  <c r="Z52" i="16"/>
  <c r="Q52" i="16"/>
  <c r="R52" i="16"/>
  <c r="S52" i="16"/>
  <c r="S42" i="16"/>
  <c r="U32" i="184"/>
  <c r="T52" i="16"/>
  <c r="U52" i="16"/>
  <c r="V52" i="16"/>
  <c r="W52" i="16"/>
  <c r="X52" i="16"/>
  <c r="AB52" i="16"/>
  <c r="AC52" i="16"/>
  <c r="AD52" i="16"/>
  <c r="AE52" i="16"/>
  <c r="AF52" i="16"/>
  <c r="AI52" i="16"/>
  <c r="AJ52" i="16"/>
  <c r="AK52" i="16"/>
  <c r="AL52" i="16"/>
  <c r="AM52" i="16"/>
  <c r="AN52" i="16"/>
  <c r="AO52" i="16"/>
  <c r="AP52" i="16"/>
  <c r="AQ52" i="16"/>
  <c r="C64" i="16"/>
  <c r="E33" i="184"/>
  <c r="T64" i="16"/>
  <c r="V33" i="184"/>
  <c r="AB64" i="16"/>
  <c r="AE33" i="184"/>
  <c r="AC64" i="16"/>
  <c r="AF33" i="184"/>
  <c r="AD64" i="16"/>
  <c r="AG33" i="184"/>
  <c r="AE64" i="16"/>
  <c r="AH33" i="184"/>
  <c r="AF64" i="16"/>
  <c r="AI33" i="184"/>
  <c r="AH64" i="16"/>
  <c r="AK33" i="184"/>
  <c r="AI64" i="16"/>
  <c r="AL33" i="184"/>
  <c r="AJ64" i="16"/>
  <c r="AM33" i="184"/>
  <c r="AM64" i="16"/>
  <c r="AP33" i="184"/>
  <c r="B66" i="16"/>
  <c r="C66" i="16"/>
  <c r="D66" i="16"/>
  <c r="D64" i="16"/>
  <c r="F33" i="184"/>
  <c r="E66" i="16"/>
  <c r="F66" i="16"/>
  <c r="G66" i="16"/>
  <c r="H66" i="16"/>
  <c r="H64" i="16"/>
  <c r="J33" i="184"/>
  <c r="I66" i="16"/>
  <c r="J66" i="16"/>
  <c r="K66" i="16"/>
  <c r="L66" i="16"/>
  <c r="O66" i="16"/>
  <c r="P66" i="16"/>
  <c r="P64" i="16"/>
  <c r="R33" i="184"/>
  <c r="Q66" i="16"/>
  <c r="R66" i="16"/>
  <c r="S66" i="16"/>
  <c r="T66" i="16"/>
  <c r="U66" i="16"/>
  <c r="V66" i="16"/>
  <c r="W66" i="16"/>
  <c r="X66" i="16"/>
  <c r="X64" i="16"/>
  <c r="Z33" i="184"/>
  <c r="Y66" i="16"/>
  <c r="AG66" i="16"/>
  <c r="AK66" i="16"/>
  <c r="AK64" i="16"/>
  <c r="AN33" i="184"/>
  <c r="AL66" i="16"/>
  <c r="AN66" i="16"/>
  <c r="AO66" i="16"/>
  <c r="AP66" i="16"/>
  <c r="AQ66" i="16"/>
  <c r="B67" i="16"/>
  <c r="C67" i="16"/>
  <c r="D67" i="16"/>
  <c r="E67" i="16"/>
  <c r="F67" i="16"/>
  <c r="G67" i="16"/>
  <c r="H67" i="16"/>
  <c r="I67" i="16"/>
  <c r="J67" i="16"/>
  <c r="K67" i="16"/>
  <c r="L67" i="16"/>
  <c r="M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G67" i="16"/>
  <c r="AK67" i="16"/>
  <c r="AL67" i="16"/>
  <c r="AN67" i="16"/>
  <c r="AO67" i="16"/>
  <c r="AP67" i="16"/>
  <c r="AQ67" i="16"/>
  <c r="B68" i="16"/>
  <c r="L68" i="16"/>
  <c r="C68" i="16"/>
  <c r="D68" i="16"/>
  <c r="E68" i="16"/>
  <c r="F68" i="16"/>
  <c r="G68" i="16"/>
  <c r="H68" i="16"/>
  <c r="I68" i="16"/>
  <c r="J68" i="16"/>
  <c r="K68" i="16"/>
  <c r="M68" i="16"/>
  <c r="O68" i="16"/>
  <c r="Y68" i="16"/>
  <c r="P68" i="16"/>
  <c r="Q68" i="16"/>
  <c r="R68" i="16"/>
  <c r="Z68" i="16"/>
  <c r="S68" i="16"/>
  <c r="T68" i="16"/>
  <c r="U68" i="16"/>
  <c r="V68" i="16"/>
  <c r="W68" i="16"/>
  <c r="X68" i="16"/>
  <c r="AG68" i="16"/>
  <c r="AK68" i="16"/>
  <c r="AL68" i="16"/>
  <c r="AN68" i="16"/>
  <c r="AO68" i="16"/>
  <c r="AP68" i="16"/>
  <c r="AQ68" i="16"/>
  <c r="B69" i="16"/>
  <c r="C69" i="16"/>
  <c r="M69" i="16"/>
  <c r="D69" i="16"/>
  <c r="E69" i="16"/>
  <c r="F69" i="16"/>
  <c r="G69" i="16"/>
  <c r="H69" i="16"/>
  <c r="I69" i="16"/>
  <c r="J69" i="16"/>
  <c r="K69" i="16"/>
  <c r="O69" i="16"/>
  <c r="P69" i="16"/>
  <c r="Z69" i="16"/>
  <c r="Q69" i="16"/>
  <c r="R69" i="16"/>
  <c r="S69" i="16"/>
  <c r="T69" i="16"/>
  <c r="U69" i="16"/>
  <c r="V69" i="16"/>
  <c r="W69" i="16"/>
  <c r="X69" i="16"/>
  <c r="AG69" i="16"/>
  <c r="AK69" i="16"/>
  <c r="AL69" i="16"/>
  <c r="AN69" i="16"/>
  <c r="AO69" i="16"/>
  <c r="AO64" i="16"/>
  <c r="AR33" i="184"/>
  <c r="AP69" i="16"/>
  <c r="AQ69" i="16"/>
  <c r="B70" i="16"/>
  <c r="C70" i="16"/>
  <c r="D70" i="16"/>
  <c r="E70" i="16"/>
  <c r="F70" i="16"/>
  <c r="G70" i="16"/>
  <c r="G64" i="16"/>
  <c r="I33" i="184"/>
  <c r="H70" i="16"/>
  <c r="I70" i="16"/>
  <c r="J70" i="16"/>
  <c r="K70" i="16"/>
  <c r="K64" i="16"/>
  <c r="M33" i="184"/>
  <c r="L70" i="16"/>
  <c r="O70" i="16"/>
  <c r="P70" i="16"/>
  <c r="Q70" i="16"/>
  <c r="R70" i="16"/>
  <c r="S70" i="16"/>
  <c r="T70" i="16"/>
  <c r="U70" i="16"/>
  <c r="V70" i="16"/>
  <c r="W70" i="16"/>
  <c r="X70" i="16"/>
  <c r="Y70" i="16"/>
  <c r="AG70" i="16"/>
  <c r="AK70" i="16"/>
  <c r="AL70" i="16"/>
  <c r="AN70" i="16"/>
  <c r="AO70" i="16"/>
  <c r="AP70" i="16"/>
  <c r="AQ70" i="16"/>
  <c r="B71" i="16"/>
  <c r="C71" i="16"/>
  <c r="D71" i="16"/>
  <c r="E71" i="16"/>
  <c r="F71" i="16"/>
  <c r="G71" i="16"/>
  <c r="H71" i="16"/>
  <c r="I71" i="16"/>
  <c r="J71" i="16"/>
  <c r="K71" i="16"/>
  <c r="L71" i="16"/>
  <c r="M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G71" i="16"/>
  <c r="AK71" i="16"/>
  <c r="AL71" i="16"/>
  <c r="AN71" i="16"/>
  <c r="AO71" i="16"/>
  <c r="AP71" i="16"/>
  <c r="AQ71" i="16"/>
  <c r="B72" i="16"/>
  <c r="L72" i="16"/>
  <c r="C72" i="16"/>
  <c r="D72" i="16"/>
  <c r="E72" i="16"/>
  <c r="F72" i="16"/>
  <c r="G72" i="16"/>
  <c r="H72" i="16"/>
  <c r="I72" i="16"/>
  <c r="J72" i="16"/>
  <c r="K72" i="16"/>
  <c r="M72" i="16"/>
  <c r="O72" i="16"/>
  <c r="Y72" i="16"/>
  <c r="P72" i="16"/>
  <c r="Q72" i="16"/>
  <c r="R72" i="16"/>
  <c r="Z72" i="16"/>
  <c r="S72" i="16"/>
  <c r="T72" i="16"/>
  <c r="U72" i="16"/>
  <c r="V72" i="16"/>
  <c r="W72" i="16"/>
  <c r="X72" i="16"/>
  <c r="AG72" i="16"/>
  <c r="AK72" i="16"/>
  <c r="AL72" i="16"/>
  <c r="AN72" i="16"/>
  <c r="AO72" i="16"/>
  <c r="AP72" i="16"/>
  <c r="AQ72" i="16"/>
  <c r="B73" i="16"/>
  <c r="C73" i="16"/>
  <c r="M73" i="16"/>
  <c r="D73" i="16"/>
  <c r="E73" i="16"/>
  <c r="F73" i="16"/>
  <c r="G73" i="16"/>
  <c r="H73" i="16"/>
  <c r="I73" i="16"/>
  <c r="J73" i="16"/>
  <c r="K73" i="16"/>
  <c r="O73" i="16"/>
  <c r="P73" i="16"/>
  <c r="Z73" i="16"/>
  <c r="Q73" i="16"/>
  <c r="R73" i="16"/>
  <c r="S73" i="16"/>
  <c r="T73" i="16"/>
  <c r="U73" i="16"/>
  <c r="V73" i="16"/>
  <c r="W73" i="16"/>
  <c r="X73" i="16"/>
  <c r="AG73" i="16"/>
  <c r="AK73" i="16"/>
  <c r="AL73" i="16"/>
  <c r="AN73" i="16"/>
  <c r="AO73" i="16"/>
  <c r="AP73" i="16"/>
  <c r="AQ73" i="16"/>
  <c r="B74" i="16"/>
  <c r="C74" i="16"/>
  <c r="D74" i="16"/>
  <c r="E74" i="16"/>
  <c r="F74" i="16"/>
  <c r="G74" i="16"/>
  <c r="H74" i="16"/>
  <c r="I74" i="16"/>
  <c r="J74" i="16"/>
  <c r="K74" i="16"/>
  <c r="L74" i="16"/>
  <c r="O74" i="16"/>
  <c r="P74" i="16"/>
  <c r="Q74" i="16"/>
  <c r="R74" i="16"/>
  <c r="S74" i="16"/>
  <c r="T74" i="16"/>
  <c r="U74" i="16"/>
  <c r="V74" i="16"/>
  <c r="W74" i="16"/>
  <c r="X74" i="16"/>
  <c r="Y74" i="16"/>
  <c r="AG74" i="16"/>
  <c r="AK74" i="16"/>
  <c r="AL74" i="16"/>
  <c r="AN74" i="16"/>
  <c r="AO74" i="16"/>
  <c r="AP74" i="16"/>
  <c r="AQ74" i="16"/>
  <c r="B75" i="16"/>
  <c r="C75" i="16"/>
  <c r="D75" i="16"/>
  <c r="E75" i="16"/>
  <c r="F75" i="16"/>
  <c r="G75" i="16"/>
  <c r="H75" i="16"/>
  <c r="I75" i="16"/>
  <c r="J75" i="16"/>
  <c r="K75" i="16"/>
  <c r="L75" i="16"/>
  <c r="M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G75" i="16"/>
  <c r="AK75" i="16"/>
  <c r="AL75" i="16"/>
  <c r="AN75" i="16"/>
  <c r="AO75" i="16"/>
  <c r="AP75" i="16"/>
  <c r="AQ75" i="16"/>
  <c r="B76" i="16"/>
  <c r="L76" i="16"/>
  <c r="C76" i="16"/>
  <c r="D76" i="16"/>
  <c r="E76" i="16"/>
  <c r="F76" i="16"/>
  <c r="G76" i="16"/>
  <c r="H76" i="16"/>
  <c r="I76" i="16"/>
  <c r="J76" i="16"/>
  <c r="K76" i="16"/>
  <c r="M76" i="16"/>
  <c r="O76" i="16"/>
  <c r="Y76" i="16"/>
  <c r="P76" i="16"/>
  <c r="Q76" i="16"/>
  <c r="R76" i="16"/>
  <c r="Z76" i="16"/>
  <c r="S76" i="16"/>
  <c r="T76" i="16"/>
  <c r="U76" i="16"/>
  <c r="V76" i="16"/>
  <c r="W76" i="16"/>
  <c r="X76" i="16"/>
  <c r="AG76" i="16"/>
  <c r="AK76" i="16"/>
  <c r="AL76" i="16"/>
  <c r="AN76" i="16"/>
  <c r="AO76" i="16"/>
  <c r="AP76" i="16"/>
  <c r="AQ76" i="16"/>
  <c r="B77" i="16"/>
  <c r="C77" i="16"/>
  <c r="M77" i="16"/>
  <c r="D77" i="16"/>
  <c r="E77" i="16"/>
  <c r="F77" i="16"/>
  <c r="G77" i="16"/>
  <c r="H77" i="16"/>
  <c r="I77" i="16"/>
  <c r="J77" i="16"/>
  <c r="K77" i="16"/>
  <c r="O77" i="16"/>
  <c r="P77" i="16"/>
  <c r="Z77" i="16"/>
  <c r="Q77" i="16"/>
  <c r="R77" i="16"/>
  <c r="S77" i="16"/>
  <c r="T77" i="16"/>
  <c r="U77" i="16"/>
  <c r="V77" i="16"/>
  <c r="W77" i="16"/>
  <c r="X77" i="16"/>
  <c r="AG77" i="16"/>
  <c r="AK77" i="16"/>
  <c r="AL77" i="16"/>
  <c r="AN77" i="16"/>
  <c r="AO77" i="16"/>
  <c r="AP77" i="16"/>
  <c r="AQ77" i="16"/>
  <c r="B78" i="16"/>
  <c r="C78" i="16"/>
  <c r="D78" i="16"/>
  <c r="E78" i="16"/>
  <c r="F78" i="16"/>
  <c r="G78" i="16"/>
  <c r="H78" i="16"/>
  <c r="I78" i="16"/>
  <c r="J78" i="16"/>
  <c r="K78" i="16"/>
  <c r="L78" i="16"/>
  <c r="O78" i="16"/>
  <c r="P78" i="16"/>
  <c r="Q78" i="16"/>
  <c r="R78" i="16"/>
  <c r="S78" i="16"/>
  <c r="T78" i="16"/>
  <c r="U78" i="16"/>
  <c r="V78" i="16"/>
  <c r="W78" i="16"/>
  <c r="X78" i="16"/>
  <c r="Y78" i="16"/>
  <c r="AG78" i="16"/>
  <c r="AK78" i="16"/>
  <c r="AL78" i="16"/>
  <c r="AN78" i="16"/>
  <c r="AO78" i="16"/>
  <c r="AP78" i="16"/>
  <c r="AQ78" i="16"/>
  <c r="B79" i="16"/>
  <c r="C79" i="16"/>
  <c r="D79" i="16"/>
  <c r="E79" i="16"/>
  <c r="F79" i="16"/>
  <c r="G79" i="16"/>
  <c r="H79" i="16"/>
  <c r="I79" i="16"/>
  <c r="J79" i="16"/>
  <c r="K79" i="16"/>
  <c r="L79" i="16"/>
  <c r="M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G79" i="16"/>
  <c r="AK79" i="16"/>
  <c r="AL79" i="16"/>
  <c r="AN79" i="16"/>
  <c r="AO79" i="16"/>
  <c r="AP79" i="16"/>
  <c r="AQ79" i="16"/>
  <c r="B80" i="16"/>
  <c r="L80" i="16"/>
  <c r="C80" i="16"/>
  <c r="D80" i="16"/>
  <c r="E80" i="16"/>
  <c r="F80" i="16"/>
  <c r="G80" i="16"/>
  <c r="H80" i="16"/>
  <c r="I80" i="16"/>
  <c r="J80" i="16"/>
  <c r="K80" i="16"/>
  <c r="M80" i="16"/>
  <c r="O80" i="16"/>
  <c r="Y80" i="16"/>
  <c r="P80" i="16"/>
  <c r="Q80" i="16"/>
  <c r="R80" i="16"/>
  <c r="Z80" i="16"/>
  <c r="S80" i="16"/>
  <c r="T80" i="16"/>
  <c r="U80" i="16"/>
  <c r="V80" i="16"/>
  <c r="W80" i="16"/>
  <c r="X80" i="16"/>
  <c r="AG80" i="16"/>
  <c r="AK80" i="16"/>
  <c r="AL80" i="16"/>
  <c r="AN80" i="16"/>
  <c r="AO80" i="16"/>
  <c r="AP80" i="16"/>
  <c r="AQ80" i="16"/>
  <c r="B81" i="16"/>
  <c r="C81" i="16"/>
  <c r="M81" i="16"/>
  <c r="D81" i="16"/>
  <c r="E81" i="16"/>
  <c r="F81" i="16"/>
  <c r="G81" i="16"/>
  <c r="H81" i="16"/>
  <c r="I81" i="16"/>
  <c r="J81" i="16"/>
  <c r="K81" i="16"/>
  <c r="O81" i="16"/>
  <c r="P81" i="16"/>
  <c r="Z81" i="16"/>
  <c r="Q81" i="16"/>
  <c r="R81" i="16"/>
  <c r="S81" i="16"/>
  <c r="T81" i="16"/>
  <c r="U81" i="16"/>
  <c r="V81" i="16"/>
  <c r="W81" i="16"/>
  <c r="X81" i="16"/>
  <c r="AG81" i="16"/>
  <c r="AK81" i="16"/>
  <c r="AL81" i="16"/>
  <c r="AN81" i="16"/>
  <c r="AO81" i="16"/>
  <c r="AP81" i="16"/>
  <c r="AQ81" i="16"/>
  <c r="B82" i="16"/>
  <c r="C82" i="16"/>
  <c r="D82" i="16"/>
  <c r="E82" i="16"/>
  <c r="F82" i="16"/>
  <c r="G82" i="16"/>
  <c r="H82" i="16"/>
  <c r="I82" i="16"/>
  <c r="J82" i="16"/>
  <c r="K82" i="16"/>
  <c r="L82" i="16"/>
  <c r="O82" i="16"/>
  <c r="P82" i="16"/>
  <c r="Q82" i="16"/>
  <c r="R82" i="16"/>
  <c r="S82" i="16"/>
  <c r="T82" i="16"/>
  <c r="U82" i="16"/>
  <c r="V82" i="16"/>
  <c r="W82" i="16"/>
  <c r="X82" i="16"/>
  <c r="Y82" i="16"/>
  <c r="AG82" i="16"/>
  <c r="AK82" i="16"/>
  <c r="AL82" i="16"/>
  <c r="AN82" i="16"/>
  <c r="AO82" i="16"/>
  <c r="AP82" i="16"/>
  <c r="AQ82" i="16"/>
  <c r="B83" i="16"/>
  <c r="C83" i="16"/>
  <c r="D83" i="16"/>
  <c r="E83" i="16"/>
  <c r="F83" i="16"/>
  <c r="G83" i="16"/>
  <c r="H83" i="16"/>
  <c r="I83" i="16"/>
  <c r="J83" i="16"/>
  <c r="K83" i="16"/>
  <c r="L83" i="16"/>
  <c r="M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G83" i="16"/>
  <c r="AK83" i="16"/>
  <c r="AL83" i="16"/>
  <c r="AN83" i="16"/>
  <c r="AO83" i="16"/>
  <c r="AP83" i="16"/>
  <c r="AQ83" i="16"/>
  <c r="B84" i="16"/>
  <c r="L84" i="16"/>
  <c r="C84" i="16"/>
  <c r="D84" i="16"/>
  <c r="E84" i="16"/>
  <c r="F84" i="16"/>
  <c r="G84" i="16"/>
  <c r="H84" i="16"/>
  <c r="I84" i="16"/>
  <c r="J84" i="16"/>
  <c r="K84" i="16"/>
  <c r="M84" i="16"/>
  <c r="O84" i="16"/>
  <c r="Y84" i="16"/>
  <c r="P84" i="16"/>
  <c r="Q84" i="16"/>
  <c r="R84" i="16"/>
  <c r="Z84" i="16"/>
  <c r="S84" i="16"/>
  <c r="T84" i="16"/>
  <c r="U84" i="16"/>
  <c r="V84" i="16"/>
  <c r="W84" i="16"/>
  <c r="X84" i="16"/>
  <c r="AG84" i="16"/>
  <c r="AK84" i="16"/>
  <c r="AL84" i="16"/>
  <c r="AN84" i="16"/>
  <c r="AO84" i="16"/>
  <c r="AP84" i="16"/>
  <c r="AQ84" i="16"/>
  <c r="B85" i="16"/>
  <c r="C85" i="16"/>
  <c r="M85" i="16"/>
  <c r="D85" i="16"/>
  <c r="E85" i="16"/>
  <c r="F85" i="16"/>
  <c r="G85" i="16"/>
  <c r="H85" i="16"/>
  <c r="I85" i="16"/>
  <c r="J85" i="16"/>
  <c r="K85" i="16"/>
  <c r="O85" i="16"/>
  <c r="P85" i="16"/>
  <c r="Z85" i="16"/>
  <c r="Q85" i="16"/>
  <c r="R85" i="16"/>
  <c r="S85" i="16"/>
  <c r="T85" i="16"/>
  <c r="U85" i="16"/>
  <c r="V85" i="16"/>
  <c r="W85" i="16"/>
  <c r="X85" i="16"/>
  <c r="AG85" i="16"/>
  <c r="AK85" i="16"/>
  <c r="AL85" i="16"/>
  <c r="AN85" i="16"/>
  <c r="AO85" i="16"/>
  <c r="AP85" i="16"/>
  <c r="AQ85" i="16"/>
  <c r="B86" i="16"/>
  <c r="C86" i="16"/>
  <c r="D86" i="16"/>
  <c r="E86" i="16"/>
  <c r="F86" i="16"/>
  <c r="G86" i="16"/>
  <c r="H86" i="16"/>
  <c r="I86" i="16"/>
  <c r="J86" i="16"/>
  <c r="K86" i="16"/>
  <c r="L86" i="16"/>
  <c r="O86" i="16"/>
  <c r="P86" i="16"/>
  <c r="Q86" i="16"/>
  <c r="R86" i="16"/>
  <c r="S86" i="16"/>
  <c r="T86" i="16"/>
  <c r="U86" i="16"/>
  <c r="V86" i="16"/>
  <c r="W86" i="16"/>
  <c r="X86" i="16"/>
  <c r="Y86" i="16"/>
  <c r="AG86" i="16"/>
  <c r="AK86" i="16"/>
  <c r="AL86" i="16"/>
  <c r="AN86" i="16"/>
  <c r="AO86" i="16"/>
  <c r="AP86" i="16"/>
  <c r="AQ86" i="16"/>
  <c r="B87" i="16"/>
  <c r="C87" i="16"/>
  <c r="D87" i="16"/>
  <c r="E87" i="16"/>
  <c r="F87" i="16"/>
  <c r="G87" i="16"/>
  <c r="H87" i="16"/>
  <c r="I87" i="16"/>
  <c r="J87" i="16"/>
  <c r="K87" i="16"/>
  <c r="L87" i="16"/>
  <c r="M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G87" i="16"/>
  <c r="AK87" i="16"/>
  <c r="AL87" i="16"/>
  <c r="AN87" i="16"/>
  <c r="AO87" i="16"/>
  <c r="AP87" i="16"/>
  <c r="AQ87" i="16"/>
  <c r="B88" i="16"/>
  <c r="L88" i="16"/>
  <c r="C88" i="16"/>
  <c r="D88" i="16"/>
  <c r="E88" i="16"/>
  <c r="F88" i="16"/>
  <c r="G88" i="16"/>
  <c r="H88" i="16"/>
  <c r="I88" i="16"/>
  <c r="J88" i="16"/>
  <c r="K88" i="16"/>
  <c r="M88" i="16"/>
  <c r="O88" i="16"/>
  <c r="Y88" i="16"/>
  <c r="P88" i="16"/>
  <c r="Q88" i="16"/>
  <c r="R88" i="16"/>
  <c r="Z88" i="16"/>
  <c r="S88" i="16"/>
  <c r="T88" i="16"/>
  <c r="U88" i="16"/>
  <c r="V88" i="16"/>
  <c r="W88" i="16"/>
  <c r="X88" i="16"/>
  <c r="AK88" i="16"/>
  <c r="AL88" i="16"/>
  <c r="AN88" i="16"/>
  <c r="AO88" i="16"/>
  <c r="AP88" i="16"/>
  <c r="AQ88" i="16"/>
  <c r="B99" i="16"/>
  <c r="C99" i="16"/>
  <c r="E34" i="184"/>
  <c r="D99" i="16"/>
  <c r="F34" i="184"/>
  <c r="E99" i="16"/>
  <c r="G34" i="184"/>
  <c r="F99" i="16"/>
  <c r="H34" i="184"/>
  <c r="G99" i="16"/>
  <c r="I34" i="184"/>
  <c r="H99" i="16"/>
  <c r="J34" i="184"/>
  <c r="I99" i="16"/>
  <c r="K34" i="184"/>
  <c r="J99" i="16"/>
  <c r="L34" i="184"/>
  <c r="K99" i="16"/>
  <c r="M34" i="184"/>
  <c r="O99" i="16"/>
  <c r="P99" i="16"/>
  <c r="R34" i="184"/>
  <c r="Q99" i="16"/>
  <c r="S34" i="184"/>
  <c r="R99" i="16"/>
  <c r="T34" i="184"/>
  <c r="S99" i="16"/>
  <c r="U34" i="184"/>
  <c r="T99" i="16"/>
  <c r="V34" i="184"/>
  <c r="U99" i="16"/>
  <c r="W34" i="184"/>
  <c r="V99" i="16"/>
  <c r="X34" i="184"/>
  <c r="W99" i="16"/>
  <c r="Y34" i="184"/>
  <c r="X99" i="16"/>
  <c r="Z34" i="184"/>
  <c r="AB99" i="16"/>
  <c r="AE34" i="184"/>
  <c r="AC99" i="16"/>
  <c r="AF34" i="184"/>
  <c r="AD99" i="16"/>
  <c r="AG34" i="184"/>
  <c r="AE99" i="16"/>
  <c r="AH34" i="184"/>
  <c r="AF99" i="16"/>
  <c r="AI34" i="184"/>
  <c r="AH99" i="16"/>
  <c r="AK34" i="184"/>
  <c r="AI99" i="16"/>
  <c r="AL34" i="184"/>
  <c r="AJ99" i="16"/>
  <c r="AM34" i="184"/>
  <c r="AL99" i="16"/>
  <c r="AO34" i="184"/>
  <c r="AM99" i="16"/>
  <c r="AP34" i="184"/>
  <c r="AP99" i="16"/>
  <c r="AS34" i="184"/>
  <c r="B236" i="192"/>
  <c r="L101" i="16"/>
  <c r="M101" i="16"/>
  <c r="Y101" i="16"/>
  <c r="Y99" i="16"/>
  <c r="Z101" i="16"/>
  <c r="AG101" i="16"/>
  <c r="AK101" i="16"/>
  <c r="AN101" i="16"/>
  <c r="AN99" i="16"/>
  <c r="AQ34" i="184"/>
  <c r="AQ101" i="16"/>
  <c r="L102" i="16"/>
  <c r="M102" i="16"/>
  <c r="Y102" i="16"/>
  <c r="Z102" i="16"/>
  <c r="AG102" i="16"/>
  <c r="AK102" i="16"/>
  <c r="AN102" i="16"/>
  <c r="AQ102" i="16"/>
  <c r="AO102" i="16"/>
  <c r="L103" i="16"/>
  <c r="M103" i="16"/>
  <c r="Y103" i="16"/>
  <c r="Z103" i="16"/>
  <c r="AG103" i="16"/>
  <c r="AK103" i="16"/>
  <c r="AN103" i="16"/>
  <c r="AO103" i="16"/>
  <c r="AQ103" i="16"/>
  <c r="L104" i="16"/>
  <c r="M104" i="16"/>
  <c r="Y104" i="16"/>
  <c r="Z104" i="16"/>
  <c r="AG104" i="16"/>
  <c r="AK104" i="16"/>
  <c r="AN104" i="16"/>
  <c r="AO104" i="16"/>
  <c r="AQ104" i="16"/>
  <c r="L105" i="16"/>
  <c r="M105" i="16"/>
  <c r="Y105" i="16"/>
  <c r="Z105" i="16"/>
  <c r="AG105" i="16"/>
  <c r="AK105" i="16"/>
  <c r="AN105" i="16"/>
  <c r="AQ105" i="16"/>
  <c r="AO105" i="16"/>
  <c r="L106" i="16"/>
  <c r="M106" i="16"/>
  <c r="Y106" i="16"/>
  <c r="Z106" i="16"/>
  <c r="AG106" i="16"/>
  <c r="AK106" i="16"/>
  <c r="AN106" i="16"/>
  <c r="AQ106" i="16"/>
  <c r="AO106" i="16"/>
  <c r="L107" i="16"/>
  <c r="M107" i="16"/>
  <c r="Y107" i="16"/>
  <c r="Z107" i="16"/>
  <c r="AG107" i="16"/>
  <c r="AK107" i="16"/>
  <c r="AN107" i="16"/>
  <c r="AO107" i="16"/>
  <c r="AQ107" i="16"/>
  <c r="L108" i="16"/>
  <c r="M108" i="16"/>
  <c r="Y108" i="16"/>
  <c r="Z108" i="16"/>
  <c r="AG108" i="16"/>
  <c r="AK108" i="16"/>
  <c r="AN108" i="16"/>
  <c r="AO108" i="16"/>
  <c r="AQ108" i="16"/>
  <c r="L109" i="16"/>
  <c r="M109" i="16"/>
  <c r="Y109" i="16"/>
  <c r="Z109" i="16"/>
  <c r="AG109" i="16"/>
  <c r="AK109" i="16"/>
  <c r="AN109" i="16"/>
  <c r="AQ109" i="16"/>
  <c r="AO109" i="16"/>
  <c r="L110" i="16"/>
  <c r="M110" i="16"/>
  <c r="Y110" i="16"/>
  <c r="Z110" i="16"/>
  <c r="AG110" i="16"/>
  <c r="AK110" i="16"/>
  <c r="AN110" i="16"/>
  <c r="AQ110" i="16"/>
  <c r="AO110" i="16"/>
  <c r="L111" i="16"/>
  <c r="M111" i="16"/>
  <c r="Y111" i="16"/>
  <c r="Z111" i="16"/>
  <c r="AG111" i="16"/>
  <c r="AK111" i="16"/>
  <c r="AN111" i="16"/>
  <c r="AO111" i="16"/>
  <c r="AQ111" i="16"/>
  <c r="L112" i="16"/>
  <c r="M112" i="16"/>
  <c r="Y112" i="16"/>
  <c r="Z112" i="16"/>
  <c r="AG112" i="16"/>
  <c r="AK112" i="16"/>
  <c r="AN112" i="16"/>
  <c r="AO112" i="16"/>
  <c r="AQ112" i="16"/>
  <c r="L113" i="16"/>
  <c r="M113" i="16"/>
  <c r="Y113" i="16"/>
  <c r="Z113" i="16"/>
  <c r="AG113" i="16"/>
  <c r="AK113" i="16"/>
  <c r="AN113" i="16"/>
  <c r="AQ113" i="16"/>
  <c r="AO113" i="16"/>
  <c r="L114" i="16"/>
  <c r="M114" i="16"/>
  <c r="Y114" i="16"/>
  <c r="Z114" i="16"/>
  <c r="AG114" i="16"/>
  <c r="AK114" i="16"/>
  <c r="AN114" i="16"/>
  <c r="AQ114" i="16"/>
  <c r="AO114" i="16"/>
  <c r="L115" i="16"/>
  <c r="M115" i="16"/>
  <c r="Y115" i="16"/>
  <c r="Z115" i="16"/>
  <c r="AG115" i="16"/>
  <c r="AK115" i="16"/>
  <c r="AN115" i="16"/>
  <c r="AO115" i="16"/>
  <c r="AQ115" i="16"/>
  <c r="L116" i="16"/>
  <c r="M116" i="16"/>
  <c r="Y116" i="16"/>
  <c r="Z116" i="16"/>
  <c r="AG116" i="16"/>
  <c r="AK116" i="16"/>
  <c r="AN116" i="16"/>
  <c r="AO116" i="16"/>
  <c r="AQ116" i="16"/>
  <c r="L117" i="16"/>
  <c r="M117" i="16"/>
  <c r="Y117" i="16"/>
  <c r="Z117" i="16"/>
  <c r="AG117" i="16"/>
  <c r="AK117" i="16"/>
  <c r="AN117" i="16"/>
  <c r="AQ117" i="16"/>
  <c r="AO117" i="16"/>
  <c r="L118" i="16"/>
  <c r="M118" i="16"/>
  <c r="Y118" i="16"/>
  <c r="Z118" i="16"/>
  <c r="AG118" i="16"/>
  <c r="AK118" i="16"/>
  <c r="AN118" i="16"/>
  <c r="AQ118" i="16"/>
  <c r="AO118" i="16"/>
  <c r="L119" i="16"/>
  <c r="M119" i="16"/>
  <c r="Y119" i="16"/>
  <c r="Z119" i="16"/>
  <c r="AG119" i="16"/>
  <c r="AK119" i="16"/>
  <c r="AN119" i="16"/>
  <c r="AO119" i="16"/>
  <c r="AQ119" i="16"/>
  <c r="L120" i="16"/>
  <c r="M120" i="16"/>
  <c r="Y120" i="16"/>
  <c r="Z120" i="16"/>
  <c r="AG120" i="16"/>
  <c r="AK120" i="16"/>
  <c r="AN120" i="16"/>
  <c r="AO120" i="16"/>
  <c r="AQ120" i="16"/>
  <c r="L121" i="16"/>
  <c r="M121" i="16"/>
  <c r="Y121" i="16"/>
  <c r="Z121" i="16"/>
  <c r="AG121" i="16"/>
  <c r="AK121" i="16"/>
  <c r="AN121" i="16"/>
  <c r="AQ121" i="16"/>
  <c r="AO121" i="16"/>
  <c r="B133" i="16"/>
  <c r="S133" i="16"/>
  <c r="U35" i="184"/>
  <c r="AB133" i="16"/>
  <c r="AE35" i="184"/>
  <c r="AC133" i="16"/>
  <c r="AF35" i="184"/>
  <c r="AD133" i="16"/>
  <c r="AG35" i="184"/>
  <c r="AE133" i="16"/>
  <c r="AH35" i="184"/>
  <c r="AF133" i="16"/>
  <c r="AI35" i="184"/>
  <c r="AH133" i="16"/>
  <c r="AK35" i="184"/>
  <c r="AI133" i="16"/>
  <c r="AL35" i="184"/>
  <c r="AJ133" i="16"/>
  <c r="AM35" i="184"/>
  <c r="AK133" i="16"/>
  <c r="AN35" i="184"/>
  <c r="AM133" i="16"/>
  <c r="AP35" i="184"/>
  <c r="B135" i="16"/>
  <c r="C135" i="16"/>
  <c r="C133" i="16"/>
  <c r="E35" i="184"/>
  <c r="D135" i="16"/>
  <c r="E135" i="16"/>
  <c r="E133" i="16"/>
  <c r="G35" i="184"/>
  <c r="F135" i="16"/>
  <c r="F133" i="16"/>
  <c r="H35" i="184"/>
  <c r="G135" i="16"/>
  <c r="G133" i="16"/>
  <c r="I35" i="184"/>
  <c r="H135" i="16"/>
  <c r="I135" i="16"/>
  <c r="I133" i="16"/>
  <c r="K35" i="184"/>
  <c r="J135" i="16"/>
  <c r="J133" i="16"/>
  <c r="L35" i="184"/>
  <c r="K135" i="16"/>
  <c r="K133" i="16"/>
  <c r="M35" i="184"/>
  <c r="O135" i="16"/>
  <c r="P135" i="16"/>
  <c r="P133" i="16"/>
  <c r="R35" i="184"/>
  <c r="Q135" i="16"/>
  <c r="R135" i="16"/>
  <c r="R133" i="16"/>
  <c r="T35" i="184"/>
  <c r="S135" i="16"/>
  <c r="T135" i="16"/>
  <c r="T133" i="16"/>
  <c r="V35" i="184"/>
  <c r="U135" i="16"/>
  <c r="V135" i="16"/>
  <c r="V133" i="16"/>
  <c r="X35" i="184"/>
  <c r="W135" i="16"/>
  <c r="X135" i="16"/>
  <c r="X133" i="16"/>
  <c r="Z35" i="184"/>
  <c r="AG135" i="16"/>
  <c r="AL135" i="16"/>
  <c r="AL133" i="16"/>
  <c r="AO35" i="184"/>
  <c r="AN135" i="16"/>
  <c r="AP135" i="16"/>
  <c r="AQ135" i="16"/>
  <c r="AQ133" i="16"/>
  <c r="AT35" i="184"/>
  <c r="B136" i="16"/>
  <c r="C136" i="16"/>
  <c r="D136" i="16"/>
  <c r="E136" i="16"/>
  <c r="F136" i="16"/>
  <c r="G136" i="16"/>
  <c r="H136" i="16"/>
  <c r="I136" i="16"/>
  <c r="J136" i="16"/>
  <c r="K136" i="16"/>
  <c r="L136" i="16"/>
  <c r="M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G136" i="16"/>
  <c r="AL136" i="16"/>
  <c r="AN136" i="16"/>
  <c r="AN133" i="16"/>
  <c r="AQ35" i="184"/>
  <c r="AP136" i="16"/>
  <c r="AQ136" i="16"/>
  <c r="B137" i="16"/>
  <c r="C137" i="16"/>
  <c r="M137" i="16"/>
  <c r="D137" i="16"/>
  <c r="E137" i="16"/>
  <c r="F137" i="16"/>
  <c r="G137" i="16"/>
  <c r="H137" i="16"/>
  <c r="I137" i="16"/>
  <c r="J137" i="16"/>
  <c r="K137" i="16"/>
  <c r="O137" i="16"/>
  <c r="P137" i="16"/>
  <c r="Z137" i="16"/>
  <c r="Q137" i="16"/>
  <c r="R137" i="16"/>
  <c r="S137" i="16"/>
  <c r="T137" i="16"/>
  <c r="U137" i="16"/>
  <c r="V137" i="16"/>
  <c r="W137" i="16"/>
  <c r="W133" i="16"/>
  <c r="Y35" i="184"/>
  <c r="X137" i="16"/>
  <c r="AG137" i="16"/>
  <c r="AL137" i="16"/>
  <c r="AN137" i="16"/>
  <c r="AP137" i="16"/>
  <c r="AQ137" i="16"/>
  <c r="B138" i="16"/>
  <c r="C138" i="16"/>
  <c r="D138" i="16"/>
  <c r="E138" i="16"/>
  <c r="F138" i="16"/>
  <c r="G138" i="16"/>
  <c r="H138" i="16"/>
  <c r="I138" i="16"/>
  <c r="J138" i="16"/>
  <c r="K138" i="16"/>
  <c r="L138" i="16"/>
  <c r="M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G138" i="16"/>
  <c r="AL138" i="16"/>
  <c r="AN138" i="16"/>
  <c r="AP138" i="16"/>
  <c r="AQ138" i="16"/>
  <c r="B139" i="16"/>
  <c r="C139" i="16"/>
  <c r="M139" i="16"/>
  <c r="D139" i="16"/>
  <c r="E139" i="16"/>
  <c r="F139" i="16"/>
  <c r="G139" i="16"/>
  <c r="H139" i="16"/>
  <c r="I139" i="16"/>
  <c r="J139" i="16"/>
  <c r="K139" i="16"/>
  <c r="O139" i="16"/>
  <c r="P139" i="16"/>
  <c r="Z139" i="16"/>
  <c r="Q139" i="16"/>
  <c r="R139" i="16"/>
  <c r="S139" i="16"/>
  <c r="T139" i="16"/>
  <c r="U139" i="16"/>
  <c r="V139" i="16"/>
  <c r="W139" i="16"/>
  <c r="X139" i="16"/>
  <c r="AG139" i="16"/>
  <c r="AL139" i="16"/>
  <c r="AN139" i="16"/>
  <c r="AP139" i="16"/>
  <c r="AQ139" i="16"/>
  <c r="B140" i="16"/>
  <c r="C140" i="16"/>
  <c r="D140" i="16"/>
  <c r="E140" i="16"/>
  <c r="F140" i="16"/>
  <c r="G140" i="16"/>
  <c r="H140" i="16"/>
  <c r="I140" i="16"/>
  <c r="J140" i="16"/>
  <c r="K140" i="16"/>
  <c r="L140" i="16"/>
  <c r="M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G140" i="16"/>
  <c r="AL140" i="16"/>
  <c r="AN140" i="16"/>
  <c r="AP140" i="16"/>
  <c r="AQ140" i="16"/>
  <c r="B141" i="16"/>
  <c r="C141" i="16"/>
  <c r="M141" i="16"/>
  <c r="D141" i="16"/>
  <c r="E141" i="16"/>
  <c r="F141" i="16"/>
  <c r="G141" i="16"/>
  <c r="H141" i="16"/>
  <c r="I141" i="16"/>
  <c r="J141" i="16"/>
  <c r="K141" i="16"/>
  <c r="O141" i="16"/>
  <c r="P141" i="16"/>
  <c r="Z141" i="16"/>
  <c r="Q141" i="16"/>
  <c r="R141" i="16"/>
  <c r="S141" i="16"/>
  <c r="T141" i="16"/>
  <c r="U141" i="16"/>
  <c r="V141" i="16"/>
  <c r="W141" i="16"/>
  <c r="X141" i="16"/>
  <c r="AG141" i="16"/>
  <c r="AL141" i="16"/>
  <c r="AN141" i="16"/>
  <c r="AP141" i="16"/>
  <c r="AQ141" i="16"/>
  <c r="B142" i="16"/>
  <c r="C142" i="16"/>
  <c r="D142" i="16"/>
  <c r="E142" i="16"/>
  <c r="F142" i="16"/>
  <c r="G142" i="16"/>
  <c r="H142" i="16"/>
  <c r="I142" i="16"/>
  <c r="J142" i="16"/>
  <c r="K142" i="16"/>
  <c r="L142" i="16"/>
  <c r="M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G142" i="16"/>
  <c r="AL142" i="16"/>
  <c r="AN142" i="16"/>
  <c r="AP142" i="16"/>
  <c r="AQ142" i="16"/>
  <c r="B143" i="16"/>
  <c r="C143" i="16"/>
  <c r="M143" i="16"/>
  <c r="D143" i="16"/>
  <c r="E143" i="16"/>
  <c r="F143" i="16"/>
  <c r="G143" i="16"/>
  <c r="H143" i="16"/>
  <c r="I143" i="16"/>
  <c r="J143" i="16"/>
  <c r="K143" i="16"/>
  <c r="O143" i="16"/>
  <c r="P143" i="16"/>
  <c r="Z143" i="16"/>
  <c r="Q143" i="16"/>
  <c r="R143" i="16"/>
  <c r="S143" i="16"/>
  <c r="T143" i="16"/>
  <c r="U143" i="16"/>
  <c r="V143" i="16"/>
  <c r="W143" i="16"/>
  <c r="X143" i="16"/>
  <c r="AG143" i="16"/>
  <c r="AL143" i="16"/>
  <c r="AN143" i="16"/>
  <c r="AP143" i="16"/>
  <c r="AQ143" i="16"/>
  <c r="B144" i="16"/>
  <c r="C144" i="16"/>
  <c r="D144" i="16"/>
  <c r="E144" i="16"/>
  <c r="F144" i="16"/>
  <c r="G144" i="16"/>
  <c r="H144" i="16"/>
  <c r="I144" i="16"/>
  <c r="J144" i="16"/>
  <c r="K144" i="16"/>
  <c r="L144" i="16"/>
  <c r="M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G144" i="16"/>
  <c r="AL144" i="16"/>
  <c r="AN144" i="16"/>
  <c r="AP144" i="16"/>
  <c r="AQ144" i="16"/>
  <c r="B145" i="16"/>
  <c r="C145" i="16"/>
  <c r="M145" i="16"/>
  <c r="D145" i="16"/>
  <c r="E145" i="16"/>
  <c r="F145" i="16"/>
  <c r="G145" i="16"/>
  <c r="H145" i="16"/>
  <c r="I145" i="16"/>
  <c r="J145" i="16"/>
  <c r="K145" i="16"/>
  <c r="O145" i="16"/>
  <c r="P145" i="16"/>
  <c r="Z145" i="16"/>
  <c r="Q145" i="16"/>
  <c r="R145" i="16"/>
  <c r="S145" i="16"/>
  <c r="T145" i="16"/>
  <c r="U145" i="16"/>
  <c r="V145" i="16"/>
  <c r="W145" i="16"/>
  <c r="X145" i="16"/>
  <c r="AG145" i="16"/>
  <c r="AL145" i="16"/>
  <c r="AN145" i="16"/>
  <c r="AP145" i="16"/>
  <c r="AQ145" i="16"/>
  <c r="B146" i="16"/>
  <c r="C146" i="16"/>
  <c r="D146" i="16"/>
  <c r="E146" i="16"/>
  <c r="F146" i="16"/>
  <c r="G146" i="16"/>
  <c r="H146" i="16"/>
  <c r="I146" i="16"/>
  <c r="J146" i="16"/>
  <c r="K146" i="16"/>
  <c r="L146" i="16"/>
  <c r="M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G146" i="16"/>
  <c r="AL146" i="16"/>
  <c r="AN146" i="16"/>
  <c r="AP146" i="16"/>
  <c r="AQ146" i="16"/>
  <c r="B147" i="16"/>
  <c r="C147" i="16"/>
  <c r="M147" i="16"/>
  <c r="D147" i="16"/>
  <c r="E147" i="16"/>
  <c r="F147" i="16"/>
  <c r="G147" i="16"/>
  <c r="H147" i="16"/>
  <c r="I147" i="16"/>
  <c r="J147" i="16"/>
  <c r="K147" i="16"/>
  <c r="O147" i="16"/>
  <c r="P147" i="16"/>
  <c r="Z147" i="16"/>
  <c r="Q147" i="16"/>
  <c r="R147" i="16"/>
  <c r="S147" i="16"/>
  <c r="T147" i="16"/>
  <c r="U147" i="16"/>
  <c r="V147" i="16"/>
  <c r="W147" i="16"/>
  <c r="X147" i="16"/>
  <c r="AG147" i="16"/>
  <c r="AL147" i="16"/>
  <c r="AN147" i="16"/>
  <c r="AP147" i="16"/>
  <c r="AQ147" i="16"/>
  <c r="B148" i="16"/>
  <c r="C148" i="16"/>
  <c r="D148" i="16"/>
  <c r="E148" i="16"/>
  <c r="F148" i="16"/>
  <c r="G148" i="16"/>
  <c r="H148" i="16"/>
  <c r="I148" i="16"/>
  <c r="J148" i="16"/>
  <c r="K148" i="16"/>
  <c r="L148" i="16"/>
  <c r="M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G148" i="16"/>
  <c r="AL148" i="16"/>
  <c r="AN148" i="16"/>
  <c r="AP148" i="16"/>
  <c r="AQ148" i="16"/>
  <c r="B149" i="16"/>
  <c r="C149" i="16"/>
  <c r="M149" i="16"/>
  <c r="D149" i="16"/>
  <c r="E149" i="16"/>
  <c r="F149" i="16"/>
  <c r="G149" i="16"/>
  <c r="H149" i="16"/>
  <c r="I149" i="16"/>
  <c r="J149" i="16"/>
  <c r="K149" i="16"/>
  <c r="O149" i="16"/>
  <c r="P149" i="16"/>
  <c r="Z149" i="16"/>
  <c r="Q149" i="16"/>
  <c r="R149" i="16"/>
  <c r="S149" i="16"/>
  <c r="T149" i="16"/>
  <c r="U149" i="16"/>
  <c r="V149" i="16"/>
  <c r="W149" i="16"/>
  <c r="X149" i="16"/>
  <c r="AG149" i="16"/>
  <c r="AL149" i="16"/>
  <c r="AN149" i="16"/>
  <c r="AP149" i="16"/>
  <c r="AQ149" i="16"/>
  <c r="B150" i="16"/>
  <c r="C150" i="16"/>
  <c r="D150" i="16"/>
  <c r="E150" i="16"/>
  <c r="F150" i="16"/>
  <c r="G150" i="16"/>
  <c r="H150" i="16"/>
  <c r="I150" i="16"/>
  <c r="J150" i="16"/>
  <c r="K150" i="16"/>
  <c r="L150" i="16"/>
  <c r="M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G150" i="16"/>
  <c r="AL150" i="16"/>
  <c r="AN150" i="16"/>
  <c r="AP150" i="16"/>
  <c r="AQ150" i="16"/>
  <c r="B151" i="16"/>
  <c r="C151" i="16"/>
  <c r="M151" i="16"/>
  <c r="D151" i="16"/>
  <c r="E151" i="16"/>
  <c r="F151" i="16"/>
  <c r="G151" i="16"/>
  <c r="H151" i="16"/>
  <c r="I151" i="16"/>
  <c r="J151" i="16"/>
  <c r="K151" i="16"/>
  <c r="O151" i="16"/>
  <c r="P151" i="16"/>
  <c r="Z151" i="16"/>
  <c r="Q151" i="16"/>
  <c r="R151" i="16"/>
  <c r="S151" i="16"/>
  <c r="T151" i="16"/>
  <c r="U151" i="16"/>
  <c r="V151" i="16"/>
  <c r="W151" i="16"/>
  <c r="X151" i="16"/>
  <c r="AG151" i="16"/>
  <c r="AL151" i="16"/>
  <c r="AN151" i="16"/>
  <c r="AP151" i="16"/>
  <c r="AQ151" i="16"/>
  <c r="B152" i="16"/>
  <c r="C152" i="16"/>
  <c r="D152" i="16"/>
  <c r="E152" i="16"/>
  <c r="F152" i="16"/>
  <c r="G152" i="16"/>
  <c r="H152" i="16"/>
  <c r="I152" i="16"/>
  <c r="J152" i="16"/>
  <c r="K152" i="16"/>
  <c r="L152" i="16"/>
  <c r="M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G152" i="16"/>
  <c r="AL152" i="16"/>
  <c r="AN152" i="16"/>
  <c r="AP152" i="16"/>
  <c r="AQ152" i="16"/>
  <c r="B153" i="16"/>
  <c r="C153" i="16"/>
  <c r="D153" i="16"/>
  <c r="E153" i="16"/>
  <c r="F153" i="16"/>
  <c r="G153" i="16"/>
  <c r="H153" i="16"/>
  <c r="I153" i="16"/>
  <c r="J153" i="16"/>
  <c r="K153" i="16"/>
  <c r="AK165" i="16"/>
  <c r="AN36" i="184"/>
  <c r="AL165" i="16"/>
  <c r="AO36" i="184"/>
  <c r="AM165" i="16"/>
  <c r="AP36" i="184"/>
  <c r="AP165" i="16"/>
  <c r="AS36" i="184"/>
  <c r="B166" i="16"/>
  <c r="C166" i="16"/>
  <c r="D166" i="16"/>
  <c r="D165" i="16"/>
  <c r="F36" i="184"/>
  <c r="E166" i="16"/>
  <c r="F166" i="16"/>
  <c r="G166" i="16"/>
  <c r="H166" i="16"/>
  <c r="H165" i="16"/>
  <c r="J36" i="184"/>
  <c r="I166" i="16"/>
  <c r="J166" i="16"/>
  <c r="K166" i="16"/>
  <c r="L166" i="16"/>
  <c r="M166" i="16"/>
  <c r="O166" i="16"/>
  <c r="P166" i="16"/>
  <c r="Q166" i="16"/>
  <c r="Q165" i="16"/>
  <c r="S36" i="184"/>
  <c r="R166" i="16"/>
  <c r="S166" i="16"/>
  <c r="T166" i="16"/>
  <c r="U166" i="16"/>
  <c r="U165" i="16"/>
  <c r="W36" i="184"/>
  <c r="V166" i="16"/>
  <c r="W166" i="16"/>
  <c r="X166" i="16"/>
  <c r="Y166" i="16"/>
  <c r="Z166" i="16"/>
  <c r="AB166" i="16"/>
  <c r="AC166" i="16"/>
  <c r="AD166" i="16"/>
  <c r="AD165" i="16"/>
  <c r="AG36" i="184"/>
  <c r="AE166" i="16"/>
  <c r="AF166" i="16"/>
  <c r="AH166" i="16"/>
  <c r="AI166" i="16"/>
  <c r="AJ166" i="16"/>
  <c r="B167" i="16"/>
  <c r="C167" i="16"/>
  <c r="D167" i="16"/>
  <c r="E167" i="16"/>
  <c r="F167" i="16"/>
  <c r="G167" i="16"/>
  <c r="H167" i="16"/>
  <c r="I167" i="16"/>
  <c r="J167" i="16"/>
  <c r="K167" i="16"/>
  <c r="L167" i="16"/>
  <c r="M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B167" i="16"/>
  <c r="AC167" i="16"/>
  <c r="AD167" i="16"/>
  <c r="AE167" i="16"/>
  <c r="AF167" i="16"/>
  <c r="AH167" i="16"/>
  <c r="AH165" i="16"/>
  <c r="AK36" i="184"/>
  <c r="AJ167" i="16"/>
  <c r="AN167" i="16"/>
  <c r="AQ167" i="16"/>
  <c r="AO167" i="16"/>
  <c r="B168" i="16"/>
  <c r="L168" i="16"/>
  <c r="C168" i="16"/>
  <c r="D168" i="16"/>
  <c r="E168" i="16"/>
  <c r="F168" i="16"/>
  <c r="G168" i="16"/>
  <c r="H168" i="16"/>
  <c r="I168" i="16"/>
  <c r="J168" i="16"/>
  <c r="K168" i="16"/>
  <c r="M168" i="16"/>
  <c r="O168" i="16"/>
  <c r="Y168" i="16"/>
  <c r="P168" i="16"/>
  <c r="Q168" i="16"/>
  <c r="R168" i="16"/>
  <c r="S168" i="16"/>
  <c r="T168" i="16"/>
  <c r="U168" i="16"/>
  <c r="V168" i="16"/>
  <c r="W168" i="16"/>
  <c r="X168" i="16"/>
  <c r="Z168" i="16"/>
  <c r="AB168" i="16"/>
  <c r="AC168" i="16"/>
  <c r="AD168" i="16"/>
  <c r="AE168" i="16"/>
  <c r="AF168" i="16"/>
  <c r="AH168" i="16"/>
  <c r="AJ168" i="16"/>
  <c r="AN168" i="16"/>
  <c r="AO168" i="16"/>
  <c r="AQ168" i="16"/>
  <c r="B169" i="16"/>
  <c r="C169" i="16"/>
  <c r="M169" i="16"/>
  <c r="D169" i="16"/>
  <c r="E169" i="16"/>
  <c r="F169" i="16"/>
  <c r="G169" i="16"/>
  <c r="H169" i="16"/>
  <c r="I169" i="16"/>
  <c r="J169" i="16"/>
  <c r="K169" i="16"/>
  <c r="O169" i="16"/>
  <c r="P169" i="16"/>
  <c r="Z169" i="16"/>
  <c r="Q169" i="16"/>
  <c r="R169" i="16"/>
  <c r="S169" i="16"/>
  <c r="T169" i="16"/>
  <c r="U169" i="16"/>
  <c r="V169" i="16"/>
  <c r="W169" i="16"/>
  <c r="X169" i="16"/>
  <c r="AB169" i="16"/>
  <c r="AC169" i="16"/>
  <c r="AD169" i="16"/>
  <c r="AE169" i="16"/>
  <c r="AF169" i="16"/>
  <c r="AH169" i="16"/>
  <c r="AI169" i="16"/>
  <c r="AJ169" i="16"/>
  <c r="AN169" i="16"/>
  <c r="AO169" i="16"/>
  <c r="AQ169" i="16"/>
  <c r="B170" i="16"/>
  <c r="C170" i="16"/>
  <c r="M170" i="16"/>
  <c r="D170" i="16"/>
  <c r="E170" i="16"/>
  <c r="F170" i="16"/>
  <c r="G170" i="16"/>
  <c r="H170" i="16"/>
  <c r="I170" i="16"/>
  <c r="J170" i="16"/>
  <c r="K170" i="16"/>
  <c r="O170" i="16"/>
  <c r="P170" i="16"/>
  <c r="Z170" i="16"/>
  <c r="Q170" i="16"/>
  <c r="R170" i="16"/>
  <c r="S170" i="16"/>
  <c r="T170" i="16"/>
  <c r="U170" i="16"/>
  <c r="V170" i="16"/>
  <c r="W170" i="16"/>
  <c r="X170" i="16"/>
  <c r="AB170" i="16"/>
  <c r="AC170" i="16"/>
  <c r="AD170" i="16"/>
  <c r="AE170" i="16"/>
  <c r="AF170" i="16"/>
  <c r="AH170" i="16"/>
  <c r="AI170" i="16"/>
  <c r="AJ170" i="16"/>
  <c r="AN170" i="16"/>
  <c r="AO170" i="16"/>
  <c r="AQ170" i="16"/>
  <c r="B171" i="16"/>
  <c r="C171" i="16"/>
  <c r="M171" i="16"/>
  <c r="D171" i="16"/>
  <c r="E171" i="16"/>
  <c r="F171" i="16"/>
  <c r="G171" i="16"/>
  <c r="H171" i="16"/>
  <c r="I171" i="16"/>
  <c r="J171" i="16"/>
  <c r="K171" i="16"/>
  <c r="O171" i="16"/>
  <c r="P171" i="16"/>
  <c r="Z171" i="16"/>
  <c r="Q171" i="16"/>
  <c r="R171" i="16"/>
  <c r="S171" i="16"/>
  <c r="T171" i="16"/>
  <c r="U171" i="16"/>
  <c r="V171" i="16"/>
  <c r="W171" i="16"/>
  <c r="X171" i="16"/>
  <c r="AB171" i="16"/>
  <c r="AC171" i="16"/>
  <c r="AD171" i="16"/>
  <c r="AE171" i="16"/>
  <c r="AF171" i="16"/>
  <c r="AH171" i="16"/>
  <c r="AI171" i="16"/>
  <c r="AJ171" i="16"/>
  <c r="AN171" i="16"/>
  <c r="AO171" i="16"/>
  <c r="AQ171" i="16"/>
  <c r="B172" i="16"/>
  <c r="C172" i="16"/>
  <c r="M172" i="16"/>
  <c r="D172" i="16"/>
  <c r="E172" i="16"/>
  <c r="F172" i="16"/>
  <c r="G172" i="16"/>
  <c r="H172" i="16"/>
  <c r="I172" i="16"/>
  <c r="J172" i="16"/>
  <c r="K172" i="16"/>
  <c r="O172" i="16"/>
  <c r="P172" i="16"/>
  <c r="Z172" i="16"/>
  <c r="Q172" i="16"/>
  <c r="R172" i="16"/>
  <c r="S172" i="16"/>
  <c r="T172" i="16"/>
  <c r="U172" i="16"/>
  <c r="V172" i="16"/>
  <c r="W172" i="16"/>
  <c r="X172" i="16"/>
  <c r="AB172" i="16"/>
  <c r="AC172" i="16"/>
  <c r="AD172" i="16"/>
  <c r="AE172" i="16"/>
  <c r="AF172" i="16"/>
  <c r="AH172" i="16"/>
  <c r="AI172" i="16"/>
  <c r="AJ172" i="16"/>
  <c r="AN172" i="16"/>
  <c r="AO172" i="16"/>
  <c r="AQ172" i="16"/>
  <c r="B173" i="16"/>
  <c r="C173" i="16"/>
  <c r="M173" i="16"/>
  <c r="D173" i="16"/>
  <c r="E173" i="16"/>
  <c r="F173" i="16"/>
  <c r="G173" i="16"/>
  <c r="H173" i="16"/>
  <c r="I173" i="16"/>
  <c r="J173" i="16"/>
  <c r="K173" i="16"/>
  <c r="O173" i="16"/>
  <c r="P173" i="16"/>
  <c r="Z173" i="16"/>
  <c r="Q173" i="16"/>
  <c r="R173" i="16"/>
  <c r="S173" i="16"/>
  <c r="T173" i="16"/>
  <c r="U173" i="16"/>
  <c r="V173" i="16"/>
  <c r="W173" i="16"/>
  <c r="X173" i="16"/>
  <c r="AB173" i="16"/>
  <c r="AC173" i="16"/>
  <c r="AD173" i="16"/>
  <c r="AE173" i="16"/>
  <c r="AF173" i="16"/>
  <c r="AJ173" i="16"/>
  <c r="AN173" i="16"/>
  <c r="AO173" i="16"/>
  <c r="AQ173" i="16"/>
  <c r="B174" i="16"/>
  <c r="C174" i="16"/>
  <c r="D174" i="16"/>
  <c r="E174" i="16"/>
  <c r="F174" i="16"/>
  <c r="G174" i="16"/>
  <c r="H174" i="16"/>
  <c r="I174" i="16"/>
  <c r="J174" i="16"/>
  <c r="K174" i="16"/>
  <c r="L174" i="16"/>
  <c r="M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B174" i="16"/>
  <c r="AC174" i="16"/>
  <c r="AD174" i="16"/>
  <c r="AE174" i="16"/>
  <c r="AF174" i="16"/>
  <c r="AH174" i="16"/>
  <c r="AI174" i="16"/>
  <c r="AJ174" i="16"/>
  <c r="AN174" i="16"/>
  <c r="AO174" i="16"/>
  <c r="AQ174" i="16"/>
  <c r="C175" i="16"/>
  <c r="D175" i="16"/>
  <c r="E175" i="16"/>
  <c r="F175" i="16"/>
  <c r="L175" i="16"/>
  <c r="G175" i="16"/>
  <c r="H175" i="16"/>
  <c r="I175" i="16"/>
  <c r="J175" i="16"/>
  <c r="K175" i="16"/>
  <c r="M175" i="16"/>
  <c r="O175" i="16"/>
  <c r="Y175" i="16"/>
  <c r="P175" i="16"/>
  <c r="Q175" i="16"/>
  <c r="R175" i="16"/>
  <c r="S175" i="16"/>
  <c r="T175" i="16"/>
  <c r="U175" i="16"/>
  <c r="V175" i="16"/>
  <c r="W175" i="16"/>
  <c r="X175" i="16"/>
  <c r="Z175" i="16"/>
  <c r="AB175" i="16"/>
  <c r="AC175" i="16"/>
  <c r="AD175" i="16"/>
  <c r="AE175" i="16"/>
  <c r="AF175" i="16"/>
  <c r="AH175" i="16"/>
  <c r="AI175" i="16"/>
  <c r="AJ175" i="16"/>
  <c r="AN175" i="16"/>
  <c r="AQ175" i="16"/>
  <c r="AO175" i="16"/>
  <c r="B176" i="16"/>
  <c r="L176" i="16"/>
  <c r="C176" i="16"/>
  <c r="D176" i="16"/>
  <c r="E176" i="16"/>
  <c r="F176" i="16"/>
  <c r="G176" i="16"/>
  <c r="H176" i="16"/>
  <c r="I176" i="16"/>
  <c r="J176" i="16"/>
  <c r="K176" i="16"/>
  <c r="M176" i="16"/>
  <c r="O176" i="16"/>
  <c r="Y176" i="16"/>
  <c r="P176" i="16"/>
  <c r="Q176" i="16"/>
  <c r="R176" i="16"/>
  <c r="Z176" i="16"/>
  <c r="S176" i="16"/>
  <c r="T176" i="16"/>
  <c r="U176" i="16"/>
  <c r="V176" i="16"/>
  <c r="W176" i="16"/>
  <c r="X176" i="16"/>
  <c r="AB176" i="16"/>
  <c r="AG176" i="16"/>
  <c r="AC176" i="16"/>
  <c r="AD176" i="16"/>
  <c r="AE176" i="16"/>
  <c r="AF176" i="16"/>
  <c r="AH176" i="16"/>
  <c r="AI176" i="16"/>
  <c r="AJ176" i="16"/>
  <c r="AN176" i="16"/>
  <c r="AQ176" i="16"/>
  <c r="AO176" i="16"/>
  <c r="B177" i="16"/>
  <c r="L177" i="16"/>
  <c r="C177" i="16"/>
  <c r="D177" i="16"/>
  <c r="E177" i="16"/>
  <c r="M177" i="16"/>
  <c r="F177" i="16"/>
  <c r="G177" i="16"/>
  <c r="H177" i="16"/>
  <c r="I177" i="16"/>
  <c r="J177" i="16"/>
  <c r="K177" i="16"/>
  <c r="O177" i="16"/>
  <c r="Y177" i="16"/>
  <c r="P177" i="16"/>
  <c r="Q177" i="16"/>
  <c r="R177" i="16"/>
  <c r="S177" i="16"/>
  <c r="T177" i="16"/>
  <c r="U177" i="16"/>
  <c r="V177" i="16"/>
  <c r="W177" i="16"/>
  <c r="X177" i="16"/>
  <c r="Z177" i="16"/>
  <c r="AB177" i="16"/>
  <c r="AC177" i="16"/>
  <c r="AD177" i="16"/>
  <c r="AE177" i="16"/>
  <c r="AF177" i="16"/>
  <c r="AH177" i="16"/>
  <c r="AI177" i="16"/>
  <c r="AJ177" i="16"/>
  <c r="AN177" i="16"/>
  <c r="AQ177" i="16"/>
  <c r="AO177" i="16"/>
  <c r="B178" i="16"/>
  <c r="L178" i="16"/>
  <c r="C178" i="16"/>
  <c r="D178" i="16"/>
  <c r="E178" i="16"/>
  <c r="F178" i="16"/>
  <c r="G178" i="16"/>
  <c r="H178" i="16"/>
  <c r="I178" i="16"/>
  <c r="J178" i="16"/>
  <c r="K178" i="16"/>
  <c r="M178" i="16"/>
  <c r="O178" i="16"/>
  <c r="Y178" i="16"/>
  <c r="P178" i="16"/>
  <c r="Q178" i="16"/>
  <c r="R178" i="16"/>
  <c r="S178" i="16"/>
  <c r="T178" i="16"/>
  <c r="U178" i="16"/>
  <c r="V178" i="16"/>
  <c r="W178" i="16"/>
  <c r="X178" i="16"/>
  <c r="Z178" i="16"/>
  <c r="AB178" i="16"/>
  <c r="AC178" i="16"/>
  <c r="AD178" i="16"/>
  <c r="AE178" i="16"/>
  <c r="AF178" i="16"/>
  <c r="AJ178" i="16"/>
  <c r="AN178" i="16"/>
  <c r="AO178" i="16"/>
  <c r="AQ178" i="16"/>
  <c r="B179" i="16"/>
  <c r="C179" i="16"/>
  <c r="D179" i="16"/>
  <c r="E179" i="16"/>
  <c r="F179" i="16"/>
  <c r="G179" i="16"/>
  <c r="H179" i="16"/>
  <c r="I179" i="16"/>
  <c r="J179" i="16"/>
  <c r="K179" i="16"/>
  <c r="L179" i="16"/>
  <c r="O179" i="16"/>
  <c r="P179" i="16"/>
  <c r="Q179" i="16"/>
  <c r="R179" i="16"/>
  <c r="S179" i="16"/>
  <c r="T179" i="16"/>
  <c r="U179" i="16"/>
  <c r="V179" i="16"/>
  <c r="W179" i="16"/>
  <c r="X179" i="16"/>
  <c r="Y179" i="16"/>
  <c r="AB179" i="16"/>
  <c r="AC179" i="16"/>
  <c r="AD179" i="16"/>
  <c r="AE179" i="16"/>
  <c r="AF179" i="16"/>
  <c r="AG179" i="16"/>
  <c r="AH179" i="16"/>
  <c r="AJ179" i="16"/>
  <c r="AN179" i="16"/>
  <c r="AO179" i="16"/>
  <c r="AQ179" i="16"/>
  <c r="B180" i="16"/>
  <c r="C180" i="16"/>
  <c r="D180" i="16"/>
  <c r="E180" i="16"/>
  <c r="F180" i="16"/>
  <c r="G180" i="16"/>
  <c r="H180" i="16"/>
  <c r="I180" i="16"/>
  <c r="J180" i="16"/>
  <c r="K180" i="16"/>
  <c r="L180" i="16"/>
  <c r="M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B180" i="16"/>
  <c r="AC180" i="16"/>
  <c r="AD180" i="16"/>
  <c r="AE180" i="16"/>
  <c r="AF180" i="16"/>
  <c r="AH180" i="16"/>
  <c r="AI180" i="16"/>
  <c r="AJ180" i="16"/>
  <c r="AN180" i="16"/>
  <c r="AO180" i="16"/>
  <c r="AQ180" i="16"/>
  <c r="B181" i="16"/>
  <c r="C181" i="16"/>
  <c r="D181" i="16"/>
  <c r="E181" i="16"/>
  <c r="F181" i="16"/>
  <c r="G181" i="16"/>
  <c r="H181" i="16"/>
  <c r="I181" i="16"/>
  <c r="J181" i="16"/>
  <c r="K181" i="16"/>
  <c r="L181" i="16"/>
  <c r="M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B181" i="16"/>
  <c r="AG181" i="16"/>
  <c r="AC181" i="16"/>
  <c r="AD181" i="16"/>
  <c r="AE181" i="16"/>
  <c r="AF181" i="16"/>
  <c r="AH181" i="16"/>
  <c r="AI181" i="16"/>
  <c r="AJ181" i="16"/>
  <c r="AN181" i="16"/>
  <c r="AO181" i="16"/>
  <c r="AQ181" i="16"/>
  <c r="B182" i="16"/>
  <c r="C182" i="16"/>
  <c r="D182" i="16"/>
  <c r="E182" i="16"/>
  <c r="F182" i="16"/>
  <c r="G182" i="16"/>
  <c r="H182" i="16"/>
  <c r="I182" i="16"/>
  <c r="J182" i="16"/>
  <c r="K182" i="16"/>
  <c r="L182" i="16"/>
  <c r="M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G182" i="16"/>
  <c r="AJ182" i="16"/>
  <c r="AN182" i="16"/>
  <c r="AO182" i="16"/>
  <c r="AQ182" i="16"/>
  <c r="B183" i="16"/>
  <c r="C183" i="16"/>
  <c r="D183" i="16"/>
  <c r="E183" i="16"/>
  <c r="F183" i="16"/>
  <c r="G183" i="16"/>
  <c r="H183" i="16"/>
  <c r="I183" i="16"/>
  <c r="J183" i="16"/>
  <c r="K183" i="16"/>
  <c r="L183" i="16"/>
  <c r="O183" i="16"/>
  <c r="P183" i="16"/>
  <c r="Q183" i="16"/>
  <c r="R183" i="16"/>
  <c r="S183" i="16"/>
  <c r="T183" i="16"/>
  <c r="U183" i="16"/>
  <c r="V183" i="16"/>
  <c r="W183" i="16"/>
  <c r="X183" i="16"/>
  <c r="Y183" i="16"/>
  <c r="AB183" i="16"/>
  <c r="AC183" i="16"/>
  <c r="AD183" i="16"/>
  <c r="AE183" i="16"/>
  <c r="AF183" i="16"/>
  <c r="AG183" i="16"/>
  <c r="AH183" i="16"/>
  <c r="AI183" i="16"/>
  <c r="AJ183" i="16"/>
  <c r="AN183" i="16"/>
  <c r="AO183" i="16"/>
  <c r="AQ183" i="16"/>
  <c r="B184" i="16"/>
  <c r="C184" i="16"/>
  <c r="D184" i="16"/>
  <c r="E184" i="16"/>
  <c r="F184" i="16"/>
  <c r="G184" i="16"/>
  <c r="H184" i="16"/>
  <c r="I184" i="16"/>
  <c r="J184" i="16"/>
  <c r="K184" i="16"/>
  <c r="L184" i="16"/>
  <c r="O184" i="16"/>
  <c r="P184" i="16"/>
  <c r="Q184" i="16"/>
  <c r="R184" i="16"/>
  <c r="S184" i="16"/>
  <c r="T184" i="16"/>
  <c r="U184" i="16"/>
  <c r="V184" i="16"/>
  <c r="W184" i="16"/>
  <c r="X184" i="16"/>
  <c r="Y184" i="16"/>
  <c r="AB184" i="16"/>
  <c r="AC184" i="16"/>
  <c r="AD184" i="16"/>
  <c r="AE184" i="16"/>
  <c r="AF184" i="16"/>
  <c r="AG184" i="16"/>
  <c r="AJ184" i="16"/>
  <c r="AN184" i="16"/>
  <c r="AQ184" i="16"/>
  <c r="AO184" i="16"/>
  <c r="B185" i="16"/>
  <c r="L185" i="16"/>
  <c r="C185" i="16"/>
  <c r="D185" i="16"/>
  <c r="E185" i="16"/>
  <c r="F185" i="16"/>
  <c r="G185" i="16"/>
  <c r="H185" i="16"/>
  <c r="I185" i="16"/>
  <c r="J185" i="16"/>
  <c r="K185" i="16"/>
  <c r="M185" i="16"/>
  <c r="O185" i="16"/>
  <c r="Y185" i="16"/>
  <c r="P185" i="16"/>
  <c r="Q185" i="16"/>
  <c r="R185" i="16"/>
  <c r="S185" i="16"/>
  <c r="T185" i="16"/>
  <c r="U185" i="16"/>
  <c r="V185" i="16"/>
  <c r="W185" i="16"/>
  <c r="X185" i="16"/>
  <c r="Z185" i="16"/>
  <c r="AB185" i="16"/>
  <c r="AC185" i="16"/>
  <c r="AD185" i="16"/>
  <c r="AE185" i="16"/>
  <c r="AF185" i="16"/>
  <c r="AH185" i="16"/>
  <c r="AI185" i="16"/>
  <c r="AJ185" i="16"/>
  <c r="AN185" i="16"/>
  <c r="AQ185" i="16"/>
  <c r="AO185" i="16"/>
  <c r="B186" i="16"/>
  <c r="L186" i="16"/>
  <c r="C186" i="16"/>
  <c r="D186" i="16"/>
  <c r="E186" i="16"/>
  <c r="F186" i="16"/>
  <c r="G186" i="16"/>
  <c r="H186" i="16"/>
  <c r="I186" i="16"/>
  <c r="J186" i="16"/>
  <c r="K186" i="16"/>
  <c r="M186" i="16"/>
  <c r="O186" i="16"/>
  <c r="Y186" i="16"/>
  <c r="P186" i="16"/>
  <c r="Q186" i="16"/>
  <c r="R186" i="16"/>
  <c r="S186" i="16"/>
  <c r="T186" i="16"/>
  <c r="U186" i="16"/>
  <c r="V186" i="16"/>
  <c r="W186" i="16"/>
  <c r="X186" i="16"/>
  <c r="Z186" i="16"/>
  <c r="AB186" i="16"/>
  <c r="AC186" i="16"/>
  <c r="AD186" i="16"/>
  <c r="AE186" i="16"/>
  <c r="AF186" i="16"/>
  <c r="AH186" i="16"/>
  <c r="AJ186" i="16"/>
  <c r="AN186" i="16"/>
  <c r="AO186" i="16"/>
  <c r="AQ186" i="16"/>
  <c r="AI10" i="149"/>
  <c r="AI12" i="51"/>
  <c r="B12" i="149"/>
  <c r="B10" i="149"/>
  <c r="B12" i="51"/>
  <c r="C12" i="149"/>
  <c r="D12" i="149"/>
  <c r="E12" i="149"/>
  <c r="F12" i="149"/>
  <c r="F10" i="149"/>
  <c r="F12" i="51"/>
  <c r="G12" i="149"/>
  <c r="H12" i="149"/>
  <c r="I12" i="149"/>
  <c r="J12" i="149"/>
  <c r="K12" i="149"/>
  <c r="M12" i="149"/>
  <c r="N12" i="149"/>
  <c r="O12" i="149"/>
  <c r="P12" i="149"/>
  <c r="Q12" i="149"/>
  <c r="R12" i="149"/>
  <c r="S12" i="149"/>
  <c r="S10" i="149"/>
  <c r="S12" i="51"/>
  <c r="T12" i="149"/>
  <c r="X12" i="149"/>
  <c r="X10" i="149"/>
  <c r="X12" i="51"/>
  <c r="X10" i="51"/>
  <c r="Y12" i="149"/>
  <c r="Z12" i="149"/>
  <c r="Z10" i="149"/>
  <c r="Z12" i="51"/>
  <c r="AA12" i="149"/>
  <c r="AC12" i="149"/>
  <c r="AD12" i="149"/>
  <c r="AE12" i="149"/>
  <c r="AF12" i="149"/>
  <c r="AG12" i="149"/>
  <c r="AH12" i="149"/>
  <c r="AK12" i="149"/>
  <c r="AL12" i="149"/>
  <c r="AM12" i="149"/>
  <c r="B13" i="149"/>
  <c r="C13" i="149"/>
  <c r="D13" i="149"/>
  <c r="J13" i="149"/>
  <c r="E13" i="149"/>
  <c r="F13" i="149"/>
  <c r="G13" i="149"/>
  <c r="H13" i="149"/>
  <c r="I13" i="149"/>
  <c r="K13" i="149"/>
  <c r="M13" i="149"/>
  <c r="N13" i="149"/>
  <c r="O13" i="149"/>
  <c r="P13" i="149"/>
  <c r="Q13" i="149"/>
  <c r="R13" i="149"/>
  <c r="S13" i="149"/>
  <c r="T13" i="149"/>
  <c r="U13" i="149"/>
  <c r="X13" i="149"/>
  <c r="Y13" i="149"/>
  <c r="Z13" i="149"/>
  <c r="AA13" i="149"/>
  <c r="AC13" i="149"/>
  <c r="AD13" i="149"/>
  <c r="AE13" i="149"/>
  <c r="AF13" i="149"/>
  <c r="AG13" i="149"/>
  <c r="AH13" i="149"/>
  <c r="AK13" i="149"/>
  <c r="AL13" i="149"/>
  <c r="AM13" i="149"/>
  <c r="B14" i="149"/>
  <c r="C14" i="149"/>
  <c r="D14" i="149"/>
  <c r="E14" i="149"/>
  <c r="K14" i="149"/>
  <c r="F14" i="149"/>
  <c r="G14" i="149"/>
  <c r="H14" i="149"/>
  <c r="I14" i="149"/>
  <c r="M14" i="149"/>
  <c r="N14" i="149"/>
  <c r="O14" i="149"/>
  <c r="P14" i="149"/>
  <c r="Q14" i="149"/>
  <c r="R14" i="149"/>
  <c r="S14" i="149"/>
  <c r="T14" i="149"/>
  <c r="U14" i="149"/>
  <c r="V14" i="149"/>
  <c r="X14" i="149"/>
  <c r="Y14" i="149"/>
  <c r="Z14" i="149"/>
  <c r="AA14" i="149"/>
  <c r="AC14" i="149"/>
  <c r="AD14" i="149"/>
  <c r="AE14" i="149"/>
  <c r="AF14" i="149"/>
  <c r="AG14" i="149"/>
  <c r="AH14" i="149"/>
  <c r="AK14" i="149"/>
  <c r="AL14" i="149"/>
  <c r="AM14" i="149"/>
  <c r="B15" i="149"/>
  <c r="C15" i="149"/>
  <c r="D15" i="149"/>
  <c r="E15" i="149"/>
  <c r="F15" i="149"/>
  <c r="G15" i="149"/>
  <c r="H15" i="149"/>
  <c r="I15" i="149"/>
  <c r="J15" i="149"/>
  <c r="M15" i="149"/>
  <c r="N15" i="149"/>
  <c r="V15" i="149"/>
  <c r="O15" i="149"/>
  <c r="U15" i="149"/>
  <c r="P15" i="149"/>
  <c r="Q15" i="149"/>
  <c r="R15" i="149"/>
  <c r="S15" i="149"/>
  <c r="T15" i="149"/>
  <c r="X15" i="149"/>
  <c r="Y15" i="149"/>
  <c r="Z15" i="149"/>
  <c r="AA15" i="149"/>
  <c r="AC15" i="149"/>
  <c r="AD15" i="149"/>
  <c r="AE15" i="149"/>
  <c r="AF15" i="149"/>
  <c r="AG15" i="149"/>
  <c r="AH15" i="149"/>
  <c r="AK15" i="149"/>
  <c r="AL15" i="149"/>
  <c r="AM15" i="149"/>
  <c r="B16" i="149"/>
  <c r="C16" i="149"/>
  <c r="D16" i="149"/>
  <c r="E16" i="149"/>
  <c r="F16" i="149"/>
  <c r="G16" i="149"/>
  <c r="H16" i="149"/>
  <c r="I16" i="149"/>
  <c r="J16" i="149"/>
  <c r="K16" i="149"/>
  <c r="M16" i="149"/>
  <c r="N16" i="149"/>
  <c r="O16" i="149"/>
  <c r="P16" i="149"/>
  <c r="V16" i="149"/>
  <c r="Q16" i="149"/>
  <c r="R16" i="149"/>
  <c r="S16" i="149"/>
  <c r="T16" i="149"/>
  <c r="X16" i="149"/>
  <c r="Y16" i="149"/>
  <c r="Z16" i="149"/>
  <c r="AA16" i="149"/>
  <c r="AC16" i="149"/>
  <c r="AD16" i="149"/>
  <c r="AE16" i="149"/>
  <c r="AF16" i="149"/>
  <c r="AF10" i="149"/>
  <c r="AF12" i="51"/>
  <c r="AG16" i="149"/>
  <c r="AH16" i="149"/>
  <c r="AK16" i="149"/>
  <c r="AL16" i="149"/>
  <c r="AM16" i="149"/>
  <c r="B17" i="149"/>
  <c r="C17" i="149"/>
  <c r="D17" i="149"/>
  <c r="J17" i="149"/>
  <c r="E17" i="149"/>
  <c r="F17" i="149"/>
  <c r="G17" i="149"/>
  <c r="H17" i="149"/>
  <c r="I17" i="149"/>
  <c r="K17" i="149"/>
  <c r="M17" i="149"/>
  <c r="N17" i="149"/>
  <c r="O17" i="149"/>
  <c r="P17" i="149"/>
  <c r="Q17" i="149"/>
  <c r="R17" i="149"/>
  <c r="S17" i="149"/>
  <c r="T17" i="149"/>
  <c r="U17" i="149"/>
  <c r="X17" i="149"/>
  <c r="Y17" i="149"/>
  <c r="Z17" i="149"/>
  <c r="AA17" i="149"/>
  <c r="AC17" i="149"/>
  <c r="AD17" i="149"/>
  <c r="AE17" i="149"/>
  <c r="AF17" i="149"/>
  <c r="AG17" i="149"/>
  <c r="AH17" i="149"/>
  <c r="AK17" i="149"/>
  <c r="AL17" i="149"/>
  <c r="AM17" i="149"/>
  <c r="B18" i="149"/>
  <c r="C18" i="149"/>
  <c r="D18" i="149"/>
  <c r="E18" i="149"/>
  <c r="K18" i="149"/>
  <c r="F18" i="149"/>
  <c r="G18" i="149"/>
  <c r="H18" i="149"/>
  <c r="I18" i="149"/>
  <c r="M18" i="149"/>
  <c r="N18" i="149"/>
  <c r="O18" i="149"/>
  <c r="P18" i="149"/>
  <c r="Q18" i="149"/>
  <c r="R18" i="149"/>
  <c r="S18" i="149"/>
  <c r="T18" i="149"/>
  <c r="U18" i="149"/>
  <c r="V18" i="149"/>
  <c r="X18" i="149"/>
  <c r="Y18" i="149"/>
  <c r="Z18" i="149"/>
  <c r="AA18" i="149"/>
  <c r="AC18" i="149"/>
  <c r="AD18" i="149"/>
  <c r="AE18" i="149"/>
  <c r="AF18" i="149"/>
  <c r="AG18" i="149"/>
  <c r="AH18" i="149"/>
  <c r="AK18" i="149"/>
  <c r="AL18" i="149"/>
  <c r="AM18" i="149"/>
  <c r="B19" i="149"/>
  <c r="C19" i="149"/>
  <c r="D19" i="149"/>
  <c r="E19" i="149"/>
  <c r="F19" i="149"/>
  <c r="G19" i="149"/>
  <c r="H19" i="149"/>
  <c r="I19" i="149"/>
  <c r="J19" i="149"/>
  <c r="M19" i="149"/>
  <c r="N19" i="149"/>
  <c r="O19" i="149"/>
  <c r="U19" i="149"/>
  <c r="P19" i="149"/>
  <c r="Q19" i="149"/>
  <c r="R19" i="149"/>
  <c r="S19" i="149"/>
  <c r="T19" i="149"/>
  <c r="V19" i="149"/>
  <c r="X19" i="149"/>
  <c r="Y19" i="149"/>
  <c r="Z19" i="149"/>
  <c r="AA19" i="149"/>
  <c r="AC19" i="149"/>
  <c r="AD19" i="149"/>
  <c r="AE19" i="149"/>
  <c r="AF19" i="149"/>
  <c r="AG19" i="149"/>
  <c r="AH19" i="149"/>
  <c r="AK19" i="149"/>
  <c r="AL19" i="149"/>
  <c r="AM19" i="149"/>
  <c r="B20" i="149"/>
  <c r="C20" i="149"/>
  <c r="D20" i="149"/>
  <c r="E20" i="149"/>
  <c r="F20" i="149"/>
  <c r="G20" i="149"/>
  <c r="H20" i="149"/>
  <c r="I20" i="149"/>
  <c r="J20" i="149"/>
  <c r="K20" i="149"/>
  <c r="M20" i="149"/>
  <c r="N20" i="149"/>
  <c r="O20" i="149"/>
  <c r="P20" i="149"/>
  <c r="V20" i="149"/>
  <c r="Q20" i="149"/>
  <c r="R20" i="149"/>
  <c r="S20" i="149"/>
  <c r="T20" i="149"/>
  <c r="X20" i="149"/>
  <c r="Y20" i="149"/>
  <c r="Z20" i="149"/>
  <c r="AA20" i="149"/>
  <c r="AC20" i="149"/>
  <c r="AD20" i="149"/>
  <c r="AE20" i="149"/>
  <c r="AF20" i="149"/>
  <c r="AG20" i="149"/>
  <c r="AH20" i="149"/>
  <c r="AK20" i="149"/>
  <c r="AL20" i="149"/>
  <c r="AM20" i="149"/>
  <c r="B21" i="149"/>
  <c r="C21" i="149"/>
  <c r="D21" i="149"/>
  <c r="J21" i="149"/>
  <c r="E21" i="149"/>
  <c r="F21" i="149"/>
  <c r="G21" i="149"/>
  <c r="H21" i="149"/>
  <c r="I21" i="149"/>
  <c r="K21" i="149"/>
  <c r="M21" i="149"/>
  <c r="N21" i="149"/>
  <c r="O21" i="149"/>
  <c r="P21" i="149"/>
  <c r="Q21" i="149"/>
  <c r="R21" i="149"/>
  <c r="S21" i="149"/>
  <c r="T21" i="149"/>
  <c r="U21" i="149"/>
  <c r="X21" i="149"/>
  <c r="Y21" i="149"/>
  <c r="Z21" i="149"/>
  <c r="AA21" i="149"/>
  <c r="AC21" i="149"/>
  <c r="AD21" i="149"/>
  <c r="AE21" i="149"/>
  <c r="AF21" i="149"/>
  <c r="AG21" i="149"/>
  <c r="AH21" i="149"/>
  <c r="AK21" i="149"/>
  <c r="AL21" i="149"/>
  <c r="AM21" i="149"/>
  <c r="B22" i="149"/>
  <c r="C22" i="149"/>
  <c r="D22" i="149"/>
  <c r="E22" i="149"/>
  <c r="K22" i="149"/>
  <c r="F22" i="149"/>
  <c r="G22" i="149"/>
  <c r="H22" i="149"/>
  <c r="I22" i="149"/>
  <c r="M22" i="149"/>
  <c r="N22" i="149"/>
  <c r="O22" i="149"/>
  <c r="P22" i="149"/>
  <c r="Q22" i="149"/>
  <c r="R22" i="149"/>
  <c r="S22" i="149"/>
  <c r="T22" i="149"/>
  <c r="U22" i="149"/>
  <c r="V22" i="149"/>
  <c r="X22" i="149"/>
  <c r="Y22" i="149"/>
  <c r="Z22" i="149"/>
  <c r="AA22" i="149"/>
  <c r="AC22" i="149"/>
  <c r="AD22" i="149"/>
  <c r="AE22" i="149"/>
  <c r="AF22" i="149"/>
  <c r="AG22" i="149"/>
  <c r="AH22" i="149"/>
  <c r="AK22" i="149"/>
  <c r="AL22" i="149"/>
  <c r="AM22" i="149"/>
  <c r="B23" i="149"/>
  <c r="C23" i="149"/>
  <c r="D23" i="149"/>
  <c r="E23" i="149"/>
  <c r="F23" i="149"/>
  <c r="G23" i="149"/>
  <c r="H23" i="149"/>
  <c r="I23" i="149"/>
  <c r="J23" i="149"/>
  <c r="M23" i="149"/>
  <c r="N23" i="149"/>
  <c r="V23" i="149"/>
  <c r="O23" i="149"/>
  <c r="U23" i="149"/>
  <c r="P23" i="149"/>
  <c r="Q23" i="149"/>
  <c r="R23" i="149"/>
  <c r="S23" i="149"/>
  <c r="T23" i="149"/>
  <c r="X23" i="149"/>
  <c r="Y23" i="149"/>
  <c r="Z23" i="149"/>
  <c r="AA23" i="149"/>
  <c r="AC23" i="149"/>
  <c r="AD23" i="149"/>
  <c r="AE23" i="149"/>
  <c r="AF23" i="149"/>
  <c r="AG23" i="149"/>
  <c r="AH23" i="149"/>
  <c r="AK23" i="149"/>
  <c r="AL23" i="149"/>
  <c r="AM23" i="149"/>
  <c r="B24" i="149"/>
  <c r="C24" i="149"/>
  <c r="D24" i="149"/>
  <c r="E24" i="149"/>
  <c r="F24" i="149"/>
  <c r="G24" i="149"/>
  <c r="H24" i="149"/>
  <c r="I24" i="149"/>
  <c r="J24" i="149"/>
  <c r="K24" i="149"/>
  <c r="M24" i="149"/>
  <c r="N24" i="149"/>
  <c r="O24" i="149"/>
  <c r="P24" i="149"/>
  <c r="V24" i="149"/>
  <c r="Q24" i="149"/>
  <c r="R24" i="149"/>
  <c r="S24" i="149"/>
  <c r="T24" i="149"/>
  <c r="X24" i="149"/>
  <c r="Y24" i="149"/>
  <c r="Z24" i="149"/>
  <c r="AA24" i="149"/>
  <c r="AC24" i="149"/>
  <c r="AD24" i="149"/>
  <c r="AE24" i="149"/>
  <c r="AF24" i="149"/>
  <c r="AG24" i="149"/>
  <c r="AH24" i="149"/>
  <c r="AK24" i="149"/>
  <c r="AL24" i="149"/>
  <c r="AM24" i="149"/>
  <c r="B25" i="149"/>
  <c r="C25" i="149"/>
  <c r="D25" i="149"/>
  <c r="J25" i="149"/>
  <c r="E25" i="149"/>
  <c r="F25" i="149"/>
  <c r="G25" i="149"/>
  <c r="H25" i="149"/>
  <c r="I25" i="149"/>
  <c r="K25" i="149"/>
  <c r="M25" i="149"/>
  <c r="N25" i="149"/>
  <c r="O25" i="149"/>
  <c r="P25" i="149"/>
  <c r="Q25" i="149"/>
  <c r="R25" i="149"/>
  <c r="S25" i="149"/>
  <c r="T25" i="149"/>
  <c r="U25" i="149"/>
  <c r="X25" i="149"/>
  <c r="Y25" i="149"/>
  <c r="Z25" i="149"/>
  <c r="AA25" i="149"/>
  <c r="AC25" i="149"/>
  <c r="AD25" i="149"/>
  <c r="AE25" i="149"/>
  <c r="AF25" i="149"/>
  <c r="AG25" i="149"/>
  <c r="AH25" i="149"/>
  <c r="AK25" i="149"/>
  <c r="AL25" i="149"/>
  <c r="AM25" i="149"/>
  <c r="B26" i="149"/>
  <c r="C26" i="149"/>
  <c r="D26" i="149"/>
  <c r="E26" i="149"/>
  <c r="K26" i="149"/>
  <c r="F26" i="149"/>
  <c r="G26" i="149"/>
  <c r="H26" i="149"/>
  <c r="I26" i="149"/>
  <c r="M26" i="149"/>
  <c r="N26" i="149"/>
  <c r="O26" i="149"/>
  <c r="P26" i="149"/>
  <c r="Q26" i="149"/>
  <c r="R26" i="149"/>
  <c r="S26" i="149"/>
  <c r="T26" i="149"/>
  <c r="U26" i="149"/>
  <c r="V26" i="149"/>
  <c r="X26" i="149"/>
  <c r="Y26" i="149"/>
  <c r="Z26" i="149"/>
  <c r="AA26" i="149"/>
  <c r="AC26" i="149"/>
  <c r="AD26" i="149"/>
  <c r="AE26" i="149"/>
  <c r="AF26" i="149"/>
  <c r="AG26" i="149"/>
  <c r="AH26" i="149"/>
  <c r="AK26" i="149"/>
  <c r="AL26" i="149"/>
  <c r="AM26" i="149"/>
  <c r="B27" i="149"/>
  <c r="C27" i="149"/>
  <c r="D27" i="149"/>
  <c r="E27" i="149"/>
  <c r="F27" i="149"/>
  <c r="G27" i="149"/>
  <c r="H27" i="149"/>
  <c r="I27" i="149"/>
  <c r="J27" i="149"/>
  <c r="M27" i="149"/>
  <c r="N27" i="149"/>
  <c r="O27" i="149"/>
  <c r="U27" i="149"/>
  <c r="P27" i="149"/>
  <c r="Q27" i="149"/>
  <c r="R27" i="149"/>
  <c r="S27" i="149"/>
  <c r="T27" i="149"/>
  <c r="V27" i="149"/>
  <c r="X27" i="149"/>
  <c r="Y27" i="149"/>
  <c r="Z27" i="149"/>
  <c r="AA27" i="149"/>
  <c r="AC27" i="149"/>
  <c r="AD27" i="149"/>
  <c r="AE27" i="149"/>
  <c r="AF27" i="149"/>
  <c r="AG27" i="149"/>
  <c r="AH27" i="149"/>
  <c r="AK27" i="149"/>
  <c r="AL27" i="149"/>
  <c r="AM27" i="149"/>
  <c r="B28" i="149"/>
  <c r="C28" i="149"/>
  <c r="D28" i="149"/>
  <c r="E28" i="149"/>
  <c r="F28" i="149"/>
  <c r="G28" i="149"/>
  <c r="H28" i="149"/>
  <c r="I28" i="149"/>
  <c r="J28" i="149"/>
  <c r="K28" i="149"/>
  <c r="M28" i="149"/>
  <c r="N28" i="149"/>
  <c r="O28" i="149"/>
  <c r="P28" i="149"/>
  <c r="V28" i="149"/>
  <c r="Q28" i="149"/>
  <c r="R28" i="149"/>
  <c r="S28" i="149"/>
  <c r="T28" i="149"/>
  <c r="X28" i="149"/>
  <c r="Y28" i="149"/>
  <c r="Z28" i="149"/>
  <c r="AA28" i="149"/>
  <c r="AC28" i="149"/>
  <c r="AD28" i="149"/>
  <c r="AE28" i="149"/>
  <c r="AF28" i="149"/>
  <c r="AG28" i="149"/>
  <c r="AH28" i="149"/>
  <c r="AK28" i="149"/>
  <c r="AL28" i="149"/>
  <c r="AM28" i="149"/>
  <c r="B29" i="149"/>
  <c r="C29" i="149"/>
  <c r="D29" i="149"/>
  <c r="J29" i="149"/>
  <c r="E29" i="149"/>
  <c r="F29" i="149"/>
  <c r="G29" i="149"/>
  <c r="H29" i="149"/>
  <c r="I29" i="149"/>
  <c r="K29" i="149"/>
  <c r="M29" i="149"/>
  <c r="N29" i="149"/>
  <c r="O29" i="149"/>
  <c r="P29" i="149"/>
  <c r="Q29" i="149"/>
  <c r="R29" i="149"/>
  <c r="S29" i="149"/>
  <c r="T29" i="149"/>
  <c r="U29" i="149"/>
  <c r="X29" i="149"/>
  <c r="Y29" i="149"/>
  <c r="Z29" i="149"/>
  <c r="AA29" i="149"/>
  <c r="AC29" i="149"/>
  <c r="AD29" i="149"/>
  <c r="AE29" i="149"/>
  <c r="AF29" i="149"/>
  <c r="AG29" i="149"/>
  <c r="AH29" i="149"/>
  <c r="AK29" i="149"/>
  <c r="AL29" i="149"/>
  <c r="AM29" i="149"/>
  <c r="B30" i="149"/>
  <c r="C30" i="149"/>
  <c r="D30" i="149"/>
  <c r="E30" i="149"/>
  <c r="K30" i="149"/>
  <c r="F30" i="149"/>
  <c r="G30" i="149"/>
  <c r="H30" i="149"/>
  <c r="I30" i="149"/>
  <c r="M30" i="149"/>
  <c r="N30" i="149"/>
  <c r="O30" i="149"/>
  <c r="P30" i="149"/>
  <c r="Q30" i="149"/>
  <c r="R30" i="149"/>
  <c r="S30" i="149"/>
  <c r="T30" i="149"/>
  <c r="U30" i="149"/>
  <c r="V30" i="149"/>
  <c r="X30" i="149"/>
  <c r="Y30" i="149"/>
  <c r="Z30" i="149"/>
  <c r="AA30" i="149"/>
  <c r="AC30" i="149"/>
  <c r="AD30" i="149"/>
  <c r="AE30" i="149"/>
  <c r="AF30" i="149"/>
  <c r="AG30" i="149"/>
  <c r="AH30" i="149"/>
  <c r="AK30" i="149"/>
  <c r="AL30" i="149"/>
  <c r="AM30" i="149"/>
  <c r="N42" i="149"/>
  <c r="N13" i="51"/>
  <c r="B44" i="149"/>
  <c r="B42" i="149"/>
  <c r="B13" i="51"/>
  <c r="C44" i="149"/>
  <c r="C42" i="149"/>
  <c r="C13" i="51"/>
  <c r="D44" i="149"/>
  <c r="D42" i="149"/>
  <c r="D13" i="51"/>
  <c r="E44" i="149"/>
  <c r="F44" i="149"/>
  <c r="F42" i="149"/>
  <c r="F13" i="51"/>
  <c r="G44" i="149"/>
  <c r="G42" i="149"/>
  <c r="G13" i="51"/>
  <c r="H44" i="149"/>
  <c r="H42" i="149"/>
  <c r="H13" i="51"/>
  <c r="I44" i="149"/>
  <c r="I42" i="149"/>
  <c r="I13" i="51"/>
  <c r="J44" i="149"/>
  <c r="J42" i="149"/>
  <c r="M44" i="149"/>
  <c r="M42" i="149"/>
  <c r="M13" i="51"/>
  <c r="N44" i="149"/>
  <c r="O44" i="149"/>
  <c r="O42" i="149"/>
  <c r="O13" i="51"/>
  <c r="P44" i="149"/>
  <c r="P42" i="149"/>
  <c r="P13" i="51"/>
  <c r="Q44" i="149"/>
  <c r="Q42" i="149"/>
  <c r="Q13" i="51"/>
  <c r="R44" i="149"/>
  <c r="R42" i="149"/>
  <c r="R13" i="51"/>
  <c r="S44" i="149"/>
  <c r="S42" i="149"/>
  <c r="S13" i="51"/>
  <c r="T44" i="149"/>
  <c r="T42" i="149"/>
  <c r="T13" i="51"/>
  <c r="V44" i="149"/>
  <c r="V42" i="149"/>
  <c r="X44" i="149"/>
  <c r="X42" i="149"/>
  <c r="X13" i="51"/>
  <c r="Y44" i="149"/>
  <c r="Y42" i="149"/>
  <c r="Y13" i="51"/>
  <c r="Z44" i="149"/>
  <c r="Z42" i="149"/>
  <c r="Z13" i="51"/>
  <c r="AA44" i="149"/>
  <c r="AA42" i="149"/>
  <c r="AA13" i="51"/>
  <c r="AD44" i="149"/>
  <c r="AD42" i="149"/>
  <c r="AD13" i="51"/>
  <c r="C251" i="192"/>
  <c r="AE44" i="149"/>
  <c r="AF44" i="149"/>
  <c r="AF42" i="149"/>
  <c r="AF13" i="51"/>
  <c r="C319" i="192"/>
  <c r="AG44" i="149"/>
  <c r="AG42" i="149"/>
  <c r="AG13" i="51"/>
  <c r="AH44" i="149"/>
  <c r="AH42" i="149"/>
  <c r="AH13" i="51"/>
  <c r="AI44" i="149"/>
  <c r="AL44" i="149"/>
  <c r="AL42" i="149"/>
  <c r="AL13" i="51"/>
  <c r="C216" i="192"/>
  <c r="AM44" i="149"/>
  <c r="AM42" i="149"/>
  <c r="AM13" i="51"/>
  <c r="B45" i="149"/>
  <c r="C45" i="149"/>
  <c r="D45" i="149"/>
  <c r="E45" i="149"/>
  <c r="F45" i="149"/>
  <c r="G45" i="149"/>
  <c r="H45" i="149"/>
  <c r="I45" i="149"/>
  <c r="J45" i="149"/>
  <c r="M45" i="149"/>
  <c r="N45" i="149"/>
  <c r="O45" i="149"/>
  <c r="U45" i="149"/>
  <c r="P45" i="149"/>
  <c r="Q45" i="149"/>
  <c r="R45" i="149"/>
  <c r="S45" i="149"/>
  <c r="T45" i="149"/>
  <c r="V45" i="149"/>
  <c r="X45" i="149"/>
  <c r="Y45" i="149"/>
  <c r="Z45" i="149"/>
  <c r="AA45" i="149"/>
  <c r="AD45" i="149"/>
  <c r="AE45" i="149"/>
  <c r="AE42" i="149"/>
  <c r="AE13" i="51"/>
  <c r="AF45" i="149"/>
  <c r="AG45" i="149"/>
  <c r="AH45" i="149"/>
  <c r="AI45" i="149"/>
  <c r="AI42" i="149"/>
  <c r="AI13" i="51"/>
  <c r="G319" i="192"/>
  <c r="AL45" i="149"/>
  <c r="AM45" i="149"/>
  <c r="B46" i="149"/>
  <c r="C46" i="149"/>
  <c r="D46" i="149"/>
  <c r="E46" i="149"/>
  <c r="F46" i="149"/>
  <c r="G46" i="149"/>
  <c r="H46" i="149"/>
  <c r="I46" i="149"/>
  <c r="J46" i="149"/>
  <c r="M46" i="149"/>
  <c r="N46" i="149"/>
  <c r="O46" i="149"/>
  <c r="U46" i="149"/>
  <c r="P46" i="149"/>
  <c r="Q46" i="149"/>
  <c r="R46" i="149"/>
  <c r="S46" i="149"/>
  <c r="T46" i="149"/>
  <c r="V46" i="149"/>
  <c r="X46" i="149"/>
  <c r="Y46" i="149"/>
  <c r="Z46" i="149"/>
  <c r="AA46" i="149"/>
  <c r="AD46" i="149"/>
  <c r="AE46" i="149"/>
  <c r="AF46" i="149"/>
  <c r="AG46" i="149"/>
  <c r="AH46" i="149"/>
  <c r="AI46" i="149"/>
  <c r="AL46" i="149"/>
  <c r="AM46" i="149"/>
  <c r="B47" i="149"/>
  <c r="C47" i="149"/>
  <c r="D47" i="149"/>
  <c r="E47" i="149"/>
  <c r="F47" i="149"/>
  <c r="G47" i="149"/>
  <c r="H47" i="149"/>
  <c r="I47" i="149"/>
  <c r="J47" i="149"/>
  <c r="M47" i="149"/>
  <c r="N47" i="149"/>
  <c r="O47" i="149"/>
  <c r="U47" i="149"/>
  <c r="P47" i="149"/>
  <c r="Q47" i="149"/>
  <c r="R47" i="149"/>
  <c r="S47" i="149"/>
  <c r="T47" i="149"/>
  <c r="V47" i="149"/>
  <c r="X47" i="149"/>
  <c r="Y47" i="149"/>
  <c r="Z47" i="149"/>
  <c r="AA47" i="149"/>
  <c r="AD47" i="149"/>
  <c r="AE47" i="149"/>
  <c r="AF47" i="149"/>
  <c r="AG47" i="149"/>
  <c r="AH47" i="149"/>
  <c r="AI47" i="149"/>
  <c r="AL47" i="149"/>
  <c r="AM47" i="149"/>
  <c r="B48" i="149"/>
  <c r="C48" i="149"/>
  <c r="D48" i="149"/>
  <c r="E48" i="149"/>
  <c r="F48" i="149"/>
  <c r="G48" i="149"/>
  <c r="H48" i="149"/>
  <c r="I48" i="149"/>
  <c r="J48" i="149"/>
  <c r="M48" i="149"/>
  <c r="N48" i="149"/>
  <c r="O48" i="149"/>
  <c r="U48" i="149"/>
  <c r="P48" i="149"/>
  <c r="Q48" i="149"/>
  <c r="R48" i="149"/>
  <c r="S48" i="149"/>
  <c r="T48" i="149"/>
  <c r="V48" i="149"/>
  <c r="X48" i="149"/>
  <c r="Y48" i="149"/>
  <c r="Z48" i="149"/>
  <c r="AA48" i="149"/>
  <c r="AD48" i="149"/>
  <c r="AE48" i="149"/>
  <c r="AF48" i="149"/>
  <c r="AG48" i="149"/>
  <c r="AH48" i="149"/>
  <c r="AI48" i="149"/>
  <c r="AL48" i="149"/>
  <c r="AM48" i="149"/>
  <c r="B49" i="149"/>
  <c r="C49" i="149"/>
  <c r="D49" i="149"/>
  <c r="E49" i="149"/>
  <c r="F49" i="149"/>
  <c r="G49" i="149"/>
  <c r="H49" i="149"/>
  <c r="I49" i="149"/>
  <c r="J49" i="149"/>
  <c r="M49" i="149"/>
  <c r="N49" i="149"/>
  <c r="O49" i="149"/>
  <c r="U49" i="149"/>
  <c r="P49" i="149"/>
  <c r="Q49" i="149"/>
  <c r="R49" i="149"/>
  <c r="S49" i="149"/>
  <c r="T49" i="149"/>
  <c r="V49" i="149"/>
  <c r="X49" i="149"/>
  <c r="Y49" i="149"/>
  <c r="Z49" i="149"/>
  <c r="AA49" i="149"/>
  <c r="AD49" i="149"/>
  <c r="AE49" i="149"/>
  <c r="AF49" i="149"/>
  <c r="AG49" i="149"/>
  <c r="AH49" i="149"/>
  <c r="AI49" i="149"/>
  <c r="AL49" i="149"/>
  <c r="AM49" i="149"/>
  <c r="B50" i="149"/>
  <c r="C50" i="149"/>
  <c r="D50" i="149"/>
  <c r="E50" i="149"/>
  <c r="F50" i="149"/>
  <c r="G50" i="149"/>
  <c r="H50" i="149"/>
  <c r="I50" i="149"/>
  <c r="J50" i="149"/>
  <c r="M50" i="149"/>
  <c r="N50" i="149"/>
  <c r="O50" i="149"/>
  <c r="U50" i="149"/>
  <c r="P50" i="149"/>
  <c r="Q50" i="149"/>
  <c r="R50" i="149"/>
  <c r="S50" i="149"/>
  <c r="T50" i="149"/>
  <c r="V50" i="149"/>
  <c r="X50" i="149"/>
  <c r="Y50" i="149"/>
  <c r="Z50" i="149"/>
  <c r="AA50" i="149"/>
  <c r="AD50" i="149"/>
  <c r="AE50" i="149"/>
  <c r="AF50" i="149"/>
  <c r="AG50" i="149"/>
  <c r="AH50" i="149"/>
  <c r="AI50" i="149"/>
  <c r="AL50" i="149"/>
  <c r="AM50" i="149"/>
  <c r="B51" i="149"/>
  <c r="C51" i="149"/>
  <c r="D51" i="149"/>
  <c r="E51" i="149"/>
  <c r="F51" i="149"/>
  <c r="G51" i="149"/>
  <c r="H51" i="149"/>
  <c r="I51" i="149"/>
  <c r="J51" i="149"/>
  <c r="M51" i="149"/>
  <c r="N51" i="149"/>
  <c r="O51" i="149"/>
  <c r="U51" i="149"/>
  <c r="P51" i="149"/>
  <c r="Q51" i="149"/>
  <c r="R51" i="149"/>
  <c r="S51" i="149"/>
  <c r="T51" i="149"/>
  <c r="V51" i="149"/>
  <c r="X51" i="149"/>
  <c r="Y51" i="149"/>
  <c r="Z51" i="149"/>
  <c r="AA51" i="149"/>
  <c r="AD51" i="149"/>
  <c r="AE51" i="149"/>
  <c r="AF51" i="149"/>
  <c r="AG51" i="149"/>
  <c r="AH51" i="149"/>
  <c r="AI51" i="149"/>
  <c r="AL51" i="149"/>
  <c r="AM51" i="149"/>
  <c r="B52" i="149"/>
  <c r="C52" i="149"/>
  <c r="D52" i="149"/>
  <c r="E52" i="149"/>
  <c r="F52" i="149"/>
  <c r="G52" i="149"/>
  <c r="H52" i="149"/>
  <c r="I52" i="149"/>
  <c r="J52" i="149"/>
  <c r="M52" i="149"/>
  <c r="N52" i="149"/>
  <c r="O52" i="149"/>
  <c r="U52" i="149"/>
  <c r="P52" i="149"/>
  <c r="Q52" i="149"/>
  <c r="R52" i="149"/>
  <c r="S52" i="149"/>
  <c r="T52" i="149"/>
  <c r="V52" i="149"/>
  <c r="X52" i="149"/>
  <c r="Y52" i="149"/>
  <c r="Z52" i="149"/>
  <c r="AA52" i="149"/>
  <c r="AD52" i="149"/>
  <c r="AE52" i="149"/>
  <c r="AF52" i="149"/>
  <c r="AG52" i="149"/>
  <c r="AH52" i="149"/>
  <c r="AI52" i="149"/>
  <c r="AL52" i="149"/>
  <c r="AM52" i="149"/>
  <c r="B66" i="149"/>
  <c r="B64" i="149"/>
  <c r="B14" i="51"/>
  <c r="C66" i="149"/>
  <c r="C64" i="149"/>
  <c r="C14" i="51"/>
  <c r="D66" i="149"/>
  <c r="D64" i="149"/>
  <c r="D14" i="51"/>
  <c r="E66" i="149"/>
  <c r="F66" i="149"/>
  <c r="F64" i="149"/>
  <c r="F14" i="51"/>
  <c r="G66" i="149"/>
  <c r="G64" i="149"/>
  <c r="G14" i="51"/>
  <c r="H66" i="149"/>
  <c r="H64" i="149"/>
  <c r="H14" i="51"/>
  <c r="I66" i="149"/>
  <c r="I64" i="149"/>
  <c r="I14" i="51"/>
  <c r="J66" i="149"/>
  <c r="J64" i="149"/>
  <c r="M66" i="149"/>
  <c r="M64" i="149"/>
  <c r="M14" i="51"/>
  <c r="N66" i="149"/>
  <c r="N64" i="149"/>
  <c r="N14" i="51"/>
  <c r="O66" i="149"/>
  <c r="O64" i="149"/>
  <c r="O14" i="51"/>
  <c r="P66" i="149"/>
  <c r="P64" i="149"/>
  <c r="P14" i="51"/>
  <c r="Q66" i="149"/>
  <c r="Q64" i="149"/>
  <c r="Q14" i="51"/>
  <c r="R66" i="149"/>
  <c r="R64" i="149"/>
  <c r="R14" i="51"/>
  <c r="S66" i="149"/>
  <c r="S64" i="149"/>
  <c r="S14" i="51"/>
  <c r="T66" i="149"/>
  <c r="T64" i="149"/>
  <c r="T14" i="51"/>
  <c r="X66" i="149"/>
  <c r="X64" i="149"/>
  <c r="X14" i="51"/>
  <c r="Y66" i="149"/>
  <c r="Y64" i="149"/>
  <c r="Y14" i="51"/>
  <c r="Z66" i="149"/>
  <c r="Z64" i="149"/>
  <c r="Z14" i="51"/>
  <c r="AA66" i="149"/>
  <c r="AC66" i="149"/>
  <c r="AC64" i="149"/>
  <c r="AC14" i="51"/>
  <c r="AD66" i="149"/>
  <c r="AD64" i="149"/>
  <c r="AD14" i="51"/>
  <c r="C252" i="192"/>
  <c r="AE66" i="149"/>
  <c r="AE64" i="149"/>
  <c r="AE14" i="51"/>
  <c r="AE51" i="51"/>
  <c r="AF66" i="149"/>
  <c r="AF64" i="149"/>
  <c r="AF14" i="51"/>
  <c r="C320" i="192"/>
  <c r="AG66" i="149"/>
  <c r="AG64" i="149"/>
  <c r="AG14" i="51"/>
  <c r="AH66" i="149"/>
  <c r="AH64" i="149"/>
  <c r="AH14" i="51"/>
  <c r="AI66" i="149"/>
  <c r="AL66" i="149"/>
  <c r="AL64" i="149"/>
  <c r="AL14" i="51"/>
  <c r="C217" i="192"/>
  <c r="AM66" i="149"/>
  <c r="AM64" i="149"/>
  <c r="AM14" i="51"/>
  <c r="B67" i="149"/>
  <c r="C67" i="149"/>
  <c r="D67" i="149"/>
  <c r="E67" i="149"/>
  <c r="F67" i="149"/>
  <c r="G67" i="149"/>
  <c r="H67" i="149"/>
  <c r="I67" i="149"/>
  <c r="J67" i="149"/>
  <c r="M67" i="149"/>
  <c r="N67" i="149"/>
  <c r="O67" i="149"/>
  <c r="U67" i="149"/>
  <c r="P67" i="149"/>
  <c r="Q67" i="149"/>
  <c r="R67" i="149"/>
  <c r="S67" i="149"/>
  <c r="T67" i="149"/>
  <c r="V67" i="149"/>
  <c r="X67" i="149"/>
  <c r="Y67" i="149"/>
  <c r="Z67" i="149"/>
  <c r="AA67" i="149"/>
  <c r="AA64" i="149"/>
  <c r="AA14" i="51"/>
  <c r="AC67" i="149"/>
  <c r="AD67" i="149"/>
  <c r="AE67" i="149"/>
  <c r="AF67" i="149"/>
  <c r="AG67" i="149"/>
  <c r="AH67" i="149"/>
  <c r="AI67" i="149"/>
  <c r="AL67" i="149"/>
  <c r="AM67" i="149"/>
  <c r="B68" i="149"/>
  <c r="C68" i="149"/>
  <c r="D68" i="149"/>
  <c r="E68" i="149"/>
  <c r="F68" i="149"/>
  <c r="G68" i="149"/>
  <c r="H68" i="149"/>
  <c r="I68" i="149"/>
  <c r="J68" i="149"/>
  <c r="M68" i="149"/>
  <c r="N68" i="149"/>
  <c r="O68" i="149"/>
  <c r="U68" i="149"/>
  <c r="P68" i="149"/>
  <c r="Q68" i="149"/>
  <c r="R68" i="149"/>
  <c r="S68" i="149"/>
  <c r="T68" i="149"/>
  <c r="V68" i="149"/>
  <c r="X68" i="149"/>
  <c r="Y68" i="149"/>
  <c r="Z68" i="149"/>
  <c r="AA68" i="149"/>
  <c r="AC68" i="149"/>
  <c r="AD68" i="149"/>
  <c r="AE68" i="149"/>
  <c r="AF68" i="149"/>
  <c r="AG68" i="149"/>
  <c r="AH68" i="149"/>
  <c r="AI68" i="149"/>
  <c r="AI64" i="149"/>
  <c r="AI14" i="51"/>
  <c r="G320" i="192"/>
  <c r="AL68" i="149"/>
  <c r="AM68" i="149"/>
  <c r="B69" i="149"/>
  <c r="C69" i="149"/>
  <c r="D69" i="149"/>
  <c r="E69" i="149"/>
  <c r="F69" i="149"/>
  <c r="G69" i="149"/>
  <c r="H69" i="149"/>
  <c r="I69" i="149"/>
  <c r="J69" i="149"/>
  <c r="M69" i="149"/>
  <c r="N69" i="149"/>
  <c r="O69" i="149"/>
  <c r="U69" i="149"/>
  <c r="P69" i="149"/>
  <c r="Q69" i="149"/>
  <c r="R69" i="149"/>
  <c r="S69" i="149"/>
  <c r="T69" i="149"/>
  <c r="V69" i="149"/>
  <c r="X69" i="149"/>
  <c r="Y69" i="149"/>
  <c r="Z69" i="149"/>
  <c r="AA69" i="149"/>
  <c r="AC69" i="149"/>
  <c r="AD69" i="149"/>
  <c r="AE69" i="149"/>
  <c r="AF69" i="149"/>
  <c r="AG69" i="149"/>
  <c r="AH69" i="149"/>
  <c r="AI69" i="149"/>
  <c r="AL69" i="149"/>
  <c r="AM69" i="149"/>
  <c r="B70" i="149"/>
  <c r="C70" i="149"/>
  <c r="D70" i="149"/>
  <c r="E70" i="149"/>
  <c r="F70" i="149"/>
  <c r="G70" i="149"/>
  <c r="H70" i="149"/>
  <c r="I70" i="149"/>
  <c r="J70" i="149"/>
  <c r="M70" i="149"/>
  <c r="N70" i="149"/>
  <c r="V70" i="149"/>
  <c r="O70" i="149"/>
  <c r="U70" i="149"/>
  <c r="P70" i="149"/>
  <c r="Q70" i="149"/>
  <c r="R70" i="149"/>
  <c r="S70" i="149"/>
  <c r="T70" i="149"/>
  <c r="X70" i="149"/>
  <c r="Y70" i="149"/>
  <c r="Z70" i="149"/>
  <c r="AA70" i="149"/>
  <c r="AC70" i="149"/>
  <c r="AD70" i="149"/>
  <c r="AE70" i="149"/>
  <c r="AF70" i="149"/>
  <c r="AG70" i="149"/>
  <c r="AH70" i="149"/>
  <c r="AI70" i="149"/>
  <c r="AL70" i="149"/>
  <c r="AM70" i="149"/>
  <c r="B71" i="149"/>
  <c r="C71" i="149"/>
  <c r="D71" i="149"/>
  <c r="E71" i="149"/>
  <c r="F71" i="149"/>
  <c r="G71" i="149"/>
  <c r="H71" i="149"/>
  <c r="I71" i="149"/>
  <c r="J71" i="149"/>
  <c r="M71" i="149"/>
  <c r="N71" i="149"/>
  <c r="O71" i="149"/>
  <c r="U71" i="149"/>
  <c r="P71" i="149"/>
  <c r="Q71" i="149"/>
  <c r="R71" i="149"/>
  <c r="S71" i="149"/>
  <c r="T71" i="149"/>
  <c r="V71" i="149"/>
  <c r="X71" i="149"/>
  <c r="Y71" i="149"/>
  <c r="Z71" i="149"/>
  <c r="AA71" i="149"/>
  <c r="AC71" i="149"/>
  <c r="AD71" i="149"/>
  <c r="AE71" i="149"/>
  <c r="AF71" i="149"/>
  <c r="AG71" i="149"/>
  <c r="AH71" i="149"/>
  <c r="AI71" i="149"/>
  <c r="AL71" i="149"/>
  <c r="AM71" i="149"/>
  <c r="B72" i="149"/>
  <c r="C72" i="149"/>
  <c r="D72" i="149"/>
  <c r="E72" i="149"/>
  <c r="F72" i="149"/>
  <c r="G72" i="149"/>
  <c r="H72" i="149"/>
  <c r="I72" i="149"/>
  <c r="J72" i="149"/>
  <c r="M72" i="149"/>
  <c r="N72" i="149"/>
  <c r="O72" i="149"/>
  <c r="U72" i="149"/>
  <c r="P72" i="149"/>
  <c r="Q72" i="149"/>
  <c r="R72" i="149"/>
  <c r="S72" i="149"/>
  <c r="T72" i="149"/>
  <c r="V72" i="149"/>
  <c r="X72" i="149"/>
  <c r="Y72" i="149"/>
  <c r="Z72" i="149"/>
  <c r="AA72" i="149"/>
  <c r="AC72" i="149"/>
  <c r="AD72" i="149"/>
  <c r="AE72" i="149"/>
  <c r="AF72" i="149"/>
  <c r="AG72" i="149"/>
  <c r="AH72" i="149"/>
  <c r="AI72" i="149"/>
  <c r="AL72" i="149"/>
  <c r="AM72" i="149"/>
  <c r="B73" i="149"/>
  <c r="C73" i="149"/>
  <c r="D73" i="149"/>
  <c r="E73" i="149"/>
  <c r="F73" i="149"/>
  <c r="G73" i="149"/>
  <c r="H73" i="149"/>
  <c r="I73" i="149"/>
  <c r="J73" i="149"/>
  <c r="M73" i="149"/>
  <c r="N73" i="149"/>
  <c r="O73" i="149"/>
  <c r="U73" i="149"/>
  <c r="P73" i="149"/>
  <c r="Q73" i="149"/>
  <c r="R73" i="149"/>
  <c r="S73" i="149"/>
  <c r="T73" i="149"/>
  <c r="V73" i="149"/>
  <c r="X73" i="149"/>
  <c r="Y73" i="149"/>
  <c r="Z73" i="149"/>
  <c r="AA73" i="149"/>
  <c r="AC73" i="149"/>
  <c r="AD73" i="149"/>
  <c r="AE73" i="149"/>
  <c r="AF73" i="149"/>
  <c r="AG73" i="149"/>
  <c r="AH73" i="149"/>
  <c r="AI73" i="149"/>
  <c r="AL73" i="149"/>
  <c r="AM73" i="149"/>
  <c r="B74" i="149"/>
  <c r="C74" i="149"/>
  <c r="D74" i="149"/>
  <c r="E74" i="149"/>
  <c r="F74" i="149"/>
  <c r="G74" i="149"/>
  <c r="H74" i="149"/>
  <c r="I74" i="149"/>
  <c r="J74" i="149"/>
  <c r="M74" i="149"/>
  <c r="N74" i="149"/>
  <c r="V74" i="149"/>
  <c r="O74" i="149"/>
  <c r="U74" i="149"/>
  <c r="P74" i="149"/>
  <c r="Q74" i="149"/>
  <c r="R74" i="149"/>
  <c r="S74" i="149"/>
  <c r="T74" i="149"/>
  <c r="X74" i="149"/>
  <c r="Y74" i="149"/>
  <c r="Z74" i="149"/>
  <c r="AA74" i="149"/>
  <c r="AC74" i="149"/>
  <c r="AD74" i="149"/>
  <c r="AE74" i="149"/>
  <c r="AF74" i="149"/>
  <c r="AG74" i="149"/>
  <c r="AH74" i="149"/>
  <c r="AI74" i="149"/>
  <c r="AL74" i="149"/>
  <c r="AM74" i="149"/>
  <c r="B75" i="149"/>
  <c r="C75" i="149"/>
  <c r="D75" i="149"/>
  <c r="E75" i="149"/>
  <c r="F75" i="149"/>
  <c r="G75" i="149"/>
  <c r="H75" i="149"/>
  <c r="I75" i="149"/>
  <c r="J75" i="149"/>
  <c r="M75" i="149"/>
  <c r="N75" i="149"/>
  <c r="O75" i="149"/>
  <c r="U75" i="149"/>
  <c r="P75" i="149"/>
  <c r="Q75" i="149"/>
  <c r="R75" i="149"/>
  <c r="S75" i="149"/>
  <c r="T75" i="149"/>
  <c r="V75" i="149"/>
  <c r="X75" i="149"/>
  <c r="Y75" i="149"/>
  <c r="Z75" i="149"/>
  <c r="AA75" i="149"/>
  <c r="AC75" i="149"/>
  <c r="AD75" i="149"/>
  <c r="AE75" i="149"/>
  <c r="AF75" i="149"/>
  <c r="AG75" i="149"/>
  <c r="AH75" i="149"/>
  <c r="AI75" i="149"/>
  <c r="AL75" i="149"/>
  <c r="AM75" i="149"/>
  <c r="B76" i="149"/>
  <c r="C76" i="149"/>
  <c r="D76" i="149"/>
  <c r="E76" i="149"/>
  <c r="F76" i="149"/>
  <c r="G76" i="149"/>
  <c r="H76" i="149"/>
  <c r="I76" i="149"/>
  <c r="J76" i="149"/>
  <c r="M76" i="149"/>
  <c r="N76" i="149"/>
  <c r="O76" i="149"/>
  <c r="U76" i="149"/>
  <c r="P76" i="149"/>
  <c r="Q76" i="149"/>
  <c r="R76" i="149"/>
  <c r="S76" i="149"/>
  <c r="T76" i="149"/>
  <c r="V76" i="149"/>
  <c r="X76" i="149"/>
  <c r="Y76" i="149"/>
  <c r="Z76" i="149"/>
  <c r="AA76" i="149"/>
  <c r="AC76" i="149"/>
  <c r="AD76" i="149"/>
  <c r="AE76" i="149"/>
  <c r="AF76" i="149"/>
  <c r="AG76" i="149"/>
  <c r="AH76" i="149"/>
  <c r="AI76" i="149"/>
  <c r="AL76" i="149"/>
  <c r="AM76" i="149"/>
  <c r="B77" i="149"/>
  <c r="C77" i="149"/>
  <c r="D77" i="149"/>
  <c r="E77" i="149"/>
  <c r="F77" i="149"/>
  <c r="G77" i="149"/>
  <c r="H77" i="149"/>
  <c r="I77" i="149"/>
  <c r="J77" i="149"/>
  <c r="M77" i="149"/>
  <c r="N77" i="149"/>
  <c r="O77" i="149"/>
  <c r="U77" i="149"/>
  <c r="P77" i="149"/>
  <c r="Q77" i="149"/>
  <c r="R77" i="149"/>
  <c r="S77" i="149"/>
  <c r="T77" i="149"/>
  <c r="V77" i="149"/>
  <c r="X77" i="149"/>
  <c r="Y77" i="149"/>
  <c r="Z77" i="149"/>
  <c r="AA77" i="149"/>
  <c r="AC77" i="149"/>
  <c r="AD77" i="149"/>
  <c r="AE77" i="149"/>
  <c r="AF77" i="149"/>
  <c r="AG77" i="149"/>
  <c r="AH77" i="149"/>
  <c r="AI77" i="149"/>
  <c r="AL77" i="149"/>
  <c r="AM77" i="149"/>
  <c r="B78" i="149"/>
  <c r="C78" i="149"/>
  <c r="D78" i="149"/>
  <c r="E78" i="149"/>
  <c r="F78" i="149"/>
  <c r="G78" i="149"/>
  <c r="H78" i="149"/>
  <c r="I78" i="149"/>
  <c r="J78" i="149"/>
  <c r="M78" i="149"/>
  <c r="N78" i="149"/>
  <c r="V78" i="149"/>
  <c r="O78" i="149"/>
  <c r="U78" i="149"/>
  <c r="P78" i="149"/>
  <c r="Q78" i="149"/>
  <c r="R78" i="149"/>
  <c r="S78" i="149"/>
  <c r="T78" i="149"/>
  <c r="X78" i="149"/>
  <c r="Y78" i="149"/>
  <c r="Z78" i="149"/>
  <c r="AA78" i="149"/>
  <c r="AC78" i="149"/>
  <c r="AD78" i="149"/>
  <c r="AE78" i="149"/>
  <c r="AF78" i="149"/>
  <c r="AG78" i="149"/>
  <c r="AH78" i="149"/>
  <c r="AI78" i="149"/>
  <c r="AL78" i="149"/>
  <c r="AM78" i="149"/>
  <c r="B79" i="149"/>
  <c r="C79" i="149"/>
  <c r="D79" i="149"/>
  <c r="E79" i="149"/>
  <c r="F79" i="149"/>
  <c r="G79" i="149"/>
  <c r="H79" i="149"/>
  <c r="I79" i="149"/>
  <c r="J79" i="149"/>
  <c r="M79" i="149"/>
  <c r="N79" i="149"/>
  <c r="O79" i="149"/>
  <c r="U79" i="149"/>
  <c r="P79" i="149"/>
  <c r="Q79" i="149"/>
  <c r="R79" i="149"/>
  <c r="S79" i="149"/>
  <c r="T79" i="149"/>
  <c r="V79" i="149"/>
  <c r="X79" i="149"/>
  <c r="Y79" i="149"/>
  <c r="Z79" i="149"/>
  <c r="AA79" i="149"/>
  <c r="AC79" i="149"/>
  <c r="AD79" i="149"/>
  <c r="AE79" i="149"/>
  <c r="AF79" i="149"/>
  <c r="AG79" i="149"/>
  <c r="AH79" i="149"/>
  <c r="AI79" i="149"/>
  <c r="AL79" i="149"/>
  <c r="AM79" i="149"/>
  <c r="B80" i="149"/>
  <c r="C80" i="149"/>
  <c r="D80" i="149"/>
  <c r="E80" i="149"/>
  <c r="F80" i="149"/>
  <c r="G80" i="149"/>
  <c r="H80" i="149"/>
  <c r="I80" i="149"/>
  <c r="J80" i="149"/>
  <c r="M80" i="149"/>
  <c r="N80" i="149"/>
  <c r="O80" i="149"/>
  <c r="U80" i="149"/>
  <c r="P80" i="149"/>
  <c r="Q80" i="149"/>
  <c r="R80" i="149"/>
  <c r="S80" i="149"/>
  <c r="T80" i="149"/>
  <c r="V80" i="149"/>
  <c r="X80" i="149"/>
  <c r="Y80" i="149"/>
  <c r="Z80" i="149"/>
  <c r="AA80" i="149"/>
  <c r="AC80" i="149"/>
  <c r="AD80" i="149"/>
  <c r="AE80" i="149"/>
  <c r="AF80" i="149"/>
  <c r="AG80" i="149"/>
  <c r="AH80" i="149"/>
  <c r="AI80" i="149"/>
  <c r="AL80" i="149"/>
  <c r="AM80" i="149"/>
  <c r="B81" i="149"/>
  <c r="C81" i="149"/>
  <c r="D81" i="149"/>
  <c r="E81" i="149"/>
  <c r="F81" i="149"/>
  <c r="G81" i="149"/>
  <c r="H81" i="149"/>
  <c r="I81" i="149"/>
  <c r="J81" i="149"/>
  <c r="M81" i="149"/>
  <c r="N81" i="149"/>
  <c r="O81" i="149"/>
  <c r="U81" i="149"/>
  <c r="P81" i="149"/>
  <c r="Q81" i="149"/>
  <c r="R81" i="149"/>
  <c r="S81" i="149"/>
  <c r="T81" i="149"/>
  <c r="V81" i="149"/>
  <c r="X81" i="149"/>
  <c r="Y81" i="149"/>
  <c r="Z81" i="149"/>
  <c r="AA81" i="149"/>
  <c r="AC81" i="149"/>
  <c r="AD81" i="149"/>
  <c r="AE81" i="149"/>
  <c r="AF81" i="149"/>
  <c r="AG81" i="149"/>
  <c r="AH81" i="149"/>
  <c r="AI81" i="149"/>
  <c r="AL81" i="149"/>
  <c r="AM81" i="149"/>
  <c r="B82" i="149"/>
  <c r="C82" i="149"/>
  <c r="D82" i="149"/>
  <c r="E82" i="149"/>
  <c r="F82" i="149"/>
  <c r="G82" i="149"/>
  <c r="H82" i="149"/>
  <c r="I82" i="149"/>
  <c r="J82" i="149"/>
  <c r="M82" i="149"/>
  <c r="N82" i="149"/>
  <c r="V82" i="149"/>
  <c r="O82" i="149"/>
  <c r="U82" i="149"/>
  <c r="P82" i="149"/>
  <c r="Q82" i="149"/>
  <c r="R82" i="149"/>
  <c r="S82" i="149"/>
  <c r="T82" i="149"/>
  <c r="X82" i="149"/>
  <c r="Y82" i="149"/>
  <c r="Z82" i="149"/>
  <c r="AA82" i="149"/>
  <c r="AC82" i="149"/>
  <c r="AD82" i="149"/>
  <c r="AE82" i="149"/>
  <c r="AF82" i="149"/>
  <c r="AG82" i="149"/>
  <c r="AH82" i="149"/>
  <c r="AI82" i="149"/>
  <c r="AL82" i="149"/>
  <c r="AM82" i="149"/>
  <c r="B83" i="149"/>
  <c r="C83" i="149"/>
  <c r="D83" i="149"/>
  <c r="E83" i="149"/>
  <c r="F83" i="149"/>
  <c r="G83" i="149"/>
  <c r="H83" i="149"/>
  <c r="I83" i="149"/>
  <c r="J83" i="149"/>
  <c r="M83" i="149"/>
  <c r="N83" i="149"/>
  <c r="O83" i="149"/>
  <c r="U83" i="149"/>
  <c r="P83" i="149"/>
  <c r="Q83" i="149"/>
  <c r="R83" i="149"/>
  <c r="S83" i="149"/>
  <c r="T83" i="149"/>
  <c r="V83" i="149"/>
  <c r="X83" i="149"/>
  <c r="Y83" i="149"/>
  <c r="Z83" i="149"/>
  <c r="AA83" i="149"/>
  <c r="AC83" i="149"/>
  <c r="AD83" i="149"/>
  <c r="AE83" i="149"/>
  <c r="AF83" i="149"/>
  <c r="AG83" i="149"/>
  <c r="AH83" i="149"/>
  <c r="AI83" i="149"/>
  <c r="AL83" i="149"/>
  <c r="AM83" i="149"/>
  <c r="B84" i="149"/>
  <c r="C84" i="149"/>
  <c r="D84" i="149"/>
  <c r="E84" i="149"/>
  <c r="F84" i="149"/>
  <c r="G84" i="149"/>
  <c r="H84" i="149"/>
  <c r="I84" i="149"/>
  <c r="J84" i="149"/>
  <c r="M84" i="149"/>
  <c r="N84" i="149"/>
  <c r="O84" i="149"/>
  <c r="U84" i="149"/>
  <c r="P84" i="149"/>
  <c r="Q84" i="149"/>
  <c r="R84" i="149"/>
  <c r="S84" i="149"/>
  <c r="T84" i="149"/>
  <c r="V84" i="149"/>
  <c r="X84" i="149"/>
  <c r="Y84" i="149"/>
  <c r="Z84" i="149"/>
  <c r="AA84" i="149"/>
  <c r="AC84" i="149"/>
  <c r="AD84" i="149"/>
  <c r="AE84" i="149"/>
  <c r="AF84" i="149"/>
  <c r="AG84" i="149"/>
  <c r="AH84" i="149"/>
  <c r="AI84" i="149"/>
  <c r="AL84" i="149"/>
  <c r="AM84" i="149"/>
  <c r="B85" i="149"/>
  <c r="C85" i="149"/>
  <c r="D85" i="149"/>
  <c r="E85" i="149"/>
  <c r="F85" i="149"/>
  <c r="G85" i="149"/>
  <c r="H85" i="149"/>
  <c r="I85" i="149"/>
  <c r="J85" i="149"/>
  <c r="M85" i="149"/>
  <c r="N85" i="149"/>
  <c r="O85" i="149"/>
  <c r="U85" i="149"/>
  <c r="P85" i="149"/>
  <c r="Q85" i="149"/>
  <c r="R85" i="149"/>
  <c r="S85" i="149"/>
  <c r="T85" i="149"/>
  <c r="V85" i="149"/>
  <c r="X85" i="149"/>
  <c r="Y85" i="149"/>
  <c r="Z85" i="149"/>
  <c r="AA85" i="149"/>
  <c r="AC85" i="149"/>
  <c r="AD85" i="149"/>
  <c r="AE85" i="149"/>
  <c r="AF85" i="149"/>
  <c r="AG85" i="149"/>
  <c r="AH85" i="149"/>
  <c r="AI85" i="149"/>
  <c r="AL85" i="149"/>
  <c r="AM85" i="149"/>
  <c r="B86" i="149"/>
  <c r="C86" i="149"/>
  <c r="D86" i="149"/>
  <c r="E86" i="149"/>
  <c r="F86" i="149"/>
  <c r="G86" i="149"/>
  <c r="H86" i="149"/>
  <c r="I86" i="149"/>
  <c r="J86" i="149"/>
  <c r="M86" i="149"/>
  <c r="N86" i="149"/>
  <c r="V86" i="149"/>
  <c r="O86" i="149"/>
  <c r="U86" i="149"/>
  <c r="P86" i="149"/>
  <c r="Q86" i="149"/>
  <c r="R86" i="149"/>
  <c r="S86" i="149"/>
  <c r="T86" i="149"/>
  <c r="X86" i="149"/>
  <c r="Y86" i="149"/>
  <c r="Z86" i="149"/>
  <c r="AA86" i="149"/>
  <c r="AC86" i="149"/>
  <c r="AD86" i="149"/>
  <c r="AE86" i="149"/>
  <c r="AF86" i="149"/>
  <c r="AG86" i="149"/>
  <c r="AH86" i="149"/>
  <c r="AI86" i="149"/>
  <c r="AL86" i="149"/>
  <c r="AM86" i="149"/>
  <c r="B87" i="149"/>
  <c r="C87" i="149"/>
  <c r="D87" i="149"/>
  <c r="E87" i="149"/>
  <c r="F87" i="149"/>
  <c r="G87" i="149"/>
  <c r="H87" i="149"/>
  <c r="I87" i="149"/>
  <c r="J87" i="149"/>
  <c r="M87" i="149"/>
  <c r="N87" i="149"/>
  <c r="O87" i="149"/>
  <c r="U87" i="149"/>
  <c r="P87" i="149"/>
  <c r="Q87" i="149"/>
  <c r="R87" i="149"/>
  <c r="S87" i="149"/>
  <c r="T87" i="149"/>
  <c r="V87" i="149"/>
  <c r="X87" i="149"/>
  <c r="Y87" i="149"/>
  <c r="Z87" i="149"/>
  <c r="AA87" i="149"/>
  <c r="AC87" i="149"/>
  <c r="AD87" i="149"/>
  <c r="AE87" i="149"/>
  <c r="AF87" i="149"/>
  <c r="AG87" i="149"/>
  <c r="AH87" i="149"/>
  <c r="AI87" i="149"/>
  <c r="AL87" i="149"/>
  <c r="AM87" i="149"/>
  <c r="B88" i="149"/>
  <c r="C88" i="149"/>
  <c r="D88" i="149"/>
  <c r="E88" i="149"/>
  <c r="F88" i="149"/>
  <c r="G88" i="149"/>
  <c r="H88" i="149"/>
  <c r="I88" i="149"/>
  <c r="J88" i="149"/>
  <c r="M88" i="149"/>
  <c r="N88" i="149"/>
  <c r="O88" i="149"/>
  <c r="U88" i="149"/>
  <c r="P88" i="149"/>
  <c r="Q88" i="149"/>
  <c r="R88" i="149"/>
  <c r="S88" i="149"/>
  <c r="T88" i="149"/>
  <c r="V88" i="149"/>
  <c r="X88" i="149"/>
  <c r="Y88" i="149"/>
  <c r="Z88" i="149"/>
  <c r="AA88" i="149"/>
  <c r="AC88" i="149"/>
  <c r="AD88" i="149"/>
  <c r="AE88" i="149"/>
  <c r="AF88" i="149"/>
  <c r="AG88" i="149"/>
  <c r="AH88" i="149"/>
  <c r="AI88" i="149"/>
  <c r="AL88" i="149"/>
  <c r="AM88" i="149"/>
  <c r="Y89" i="149"/>
  <c r="Z89" i="149"/>
  <c r="AA89" i="149"/>
  <c r="AB89" i="149"/>
  <c r="AC89" i="149"/>
  <c r="B100" i="149"/>
  <c r="B15" i="51"/>
  <c r="J15" i="51"/>
  <c r="C356" i="192"/>
  <c r="C100" i="149"/>
  <c r="C15" i="51"/>
  <c r="D100" i="149"/>
  <c r="D15" i="51"/>
  <c r="E100" i="149"/>
  <c r="E15" i="51"/>
  <c r="F100" i="149"/>
  <c r="F15" i="51"/>
  <c r="G100" i="149"/>
  <c r="G15" i="51"/>
  <c r="H100" i="149"/>
  <c r="H15" i="51"/>
  <c r="I100" i="149"/>
  <c r="I15" i="51"/>
  <c r="M100" i="149"/>
  <c r="M15" i="51"/>
  <c r="N100" i="149"/>
  <c r="N15" i="51"/>
  <c r="O100" i="149"/>
  <c r="O15" i="51"/>
  <c r="P100" i="149"/>
  <c r="P15" i="51"/>
  <c r="Q100" i="149"/>
  <c r="Q15" i="51"/>
  <c r="R100" i="149"/>
  <c r="R15" i="51"/>
  <c r="S100" i="149"/>
  <c r="T100" i="149"/>
  <c r="T15" i="51"/>
  <c r="U100" i="149"/>
  <c r="AL100" i="149"/>
  <c r="AL15" i="51"/>
  <c r="C218" i="192"/>
  <c r="J102" i="149"/>
  <c r="J100" i="149"/>
  <c r="K102" i="149"/>
  <c r="K100" i="149"/>
  <c r="U102" i="149"/>
  <c r="V102" i="149"/>
  <c r="V100" i="149"/>
  <c r="X102" i="149"/>
  <c r="X100" i="149"/>
  <c r="X15" i="51"/>
  <c r="Y102" i="149"/>
  <c r="Y100" i="149"/>
  <c r="Y15" i="51"/>
  <c r="Z102" i="149"/>
  <c r="AA102" i="149"/>
  <c r="AA100" i="149"/>
  <c r="AA15" i="51"/>
  <c r="AD102" i="149"/>
  <c r="AD100" i="149"/>
  <c r="AD15" i="51"/>
  <c r="C253" i="192"/>
  <c r="AE102" i="149"/>
  <c r="AE100" i="149"/>
  <c r="AE15" i="51"/>
  <c r="AE52" i="51"/>
  <c r="AF102" i="149"/>
  <c r="AF100" i="149"/>
  <c r="AF15" i="51"/>
  <c r="C321" i="192"/>
  <c r="AG102" i="149"/>
  <c r="AG100" i="149"/>
  <c r="AG15" i="51"/>
  <c r="AH102" i="149"/>
  <c r="AH100" i="149"/>
  <c r="AH15" i="51"/>
  <c r="AI102" i="149"/>
  <c r="AI100" i="149"/>
  <c r="AI15" i="51"/>
  <c r="G321" i="192"/>
  <c r="AL102" i="149"/>
  <c r="AM102" i="149"/>
  <c r="AM100" i="149"/>
  <c r="AM15" i="51"/>
  <c r="J103" i="149"/>
  <c r="K103" i="149"/>
  <c r="U103" i="149"/>
  <c r="V103" i="149"/>
  <c r="X103" i="149"/>
  <c r="Y103" i="149"/>
  <c r="Z103" i="149"/>
  <c r="AA103" i="149"/>
  <c r="AD103" i="149"/>
  <c r="AE103" i="149"/>
  <c r="AF103" i="149"/>
  <c r="AG103" i="149"/>
  <c r="AH103" i="149"/>
  <c r="AI103" i="149"/>
  <c r="AL103" i="149"/>
  <c r="AM103" i="149"/>
  <c r="J104" i="149"/>
  <c r="K104" i="149"/>
  <c r="U104" i="149"/>
  <c r="V104" i="149"/>
  <c r="X104" i="149"/>
  <c r="Y104" i="149"/>
  <c r="Z104" i="149"/>
  <c r="AA104" i="149"/>
  <c r="AD104" i="149"/>
  <c r="AE104" i="149"/>
  <c r="AF104" i="149"/>
  <c r="AG104" i="149"/>
  <c r="AH104" i="149"/>
  <c r="AI104" i="149"/>
  <c r="AL104" i="149"/>
  <c r="AM104" i="149"/>
  <c r="J105" i="149"/>
  <c r="K105" i="149"/>
  <c r="U105" i="149"/>
  <c r="V105" i="149"/>
  <c r="X105" i="149"/>
  <c r="Y105" i="149"/>
  <c r="Z105" i="149"/>
  <c r="AA105" i="149"/>
  <c r="AD105" i="149"/>
  <c r="AE105" i="149"/>
  <c r="AF105" i="149"/>
  <c r="AG105" i="149"/>
  <c r="AH105" i="149"/>
  <c r="AI105" i="149"/>
  <c r="AL105" i="149"/>
  <c r="AM105" i="149"/>
  <c r="J106" i="149"/>
  <c r="K106" i="149"/>
  <c r="U106" i="149"/>
  <c r="V106" i="149"/>
  <c r="X106" i="149"/>
  <c r="Y106" i="149"/>
  <c r="Z106" i="149"/>
  <c r="AA106" i="149"/>
  <c r="AD106" i="149"/>
  <c r="AE106" i="149"/>
  <c r="AF106" i="149"/>
  <c r="AG106" i="149"/>
  <c r="AH106" i="149"/>
  <c r="AI106" i="149"/>
  <c r="AL106" i="149"/>
  <c r="AM106" i="149"/>
  <c r="J107" i="149"/>
  <c r="K107" i="149"/>
  <c r="U107" i="149"/>
  <c r="V107" i="149"/>
  <c r="X107" i="149"/>
  <c r="Y107" i="149"/>
  <c r="Z107" i="149"/>
  <c r="AA107" i="149"/>
  <c r="AD107" i="149"/>
  <c r="AE107" i="149"/>
  <c r="AF107" i="149"/>
  <c r="AG107" i="149"/>
  <c r="AH107" i="149"/>
  <c r="AI107" i="149"/>
  <c r="AL107" i="149"/>
  <c r="AM107" i="149"/>
  <c r="J108" i="149"/>
  <c r="K108" i="149"/>
  <c r="U108" i="149"/>
  <c r="V108" i="149"/>
  <c r="X108" i="149"/>
  <c r="Y108" i="149"/>
  <c r="Z108" i="149"/>
  <c r="AA108" i="149"/>
  <c r="AD108" i="149"/>
  <c r="AE108" i="149"/>
  <c r="AF108" i="149"/>
  <c r="AG108" i="149"/>
  <c r="AH108" i="149"/>
  <c r="AI108" i="149"/>
  <c r="AL108" i="149"/>
  <c r="AM108" i="149"/>
  <c r="J109" i="149"/>
  <c r="K109" i="149"/>
  <c r="U109" i="149"/>
  <c r="V109" i="149"/>
  <c r="X109" i="149"/>
  <c r="Y109" i="149"/>
  <c r="Z109" i="149"/>
  <c r="AA109" i="149"/>
  <c r="AD109" i="149"/>
  <c r="AE109" i="149"/>
  <c r="AF109" i="149"/>
  <c r="AG109" i="149"/>
  <c r="AH109" i="149"/>
  <c r="AI109" i="149"/>
  <c r="AL109" i="149"/>
  <c r="AM109" i="149"/>
  <c r="J110" i="149"/>
  <c r="K110" i="149"/>
  <c r="U110" i="149"/>
  <c r="V110" i="149"/>
  <c r="X110" i="149"/>
  <c r="Y110" i="149"/>
  <c r="Z110" i="149"/>
  <c r="AA110" i="149"/>
  <c r="AD110" i="149"/>
  <c r="AE110" i="149"/>
  <c r="AF110" i="149"/>
  <c r="AG110" i="149"/>
  <c r="AH110" i="149"/>
  <c r="AI110" i="149"/>
  <c r="AL110" i="149"/>
  <c r="AM110" i="149"/>
  <c r="J111" i="149"/>
  <c r="K111" i="149"/>
  <c r="U111" i="149"/>
  <c r="V111" i="149"/>
  <c r="X111" i="149"/>
  <c r="Y111" i="149"/>
  <c r="Z111" i="149"/>
  <c r="AA111" i="149"/>
  <c r="AD111" i="149"/>
  <c r="AE111" i="149"/>
  <c r="AF111" i="149"/>
  <c r="AG111" i="149"/>
  <c r="AH111" i="149"/>
  <c r="AI111" i="149"/>
  <c r="AL111" i="149"/>
  <c r="AM111" i="149"/>
  <c r="J112" i="149"/>
  <c r="K112" i="149"/>
  <c r="U112" i="149"/>
  <c r="V112" i="149"/>
  <c r="X112" i="149"/>
  <c r="Y112" i="149"/>
  <c r="Z112" i="149"/>
  <c r="AA112" i="149"/>
  <c r="AD112" i="149"/>
  <c r="AE112" i="149"/>
  <c r="AF112" i="149"/>
  <c r="AG112" i="149"/>
  <c r="AH112" i="149"/>
  <c r="AI112" i="149"/>
  <c r="AL112" i="149"/>
  <c r="AM112" i="149"/>
  <c r="J113" i="149"/>
  <c r="K113" i="149"/>
  <c r="U113" i="149"/>
  <c r="V113" i="149"/>
  <c r="X113" i="149"/>
  <c r="Y113" i="149"/>
  <c r="Z113" i="149"/>
  <c r="AA113" i="149"/>
  <c r="AD113" i="149"/>
  <c r="AE113" i="149"/>
  <c r="AF113" i="149"/>
  <c r="AG113" i="149"/>
  <c r="AH113" i="149"/>
  <c r="AI113" i="149"/>
  <c r="AL113" i="149"/>
  <c r="AM113" i="149"/>
  <c r="J114" i="149"/>
  <c r="K114" i="149"/>
  <c r="U114" i="149"/>
  <c r="V114" i="149"/>
  <c r="X114" i="149"/>
  <c r="Y114" i="149"/>
  <c r="Z114" i="149"/>
  <c r="AA114" i="149"/>
  <c r="AD114" i="149"/>
  <c r="AE114" i="149"/>
  <c r="AF114" i="149"/>
  <c r="AG114" i="149"/>
  <c r="AH114" i="149"/>
  <c r="AI114" i="149"/>
  <c r="AL114" i="149"/>
  <c r="AM114" i="149"/>
  <c r="J115" i="149"/>
  <c r="K115" i="149"/>
  <c r="U115" i="149"/>
  <c r="V115" i="149"/>
  <c r="X115" i="149"/>
  <c r="Y115" i="149"/>
  <c r="Z115" i="149"/>
  <c r="AA115" i="149"/>
  <c r="AD115" i="149"/>
  <c r="AE115" i="149"/>
  <c r="AF115" i="149"/>
  <c r="AG115" i="149"/>
  <c r="AH115" i="149"/>
  <c r="AI115" i="149"/>
  <c r="AL115" i="149"/>
  <c r="AM115" i="149"/>
  <c r="J116" i="149"/>
  <c r="K116" i="149"/>
  <c r="U116" i="149"/>
  <c r="V116" i="149"/>
  <c r="X116" i="149"/>
  <c r="Y116" i="149"/>
  <c r="Z116" i="149"/>
  <c r="AA116" i="149"/>
  <c r="AD116" i="149"/>
  <c r="AE116" i="149"/>
  <c r="AF116" i="149"/>
  <c r="AG116" i="149"/>
  <c r="AH116" i="149"/>
  <c r="AI116" i="149"/>
  <c r="AL116" i="149"/>
  <c r="AM116" i="149"/>
  <c r="J117" i="149"/>
  <c r="K117" i="149"/>
  <c r="U117" i="149"/>
  <c r="V117" i="149"/>
  <c r="X117" i="149"/>
  <c r="Y117" i="149"/>
  <c r="Z117" i="149"/>
  <c r="Z100" i="149"/>
  <c r="Z15" i="51"/>
  <c r="AA117" i="149"/>
  <c r="AD117" i="149"/>
  <c r="AE117" i="149"/>
  <c r="AF117" i="149"/>
  <c r="AG117" i="149"/>
  <c r="AH117" i="149"/>
  <c r="AI117" i="149"/>
  <c r="AL117" i="149"/>
  <c r="AM117" i="149"/>
  <c r="J118" i="149"/>
  <c r="K118" i="149"/>
  <c r="U118" i="149"/>
  <c r="V118" i="149"/>
  <c r="X118" i="149"/>
  <c r="Y118" i="149"/>
  <c r="Z118" i="149"/>
  <c r="AA118" i="149"/>
  <c r="AD118" i="149"/>
  <c r="AE118" i="149"/>
  <c r="AF118" i="149"/>
  <c r="AG118" i="149"/>
  <c r="AH118" i="149"/>
  <c r="AI118" i="149"/>
  <c r="AL118" i="149"/>
  <c r="AM118" i="149"/>
  <c r="J119" i="149"/>
  <c r="K119" i="149"/>
  <c r="U119" i="149"/>
  <c r="V119" i="149"/>
  <c r="X119" i="149"/>
  <c r="Y119" i="149"/>
  <c r="Z119" i="149"/>
  <c r="AA119" i="149"/>
  <c r="AD119" i="149"/>
  <c r="AE119" i="149"/>
  <c r="AF119" i="149"/>
  <c r="AG119" i="149"/>
  <c r="AH119" i="149"/>
  <c r="AI119" i="149"/>
  <c r="AL119" i="149"/>
  <c r="AM119" i="149"/>
  <c r="J120" i="149"/>
  <c r="K120" i="149"/>
  <c r="U120" i="149"/>
  <c r="V120" i="149"/>
  <c r="X120" i="149"/>
  <c r="Y120" i="149"/>
  <c r="Z120" i="149"/>
  <c r="AA120" i="149"/>
  <c r="AD120" i="149"/>
  <c r="AE120" i="149"/>
  <c r="AF120" i="149"/>
  <c r="AG120" i="149"/>
  <c r="AH120" i="149"/>
  <c r="AI120" i="149"/>
  <c r="AL120" i="149"/>
  <c r="AM120" i="149"/>
  <c r="J121" i="149"/>
  <c r="K121" i="149"/>
  <c r="U121" i="149"/>
  <c r="V121" i="149"/>
  <c r="X121" i="149"/>
  <c r="Y121" i="149"/>
  <c r="Z121" i="149"/>
  <c r="AA121" i="149"/>
  <c r="AD121" i="149"/>
  <c r="AE121" i="149"/>
  <c r="AF121" i="149"/>
  <c r="AG121" i="149"/>
  <c r="AH121" i="149"/>
  <c r="AI121" i="149"/>
  <c r="AL121" i="149"/>
  <c r="AM121" i="149"/>
  <c r="J122" i="149"/>
  <c r="K122" i="149"/>
  <c r="U122" i="149"/>
  <c r="V122" i="149"/>
  <c r="X122" i="149"/>
  <c r="Y122" i="149"/>
  <c r="Z122" i="149"/>
  <c r="AA122" i="149"/>
  <c r="AD122" i="149"/>
  <c r="AE122" i="149"/>
  <c r="AF122" i="149"/>
  <c r="AG122" i="149"/>
  <c r="AH122" i="149"/>
  <c r="AI122" i="149"/>
  <c r="AL122" i="149"/>
  <c r="AM122" i="149"/>
  <c r="B136" i="149"/>
  <c r="B134" i="149"/>
  <c r="B16" i="51"/>
  <c r="C136" i="149"/>
  <c r="C134" i="149"/>
  <c r="C16" i="51"/>
  <c r="K16" i="51"/>
  <c r="D136" i="149"/>
  <c r="E136" i="149"/>
  <c r="E134" i="149"/>
  <c r="E16" i="51"/>
  <c r="F136" i="149"/>
  <c r="F134" i="149"/>
  <c r="F16" i="51"/>
  <c r="G136" i="149"/>
  <c r="G134" i="149"/>
  <c r="G16" i="51"/>
  <c r="H136" i="149"/>
  <c r="H134" i="149"/>
  <c r="H16" i="51"/>
  <c r="I136" i="149"/>
  <c r="I134" i="149"/>
  <c r="I16" i="51"/>
  <c r="M136" i="149"/>
  <c r="M134" i="149"/>
  <c r="M16" i="51"/>
  <c r="U16" i="51"/>
  <c r="C392" i="192"/>
  <c r="N136" i="149"/>
  <c r="N134" i="149"/>
  <c r="N16" i="51"/>
  <c r="O136" i="149"/>
  <c r="O134" i="149"/>
  <c r="O16" i="51"/>
  <c r="P136" i="149"/>
  <c r="P134" i="149"/>
  <c r="P16" i="51"/>
  <c r="Q136" i="149"/>
  <c r="R136" i="149"/>
  <c r="R134" i="149"/>
  <c r="R16" i="51"/>
  <c r="S136" i="149"/>
  <c r="S134" i="149"/>
  <c r="S16" i="51"/>
  <c r="T136" i="149"/>
  <c r="T134" i="149"/>
  <c r="T16" i="51"/>
  <c r="U136" i="149"/>
  <c r="U134" i="149"/>
  <c r="V136" i="149"/>
  <c r="V134" i="149"/>
  <c r="X136" i="149"/>
  <c r="X134" i="149"/>
  <c r="X16" i="51"/>
  <c r="Y136" i="149"/>
  <c r="Y134" i="149"/>
  <c r="Y16" i="51"/>
  <c r="Z136" i="149"/>
  <c r="Z134" i="149"/>
  <c r="Z16" i="51"/>
  <c r="AA136" i="149"/>
  <c r="AA134" i="149"/>
  <c r="AA16" i="51"/>
  <c r="AC136" i="149"/>
  <c r="AC134" i="149"/>
  <c r="AC16" i="51"/>
  <c r="AD136" i="149"/>
  <c r="AD134" i="149"/>
  <c r="AD16" i="51"/>
  <c r="C254" i="192"/>
  <c r="AE136" i="149"/>
  <c r="AE134" i="149"/>
  <c r="AE16" i="51"/>
  <c r="AE53" i="51"/>
  <c r="AF136" i="149"/>
  <c r="AF134" i="149"/>
  <c r="AF16" i="51"/>
  <c r="C322" i="192"/>
  <c r="AG136" i="149"/>
  <c r="AG134" i="149"/>
  <c r="AG16" i="51"/>
  <c r="AH136" i="149"/>
  <c r="AI136" i="149"/>
  <c r="AI134" i="149"/>
  <c r="AI16" i="51"/>
  <c r="G322" i="192"/>
  <c r="AL136" i="149"/>
  <c r="AM136" i="149"/>
  <c r="AM134" i="149"/>
  <c r="AM16" i="51"/>
  <c r="B137" i="149"/>
  <c r="C137" i="149"/>
  <c r="D137" i="149"/>
  <c r="E137" i="149"/>
  <c r="K137" i="149"/>
  <c r="F137" i="149"/>
  <c r="G137" i="149"/>
  <c r="H137" i="149"/>
  <c r="I137" i="149"/>
  <c r="M137" i="149"/>
  <c r="N137" i="149"/>
  <c r="O137" i="149"/>
  <c r="P137" i="149"/>
  <c r="Q137" i="149"/>
  <c r="R137" i="149"/>
  <c r="S137" i="149"/>
  <c r="T137" i="149"/>
  <c r="U137" i="149"/>
  <c r="V137" i="149"/>
  <c r="X137" i="149"/>
  <c r="Y137" i="149"/>
  <c r="Z137" i="149"/>
  <c r="AA137" i="149"/>
  <c r="AC137" i="149"/>
  <c r="AD137" i="149"/>
  <c r="AE137" i="149"/>
  <c r="AF137" i="149"/>
  <c r="AG137" i="149"/>
  <c r="AH137" i="149"/>
  <c r="AH134" i="149"/>
  <c r="AH16" i="51"/>
  <c r="AI137" i="149"/>
  <c r="AL137" i="149"/>
  <c r="AL134" i="149"/>
  <c r="AL16" i="51"/>
  <c r="C219" i="192"/>
  <c r="AM137" i="149"/>
  <c r="B138" i="149"/>
  <c r="C138" i="149"/>
  <c r="D138" i="149"/>
  <c r="E138" i="149"/>
  <c r="K138" i="149"/>
  <c r="F138" i="149"/>
  <c r="G138" i="149"/>
  <c r="H138" i="149"/>
  <c r="I138" i="149"/>
  <c r="M138" i="149"/>
  <c r="N138" i="149"/>
  <c r="O138" i="149"/>
  <c r="P138" i="149"/>
  <c r="Q138" i="149"/>
  <c r="Q134" i="149"/>
  <c r="Q16" i="51"/>
  <c r="R138" i="149"/>
  <c r="S138" i="149"/>
  <c r="T138" i="149"/>
  <c r="U138" i="149"/>
  <c r="V138" i="149"/>
  <c r="X138" i="149"/>
  <c r="Y138" i="149"/>
  <c r="Z138" i="149"/>
  <c r="AA138" i="149"/>
  <c r="AC138" i="149"/>
  <c r="AD138" i="149"/>
  <c r="AE138" i="149"/>
  <c r="AF138" i="149"/>
  <c r="AG138" i="149"/>
  <c r="AH138" i="149"/>
  <c r="AI138" i="149"/>
  <c r="AL138" i="149"/>
  <c r="AM138" i="149"/>
  <c r="B139" i="149"/>
  <c r="C139" i="149"/>
  <c r="D139" i="149"/>
  <c r="E139" i="149"/>
  <c r="K139" i="149"/>
  <c r="F139" i="149"/>
  <c r="G139" i="149"/>
  <c r="H139" i="149"/>
  <c r="I139" i="149"/>
  <c r="M139" i="149"/>
  <c r="N139" i="149"/>
  <c r="O139" i="149"/>
  <c r="P139" i="149"/>
  <c r="Q139" i="149"/>
  <c r="R139" i="149"/>
  <c r="S139" i="149"/>
  <c r="T139" i="149"/>
  <c r="U139" i="149"/>
  <c r="V139" i="149"/>
  <c r="X139" i="149"/>
  <c r="Y139" i="149"/>
  <c r="Z139" i="149"/>
  <c r="AA139" i="149"/>
  <c r="AC139" i="149"/>
  <c r="AD139" i="149"/>
  <c r="AE139" i="149"/>
  <c r="AF139" i="149"/>
  <c r="AG139" i="149"/>
  <c r="AH139" i="149"/>
  <c r="AI139" i="149"/>
  <c r="AL139" i="149"/>
  <c r="AM139" i="149"/>
  <c r="B140" i="149"/>
  <c r="C140" i="149"/>
  <c r="D140" i="149"/>
  <c r="E140" i="149"/>
  <c r="K140" i="149"/>
  <c r="F140" i="149"/>
  <c r="G140" i="149"/>
  <c r="H140" i="149"/>
  <c r="I140" i="149"/>
  <c r="M140" i="149"/>
  <c r="N140" i="149"/>
  <c r="O140" i="149"/>
  <c r="P140" i="149"/>
  <c r="Q140" i="149"/>
  <c r="R140" i="149"/>
  <c r="S140" i="149"/>
  <c r="T140" i="149"/>
  <c r="U140" i="149"/>
  <c r="V140" i="149"/>
  <c r="X140" i="149"/>
  <c r="Y140" i="149"/>
  <c r="Z140" i="149"/>
  <c r="AA140" i="149"/>
  <c r="AC140" i="149"/>
  <c r="AD140" i="149"/>
  <c r="AE140" i="149"/>
  <c r="AF140" i="149"/>
  <c r="AG140" i="149"/>
  <c r="AH140" i="149"/>
  <c r="AI140" i="149"/>
  <c r="AL140" i="149"/>
  <c r="AM140" i="149"/>
  <c r="B141" i="149"/>
  <c r="C141" i="149"/>
  <c r="D141" i="149"/>
  <c r="E141" i="149"/>
  <c r="K141" i="149"/>
  <c r="F141" i="149"/>
  <c r="G141" i="149"/>
  <c r="H141" i="149"/>
  <c r="I141" i="149"/>
  <c r="M141" i="149"/>
  <c r="N141" i="149"/>
  <c r="O141" i="149"/>
  <c r="P141" i="149"/>
  <c r="Q141" i="149"/>
  <c r="R141" i="149"/>
  <c r="S141" i="149"/>
  <c r="T141" i="149"/>
  <c r="U141" i="149"/>
  <c r="V141" i="149"/>
  <c r="X141" i="149"/>
  <c r="Y141" i="149"/>
  <c r="Z141" i="149"/>
  <c r="AA141" i="149"/>
  <c r="AC141" i="149"/>
  <c r="AD141" i="149"/>
  <c r="AE141" i="149"/>
  <c r="AF141" i="149"/>
  <c r="AG141" i="149"/>
  <c r="AH141" i="149"/>
  <c r="AI141" i="149"/>
  <c r="AL141" i="149"/>
  <c r="AM141" i="149"/>
  <c r="B142" i="149"/>
  <c r="C142" i="149"/>
  <c r="D142" i="149"/>
  <c r="E142" i="149"/>
  <c r="K142" i="149"/>
  <c r="F142" i="149"/>
  <c r="G142" i="149"/>
  <c r="H142" i="149"/>
  <c r="I142" i="149"/>
  <c r="M142" i="149"/>
  <c r="N142" i="149"/>
  <c r="O142" i="149"/>
  <c r="P142" i="149"/>
  <c r="Q142" i="149"/>
  <c r="R142" i="149"/>
  <c r="S142" i="149"/>
  <c r="T142" i="149"/>
  <c r="U142" i="149"/>
  <c r="V142" i="149"/>
  <c r="X142" i="149"/>
  <c r="Y142" i="149"/>
  <c r="Z142" i="149"/>
  <c r="AA142" i="149"/>
  <c r="AC142" i="149"/>
  <c r="AD142" i="149"/>
  <c r="AE142" i="149"/>
  <c r="AF142" i="149"/>
  <c r="AG142" i="149"/>
  <c r="AH142" i="149"/>
  <c r="AI142" i="149"/>
  <c r="AL142" i="149"/>
  <c r="AM142" i="149"/>
  <c r="B143" i="149"/>
  <c r="C143" i="149"/>
  <c r="D143" i="149"/>
  <c r="E143" i="149"/>
  <c r="K143" i="149"/>
  <c r="F143" i="149"/>
  <c r="G143" i="149"/>
  <c r="H143" i="149"/>
  <c r="I143" i="149"/>
  <c r="M143" i="149"/>
  <c r="N143" i="149"/>
  <c r="O143" i="149"/>
  <c r="P143" i="149"/>
  <c r="Q143" i="149"/>
  <c r="R143" i="149"/>
  <c r="S143" i="149"/>
  <c r="T143" i="149"/>
  <c r="U143" i="149"/>
  <c r="V143" i="149"/>
  <c r="X143" i="149"/>
  <c r="Y143" i="149"/>
  <c r="Z143" i="149"/>
  <c r="AA143" i="149"/>
  <c r="AC143" i="149"/>
  <c r="AD143" i="149"/>
  <c r="AE143" i="149"/>
  <c r="AF143" i="149"/>
  <c r="AG143" i="149"/>
  <c r="AH143" i="149"/>
  <c r="AI143" i="149"/>
  <c r="AL143" i="149"/>
  <c r="AM143" i="149"/>
  <c r="B144" i="149"/>
  <c r="C144" i="149"/>
  <c r="D144" i="149"/>
  <c r="E144" i="149"/>
  <c r="K144" i="149"/>
  <c r="F144" i="149"/>
  <c r="G144" i="149"/>
  <c r="H144" i="149"/>
  <c r="I144" i="149"/>
  <c r="M144" i="149"/>
  <c r="N144" i="149"/>
  <c r="O144" i="149"/>
  <c r="P144" i="149"/>
  <c r="Q144" i="149"/>
  <c r="R144" i="149"/>
  <c r="S144" i="149"/>
  <c r="T144" i="149"/>
  <c r="U144" i="149"/>
  <c r="V144" i="149"/>
  <c r="X144" i="149"/>
  <c r="Y144" i="149"/>
  <c r="Z144" i="149"/>
  <c r="AA144" i="149"/>
  <c r="AC144" i="149"/>
  <c r="AD144" i="149"/>
  <c r="AE144" i="149"/>
  <c r="AF144" i="149"/>
  <c r="AG144" i="149"/>
  <c r="AH144" i="149"/>
  <c r="AI144" i="149"/>
  <c r="AL144" i="149"/>
  <c r="AM144" i="149"/>
  <c r="B145" i="149"/>
  <c r="C145" i="149"/>
  <c r="D145" i="149"/>
  <c r="E145" i="149"/>
  <c r="K145" i="149"/>
  <c r="F145" i="149"/>
  <c r="G145" i="149"/>
  <c r="H145" i="149"/>
  <c r="I145" i="149"/>
  <c r="M145" i="149"/>
  <c r="N145" i="149"/>
  <c r="O145" i="149"/>
  <c r="P145" i="149"/>
  <c r="Q145" i="149"/>
  <c r="R145" i="149"/>
  <c r="S145" i="149"/>
  <c r="T145" i="149"/>
  <c r="U145" i="149"/>
  <c r="V145" i="149"/>
  <c r="X145" i="149"/>
  <c r="Y145" i="149"/>
  <c r="Z145" i="149"/>
  <c r="AA145" i="149"/>
  <c r="AC145" i="149"/>
  <c r="AD145" i="149"/>
  <c r="AE145" i="149"/>
  <c r="AF145" i="149"/>
  <c r="AG145" i="149"/>
  <c r="AH145" i="149"/>
  <c r="AI145" i="149"/>
  <c r="AL145" i="149"/>
  <c r="AM145" i="149"/>
  <c r="B146" i="149"/>
  <c r="C146" i="149"/>
  <c r="D146" i="149"/>
  <c r="E146" i="149"/>
  <c r="K146" i="149"/>
  <c r="F146" i="149"/>
  <c r="G146" i="149"/>
  <c r="H146" i="149"/>
  <c r="I146" i="149"/>
  <c r="M146" i="149"/>
  <c r="N146" i="149"/>
  <c r="O146" i="149"/>
  <c r="P146" i="149"/>
  <c r="Q146" i="149"/>
  <c r="R146" i="149"/>
  <c r="S146" i="149"/>
  <c r="T146" i="149"/>
  <c r="U146" i="149"/>
  <c r="V146" i="149"/>
  <c r="X146" i="149"/>
  <c r="Y146" i="149"/>
  <c r="Z146" i="149"/>
  <c r="AA146" i="149"/>
  <c r="AC146" i="149"/>
  <c r="AD146" i="149"/>
  <c r="AE146" i="149"/>
  <c r="AF146" i="149"/>
  <c r="AG146" i="149"/>
  <c r="AH146" i="149"/>
  <c r="AI146" i="149"/>
  <c r="AL146" i="149"/>
  <c r="AM146" i="149"/>
  <c r="B147" i="149"/>
  <c r="C147" i="149"/>
  <c r="D147" i="149"/>
  <c r="E147" i="149"/>
  <c r="K147" i="149"/>
  <c r="F147" i="149"/>
  <c r="G147" i="149"/>
  <c r="H147" i="149"/>
  <c r="I147" i="149"/>
  <c r="M147" i="149"/>
  <c r="N147" i="149"/>
  <c r="O147" i="149"/>
  <c r="P147" i="149"/>
  <c r="Q147" i="149"/>
  <c r="R147" i="149"/>
  <c r="S147" i="149"/>
  <c r="T147" i="149"/>
  <c r="U147" i="149"/>
  <c r="V147" i="149"/>
  <c r="X147" i="149"/>
  <c r="Y147" i="149"/>
  <c r="Z147" i="149"/>
  <c r="AA147" i="149"/>
  <c r="AC147" i="149"/>
  <c r="AD147" i="149"/>
  <c r="AE147" i="149"/>
  <c r="AF147" i="149"/>
  <c r="AG147" i="149"/>
  <c r="AH147" i="149"/>
  <c r="AI147" i="149"/>
  <c r="AL147" i="149"/>
  <c r="AM147" i="149"/>
  <c r="B148" i="149"/>
  <c r="C148" i="149"/>
  <c r="D148" i="149"/>
  <c r="E148" i="149"/>
  <c r="K148" i="149"/>
  <c r="F148" i="149"/>
  <c r="G148" i="149"/>
  <c r="H148" i="149"/>
  <c r="I148" i="149"/>
  <c r="M148" i="149"/>
  <c r="N148" i="149"/>
  <c r="O148" i="149"/>
  <c r="P148" i="149"/>
  <c r="Q148" i="149"/>
  <c r="R148" i="149"/>
  <c r="S148" i="149"/>
  <c r="T148" i="149"/>
  <c r="U148" i="149"/>
  <c r="V148" i="149"/>
  <c r="X148" i="149"/>
  <c r="Y148" i="149"/>
  <c r="Z148" i="149"/>
  <c r="AA148" i="149"/>
  <c r="AC148" i="149"/>
  <c r="AD148" i="149"/>
  <c r="AE148" i="149"/>
  <c r="AF148" i="149"/>
  <c r="AG148" i="149"/>
  <c r="AH148" i="149"/>
  <c r="AI148" i="149"/>
  <c r="AL148" i="149"/>
  <c r="AM148" i="149"/>
  <c r="B149" i="149"/>
  <c r="C149" i="149"/>
  <c r="D149" i="149"/>
  <c r="E149" i="149"/>
  <c r="K149" i="149"/>
  <c r="F149" i="149"/>
  <c r="G149" i="149"/>
  <c r="H149" i="149"/>
  <c r="I149" i="149"/>
  <c r="M149" i="149"/>
  <c r="N149" i="149"/>
  <c r="O149" i="149"/>
  <c r="P149" i="149"/>
  <c r="Q149" i="149"/>
  <c r="R149" i="149"/>
  <c r="S149" i="149"/>
  <c r="T149" i="149"/>
  <c r="U149" i="149"/>
  <c r="V149" i="149"/>
  <c r="X149" i="149"/>
  <c r="Y149" i="149"/>
  <c r="Z149" i="149"/>
  <c r="AA149" i="149"/>
  <c r="AC149" i="149"/>
  <c r="AD149" i="149"/>
  <c r="AE149" i="149"/>
  <c r="AF149" i="149"/>
  <c r="AG149" i="149"/>
  <c r="AH149" i="149"/>
  <c r="AI149" i="149"/>
  <c r="AL149" i="149"/>
  <c r="AM149" i="149"/>
  <c r="B150" i="149"/>
  <c r="C150" i="149"/>
  <c r="D150" i="149"/>
  <c r="E150" i="149"/>
  <c r="K150" i="149"/>
  <c r="F150" i="149"/>
  <c r="G150" i="149"/>
  <c r="H150" i="149"/>
  <c r="I150" i="149"/>
  <c r="M150" i="149"/>
  <c r="N150" i="149"/>
  <c r="O150" i="149"/>
  <c r="P150" i="149"/>
  <c r="Q150" i="149"/>
  <c r="R150" i="149"/>
  <c r="S150" i="149"/>
  <c r="T150" i="149"/>
  <c r="U150" i="149"/>
  <c r="V150" i="149"/>
  <c r="X150" i="149"/>
  <c r="Y150" i="149"/>
  <c r="Z150" i="149"/>
  <c r="AA150" i="149"/>
  <c r="AC150" i="149"/>
  <c r="AD150" i="149"/>
  <c r="AE150" i="149"/>
  <c r="AF150" i="149"/>
  <c r="AG150" i="149"/>
  <c r="AH150" i="149"/>
  <c r="AI150" i="149"/>
  <c r="AL150" i="149"/>
  <c r="AM150" i="149"/>
  <c r="B151" i="149"/>
  <c r="C151" i="149"/>
  <c r="D151" i="149"/>
  <c r="E151" i="149"/>
  <c r="K151" i="149"/>
  <c r="F151" i="149"/>
  <c r="G151" i="149"/>
  <c r="H151" i="149"/>
  <c r="I151" i="149"/>
  <c r="M151" i="149"/>
  <c r="N151" i="149"/>
  <c r="O151" i="149"/>
  <c r="P151" i="149"/>
  <c r="Q151" i="149"/>
  <c r="R151" i="149"/>
  <c r="S151" i="149"/>
  <c r="T151" i="149"/>
  <c r="U151" i="149"/>
  <c r="V151" i="149"/>
  <c r="X151" i="149"/>
  <c r="Y151" i="149"/>
  <c r="Z151" i="149"/>
  <c r="AA151" i="149"/>
  <c r="AC151" i="149"/>
  <c r="AD151" i="149"/>
  <c r="AE151" i="149"/>
  <c r="AF151" i="149"/>
  <c r="AG151" i="149"/>
  <c r="AH151" i="149"/>
  <c r="AI151" i="149"/>
  <c r="AL151" i="149"/>
  <c r="AM151" i="149"/>
  <c r="B152" i="149"/>
  <c r="C152" i="149"/>
  <c r="D152" i="149"/>
  <c r="E152" i="149"/>
  <c r="K152" i="149"/>
  <c r="F152" i="149"/>
  <c r="G152" i="149"/>
  <c r="H152" i="149"/>
  <c r="I152" i="149"/>
  <c r="M152" i="149"/>
  <c r="N152" i="149"/>
  <c r="O152" i="149"/>
  <c r="P152" i="149"/>
  <c r="Q152" i="149"/>
  <c r="R152" i="149"/>
  <c r="S152" i="149"/>
  <c r="T152" i="149"/>
  <c r="U152" i="149"/>
  <c r="V152" i="149"/>
  <c r="X152" i="149"/>
  <c r="Y152" i="149"/>
  <c r="Z152" i="149"/>
  <c r="AA152" i="149"/>
  <c r="AC152" i="149"/>
  <c r="AD152" i="149"/>
  <c r="AE152" i="149"/>
  <c r="AF152" i="149"/>
  <c r="AG152" i="149"/>
  <c r="AH152" i="149"/>
  <c r="AI152" i="149"/>
  <c r="AL152" i="149"/>
  <c r="AM152" i="149"/>
  <c r="B153" i="149"/>
  <c r="C153" i="149"/>
  <c r="D153" i="149"/>
  <c r="E153" i="149"/>
  <c r="K153" i="149"/>
  <c r="F153" i="149"/>
  <c r="G153" i="149"/>
  <c r="H153" i="149"/>
  <c r="I153" i="149"/>
  <c r="M153" i="149"/>
  <c r="N153" i="149"/>
  <c r="O153" i="149"/>
  <c r="P153" i="149"/>
  <c r="Q153" i="149"/>
  <c r="R153" i="149"/>
  <c r="S153" i="149"/>
  <c r="T153" i="149"/>
  <c r="U153" i="149"/>
  <c r="V153" i="149"/>
  <c r="X153" i="149"/>
  <c r="Y153" i="149"/>
  <c r="Z153" i="149"/>
  <c r="AA153" i="149"/>
  <c r="AC153" i="149"/>
  <c r="AD153" i="149"/>
  <c r="AE153" i="149"/>
  <c r="AF153" i="149"/>
  <c r="AG153" i="149"/>
  <c r="AH153" i="149"/>
  <c r="AI153" i="149"/>
  <c r="AL153" i="149"/>
  <c r="AM153" i="149"/>
  <c r="AF165" i="149"/>
  <c r="AF17" i="51"/>
  <c r="C323" i="192"/>
  <c r="AH165" i="149"/>
  <c r="AH17" i="51"/>
  <c r="B167" i="149"/>
  <c r="C167" i="149"/>
  <c r="D167" i="149"/>
  <c r="E167" i="149"/>
  <c r="F167" i="149"/>
  <c r="G167" i="149"/>
  <c r="H167" i="149"/>
  <c r="I167" i="149"/>
  <c r="M167" i="149"/>
  <c r="M165" i="149"/>
  <c r="M17" i="51"/>
  <c r="N167" i="149"/>
  <c r="O167" i="149"/>
  <c r="P167" i="149"/>
  <c r="Q167" i="149"/>
  <c r="Q165" i="149"/>
  <c r="Q17" i="51"/>
  <c r="R167" i="149"/>
  <c r="S167" i="149"/>
  <c r="T167" i="149"/>
  <c r="U167" i="149"/>
  <c r="V167" i="149"/>
  <c r="X167" i="149"/>
  <c r="X165" i="149"/>
  <c r="X17" i="51"/>
  <c r="Y167" i="149"/>
  <c r="Z167" i="149"/>
  <c r="Z165" i="149"/>
  <c r="Z17" i="51"/>
  <c r="AA167" i="149"/>
  <c r="AD167" i="149"/>
  <c r="AE167" i="149"/>
  <c r="AG167" i="149"/>
  <c r="AH167" i="149"/>
  <c r="AI167" i="149"/>
  <c r="AL167" i="149"/>
  <c r="AM167" i="149"/>
  <c r="B168" i="149"/>
  <c r="C168" i="149"/>
  <c r="D168" i="149"/>
  <c r="E168" i="149"/>
  <c r="F168" i="149"/>
  <c r="G168" i="149"/>
  <c r="H168" i="149"/>
  <c r="I168" i="149"/>
  <c r="J168" i="149"/>
  <c r="M168" i="149"/>
  <c r="N168" i="149"/>
  <c r="O168" i="149"/>
  <c r="U168" i="149"/>
  <c r="P168" i="149"/>
  <c r="Q168" i="149"/>
  <c r="R168" i="149"/>
  <c r="S168" i="149"/>
  <c r="T168" i="149"/>
  <c r="V168" i="149"/>
  <c r="X168" i="149"/>
  <c r="Y168" i="149"/>
  <c r="Z168" i="149"/>
  <c r="AA168" i="149"/>
  <c r="AD168" i="149"/>
  <c r="AE168" i="149"/>
  <c r="AG168" i="149"/>
  <c r="AH168" i="149"/>
  <c r="AI168" i="149"/>
  <c r="AL168" i="149"/>
  <c r="AM168" i="149"/>
  <c r="B169" i="149"/>
  <c r="C169" i="149"/>
  <c r="D169" i="149"/>
  <c r="E169" i="149"/>
  <c r="F169" i="149"/>
  <c r="G169" i="149"/>
  <c r="H169" i="149"/>
  <c r="I169" i="149"/>
  <c r="J169" i="149"/>
  <c r="K169" i="149"/>
  <c r="M169" i="149"/>
  <c r="N169" i="149"/>
  <c r="O169" i="149"/>
  <c r="P169" i="149"/>
  <c r="V169" i="149"/>
  <c r="Q169" i="149"/>
  <c r="R169" i="149"/>
  <c r="S169" i="149"/>
  <c r="T169" i="149"/>
  <c r="X169" i="149"/>
  <c r="Y169" i="149"/>
  <c r="Z169" i="149"/>
  <c r="AA169" i="149"/>
  <c r="AD169" i="149"/>
  <c r="AE169" i="149"/>
  <c r="AH169" i="149"/>
  <c r="AI169" i="149"/>
  <c r="AL169" i="149"/>
  <c r="AM169" i="149"/>
  <c r="B170" i="149"/>
  <c r="C170" i="149"/>
  <c r="D170" i="149"/>
  <c r="E170" i="149"/>
  <c r="K170" i="149"/>
  <c r="F170" i="149"/>
  <c r="G170" i="149"/>
  <c r="H170" i="149"/>
  <c r="I170" i="149"/>
  <c r="M170" i="149"/>
  <c r="N170" i="149"/>
  <c r="O170" i="149"/>
  <c r="P170" i="149"/>
  <c r="Q170" i="149"/>
  <c r="R170" i="149"/>
  <c r="S170" i="149"/>
  <c r="T170" i="149"/>
  <c r="U170" i="149"/>
  <c r="V170" i="149"/>
  <c r="X170" i="149"/>
  <c r="Y170" i="149"/>
  <c r="Z170" i="149"/>
  <c r="AA170" i="149"/>
  <c r="AD170" i="149"/>
  <c r="AE170" i="149"/>
  <c r="AG170" i="149"/>
  <c r="AH170" i="149"/>
  <c r="AI170" i="149"/>
  <c r="AL170" i="149"/>
  <c r="AM170" i="149"/>
  <c r="B171" i="149"/>
  <c r="C171" i="149"/>
  <c r="D171" i="149"/>
  <c r="E171" i="149"/>
  <c r="F171" i="149"/>
  <c r="G171" i="149"/>
  <c r="H171" i="149"/>
  <c r="I171" i="149"/>
  <c r="J171" i="149"/>
  <c r="M171" i="149"/>
  <c r="N171" i="149"/>
  <c r="O171" i="149"/>
  <c r="P171" i="149"/>
  <c r="Q171" i="149"/>
  <c r="R171" i="149"/>
  <c r="S171" i="149"/>
  <c r="T171" i="149"/>
  <c r="V171" i="149"/>
  <c r="X171" i="149"/>
  <c r="Y171" i="149"/>
  <c r="Z171" i="149"/>
  <c r="AA171" i="149"/>
  <c r="AD171" i="149"/>
  <c r="AE171" i="149"/>
  <c r="AG171" i="149"/>
  <c r="AH171" i="149"/>
  <c r="AI171" i="149"/>
  <c r="AL171" i="149"/>
  <c r="AM171" i="149"/>
  <c r="B172" i="149"/>
  <c r="C172" i="149"/>
  <c r="D172" i="149"/>
  <c r="E172" i="149"/>
  <c r="F172" i="149"/>
  <c r="G172" i="149"/>
  <c r="H172" i="149"/>
  <c r="I172" i="149"/>
  <c r="J172" i="149"/>
  <c r="K172" i="149"/>
  <c r="M172" i="149"/>
  <c r="N172" i="149"/>
  <c r="O172" i="149"/>
  <c r="P172" i="149"/>
  <c r="Q172" i="149"/>
  <c r="R172" i="149"/>
  <c r="S172" i="149"/>
  <c r="T172" i="149"/>
  <c r="X172" i="149"/>
  <c r="Y172" i="149"/>
  <c r="Z172" i="149"/>
  <c r="AA172" i="149"/>
  <c r="AD172" i="149"/>
  <c r="AE172" i="149"/>
  <c r="AG172" i="149"/>
  <c r="AH172" i="149"/>
  <c r="AI172" i="149"/>
  <c r="AL172" i="149"/>
  <c r="AM172" i="149"/>
  <c r="B173" i="149"/>
  <c r="C173" i="149"/>
  <c r="D173" i="149"/>
  <c r="E173" i="149"/>
  <c r="F173" i="149"/>
  <c r="G173" i="149"/>
  <c r="H173" i="149"/>
  <c r="I173" i="149"/>
  <c r="K173" i="149"/>
  <c r="M173" i="149"/>
  <c r="N173" i="149"/>
  <c r="O173" i="149"/>
  <c r="P173" i="149"/>
  <c r="Q173" i="149"/>
  <c r="R173" i="149"/>
  <c r="S173" i="149"/>
  <c r="T173" i="149"/>
  <c r="U173" i="149"/>
  <c r="X173" i="149"/>
  <c r="Y173" i="149"/>
  <c r="Z173" i="149"/>
  <c r="AA173" i="149"/>
  <c r="AD173" i="149"/>
  <c r="AE173" i="149"/>
  <c r="AG173" i="149"/>
  <c r="AH173" i="149"/>
  <c r="AI173" i="149"/>
  <c r="AL173" i="149"/>
  <c r="AM173" i="149"/>
  <c r="B174" i="149"/>
  <c r="C174" i="149"/>
  <c r="D174" i="149"/>
  <c r="E174" i="149"/>
  <c r="F174" i="149"/>
  <c r="G174" i="149"/>
  <c r="H174" i="149"/>
  <c r="I174" i="149"/>
  <c r="M174" i="149"/>
  <c r="N174" i="149"/>
  <c r="O174" i="149"/>
  <c r="P174" i="149"/>
  <c r="Q174" i="149"/>
  <c r="R174" i="149"/>
  <c r="S174" i="149"/>
  <c r="T174" i="149"/>
  <c r="U174" i="149"/>
  <c r="V174" i="149"/>
  <c r="X174" i="149"/>
  <c r="Y174" i="149"/>
  <c r="Z174" i="149"/>
  <c r="AA174" i="149"/>
  <c r="AD174" i="149"/>
  <c r="AE174" i="149"/>
  <c r="AG174" i="149"/>
  <c r="AH174" i="149"/>
  <c r="AI174" i="149"/>
  <c r="AL174" i="149"/>
  <c r="AM174" i="149"/>
  <c r="B175" i="149"/>
  <c r="C175" i="149"/>
  <c r="D175" i="149"/>
  <c r="E175" i="149"/>
  <c r="F175" i="149"/>
  <c r="G175" i="149"/>
  <c r="H175" i="149"/>
  <c r="I175" i="149"/>
  <c r="J175" i="149"/>
  <c r="M175" i="149"/>
  <c r="N175" i="149"/>
  <c r="O175" i="149"/>
  <c r="P175" i="149"/>
  <c r="Q175" i="149"/>
  <c r="R175" i="149"/>
  <c r="S175" i="149"/>
  <c r="T175" i="149"/>
  <c r="V175" i="149"/>
  <c r="X175" i="149"/>
  <c r="Y175" i="149"/>
  <c r="Z175" i="149"/>
  <c r="AA175" i="149"/>
  <c r="AD175" i="149"/>
  <c r="AE175" i="149"/>
  <c r="AG175" i="149"/>
  <c r="AH175" i="149"/>
  <c r="AI175" i="149"/>
  <c r="AL175" i="149"/>
  <c r="AM175" i="149"/>
  <c r="B176" i="149"/>
  <c r="C176" i="149"/>
  <c r="D176" i="149"/>
  <c r="E176" i="149"/>
  <c r="F176" i="149"/>
  <c r="G176" i="149"/>
  <c r="H176" i="149"/>
  <c r="I176" i="149"/>
  <c r="J176" i="149"/>
  <c r="K176" i="149"/>
  <c r="M176" i="149"/>
  <c r="N176" i="149"/>
  <c r="O176" i="149"/>
  <c r="P176" i="149"/>
  <c r="Q176" i="149"/>
  <c r="R176" i="149"/>
  <c r="S176" i="149"/>
  <c r="T176" i="149"/>
  <c r="X176" i="149"/>
  <c r="Y176" i="149"/>
  <c r="Z176" i="149"/>
  <c r="AA176" i="149"/>
  <c r="AD176" i="149"/>
  <c r="AE176" i="149"/>
  <c r="AG176" i="149"/>
  <c r="AH176" i="149"/>
  <c r="AI176" i="149"/>
  <c r="AL176" i="149"/>
  <c r="AM176" i="149"/>
  <c r="B177" i="149"/>
  <c r="C177" i="149"/>
  <c r="D177" i="149"/>
  <c r="E177" i="149"/>
  <c r="F177" i="149"/>
  <c r="G177" i="149"/>
  <c r="H177" i="149"/>
  <c r="I177" i="149"/>
  <c r="K177" i="149"/>
  <c r="M177" i="149"/>
  <c r="N177" i="149"/>
  <c r="O177" i="149"/>
  <c r="P177" i="149"/>
  <c r="Q177" i="149"/>
  <c r="R177" i="149"/>
  <c r="S177" i="149"/>
  <c r="T177" i="149"/>
  <c r="U177" i="149"/>
  <c r="X177" i="149"/>
  <c r="Y177" i="149"/>
  <c r="Z177" i="149"/>
  <c r="AA177" i="149"/>
  <c r="AD177" i="149"/>
  <c r="AE177" i="149"/>
  <c r="AG177" i="149"/>
  <c r="AH177" i="149"/>
  <c r="AI177" i="149"/>
  <c r="AL177" i="149"/>
  <c r="AM177" i="149"/>
  <c r="B178" i="149"/>
  <c r="C178" i="149"/>
  <c r="D178" i="149"/>
  <c r="E178" i="149"/>
  <c r="F178" i="149"/>
  <c r="G178" i="149"/>
  <c r="H178" i="149"/>
  <c r="I178" i="149"/>
  <c r="M178" i="149"/>
  <c r="N178" i="149"/>
  <c r="O178" i="149"/>
  <c r="P178" i="149"/>
  <c r="Q178" i="149"/>
  <c r="R178" i="149"/>
  <c r="S178" i="149"/>
  <c r="T178" i="149"/>
  <c r="U178" i="149"/>
  <c r="V178" i="149"/>
  <c r="X178" i="149"/>
  <c r="Y178" i="149"/>
  <c r="Z178" i="149"/>
  <c r="AA178" i="149"/>
  <c r="AD178" i="149"/>
  <c r="AE178" i="149"/>
  <c r="AG178" i="149"/>
  <c r="AH178" i="149"/>
  <c r="AI178" i="149"/>
  <c r="AL178" i="149"/>
  <c r="AM178" i="149"/>
  <c r="B179" i="149"/>
  <c r="C179" i="149"/>
  <c r="D179" i="149"/>
  <c r="E179" i="149"/>
  <c r="F179" i="149"/>
  <c r="G179" i="149"/>
  <c r="H179" i="149"/>
  <c r="I179" i="149"/>
  <c r="J179" i="149"/>
  <c r="M179" i="149"/>
  <c r="N179" i="149"/>
  <c r="O179" i="149"/>
  <c r="P179" i="149"/>
  <c r="Q179" i="149"/>
  <c r="R179" i="149"/>
  <c r="S179" i="149"/>
  <c r="T179" i="149"/>
  <c r="V179" i="149"/>
  <c r="X179" i="149"/>
  <c r="Y179" i="149"/>
  <c r="Z179" i="149"/>
  <c r="AA179" i="149"/>
  <c r="AD179" i="149"/>
  <c r="AE179" i="149"/>
  <c r="AG179" i="149"/>
  <c r="AH179" i="149"/>
  <c r="AI179" i="149"/>
  <c r="AL179" i="149"/>
  <c r="AM179" i="149"/>
  <c r="B180" i="149"/>
  <c r="C180" i="149"/>
  <c r="D180" i="149"/>
  <c r="E180" i="149"/>
  <c r="F180" i="149"/>
  <c r="G180" i="149"/>
  <c r="H180" i="149"/>
  <c r="I180" i="149"/>
  <c r="J180" i="149"/>
  <c r="K180" i="149"/>
  <c r="M180" i="149"/>
  <c r="N180" i="149"/>
  <c r="O180" i="149"/>
  <c r="P180" i="149"/>
  <c r="Q180" i="149"/>
  <c r="R180" i="149"/>
  <c r="S180" i="149"/>
  <c r="T180" i="149"/>
  <c r="X180" i="149"/>
  <c r="Y180" i="149"/>
  <c r="Z180" i="149"/>
  <c r="AA180" i="149"/>
  <c r="AD180" i="149"/>
  <c r="AE180" i="149"/>
  <c r="AG180" i="149"/>
  <c r="AH180" i="149"/>
  <c r="AI180" i="149"/>
  <c r="AL180" i="149"/>
  <c r="AM180" i="149"/>
  <c r="B181" i="149"/>
  <c r="C181" i="149"/>
  <c r="D181" i="149"/>
  <c r="E181" i="149"/>
  <c r="F181" i="149"/>
  <c r="G181" i="149"/>
  <c r="H181" i="149"/>
  <c r="I181" i="149"/>
  <c r="K181" i="149"/>
  <c r="M181" i="149"/>
  <c r="N181" i="149"/>
  <c r="O181" i="149"/>
  <c r="P181" i="149"/>
  <c r="Q181" i="149"/>
  <c r="R181" i="149"/>
  <c r="S181" i="149"/>
  <c r="T181" i="149"/>
  <c r="U181" i="149"/>
  <c r="X181" i="149"/>
  <c r="Y181" i="149"/>
  <c r="Z181" i="149"/>
  <c r="AA181" i="149"/>
  <c r="AD181" i="149"/>
  <c r="AE181" i="149"/>
  <c r="AG181" i="149"/>
  <c r="AH181" i="149"/>
  <c r="AI181" i="149"/>
  <c r="AL181" i="149"/>
  <c r="AM181" i="149"/>
  <c r="B182" i="149"/>
  <c r="C182" i="149"/>
  <c r="D182" i="149"/>
  <c r="E182" i="149"/>
  <c r="F182" i="149"/>
  <c r="G182" i="149"/>
  <c r="H182" i="149"/>
  <c r="I182" i="149"/>
  <c r="M182" i="149"/>
  <c r="N182" i="149"/>
  <c r="O182" i="149"/>
  <c r="P182" i="149"/>
  <c r="Q182" i="149"/>
  <c r="R182" i="149"/>
  <c r="S182" i="149"/>
  <c r="T182" i="149"/>
  <c r="U182" i="149"/>
  <c r="V182" i="149"/>
  <c r="X182" i="149"/>
  <c r="Y182" i="149"/>
  <c r="Z182" i="149"/>
  <c r="AA182" i="149"/>
  <c r="AD182" i="149"/>
  <c r="AE182" i="149"/>
  <c r="AG182" i="149"/>
  <c r="AH182" i="149"/>
  <c r="AI182" i="149"/>
  <c r="AL182" i="149"/>
  <c r="AM182" i="149"/>
  <c r="B183" i="149"/>
  <c r="C183" i="149"/>
  <c r="D183" i="149"/>
  <c r="E183" i="149"/>
  <c r="F183" i="149"/>
  <c r="G183" i="149"/>
  <c r="H183" i="149"/>
  <c r="I183" i="149"/>
  <c r="J183" i="149"/>
  <c r="M183" i="149"/>
  <c r="N183" i="149"/>
  <c r="O183" i="149"/>
  <c r="P183" i="149"/>
  <c r="Q183" i="149"/>
  <c r="R183" i="149"/>
  <c r="S183" i="149"/>
  <c r="T183" i="149"/>
  <c r="V183" i="149"/>
  <c r="X183" i="149"/>
  <c r="Y183" i="149"/>
  <c r="Z183" i="149"/>
  <c r="AA183" i="149"/>
  <c r="AD183" i="149"/>
  <c r="AE183" i="149"/>
  <c r="AG183" i="149"/>
  <c r="AH183" i="149"/>
  <c r="AI183" i="149"/>
  <c r="AL183" i="149"/>
  <c r="AM183" i="149"/>
  <c r="B184" i="149"/>
  <c r="C184" i="149"/>
  <c r="D184" i="149"/>
  <c r="E184" i="149"/>
  <c r="F184" i="149"/>
  <c r="G184" i="149"/>
  <c r="H184" i="149"/>
  <c r="I184" i="149"/>
  <c r="J184" i="149"/>
  <c r="K184" i="149"/>
  <c r="M184" i="149"/>
  <c r="N184" i="149"/>
  <c r="O184" i="149"/>
  <c r="P184" i="149"/>
  <c r="Q184" i="149"/>
  <c r="R184" i="149"/>
  <c r="S184" i="149"/>
  <c r="T184" i="149"/>
  <c r="X184" i="149"/>
  <c r="Y184" i="149"/>
  <c r="Z184" i="149"/>
  <c r="AA184" i="149"/>
  <c r="AD184" i="149"/>
  <c r="AE184" i="149"/>
  <c r="AG184" i="149"/>
  <c r="AH184" i="149"/>
  <c r="AI184" i="149"/>
  <c r="AL184" i="149"/>
  <c r="AM184" i="149"/>
  <c r="B185" i="149"/>
  <c r="C185" i="149"/>
  <c r="D185" i="149"/>
  <c r="E185" i="149"/>
  <c r="F185" i="149"/>
  <c r="G185" i="149"/>
  <c r="H185" i="149"/>
  <c r="I185" i="149"/>
  <c r="K185" i="149"/>
  <c r="M185" i="149"/>
  <c r="N185" i="149"/>
  <c r="O185" i="149"/>
  <c r="P185" i="149"/>
  <c r="Q185" i="149"/>
  <c r="R185" i="149"/>
  <c r="S185" i="149"/>
  <c r="T185" i="149"/>
  <c r="U185" i="149"/>
  <c r="X185" i="149"/>
  <c r="Y185" i="149"/>
  <c r="Z185" i="149"/>
  <c r="AA185" i="149"/>
  <c r="AD185" i="149"/>
  <c r="AE185" i="149"/>
  <c r="AG185" i="149"/>
  <c r="AH185" i="149"/>
  <c r="AI185" i="149"/>
  <c r="AL185" i="149"/>
  <c r="AM185" i="149"/>
  <c r="B186" i="149"/>
  <c r="C186" i="149"/>
  <c r="D186" i="149"/>
  <c r="E186" i="149"/>
  <c r="F186" i="149"/>
  <c r="G186" i="149"/>
  <c r="H186" i="149"/>
  <c r="I186" i="149"/>
  <c r="M186" i="149"/>
  <c r="N186" i="149"/>
  <c r="O186" i="149"/>
  <c r="P186" i="149"/>
  <c r="Q186" i="149"/>
  <c r="R186" i="149"/>
  <c r="S186" i="149"/>
  <c r="T186" i="149"/>
  <c r="U186" i="149"/>
  <c r="V186" i="149"/>
  <c r="X186" i="149"/>
  <c r="Y186" i="149"/>
  <c r="Z186" i="149"/>
  <c r="AA186" i="149"/>
  <c r="AD186" i="149"/>
  <c r="AE186" i="149"/>
  <c r="AG186" i="149"/>
  <c r="AH186" i="149"/>
  <c r="AI186" i="149"/>
  <c r="AL186" i="149"/>
  <c r="AM186" i="149"/>
  <c r="B187" i="149"/>
  <c r="C187" i="149"/>
  <c r="D187" i="149"/>
  <c r="E187" i="149"/>
  <c r="F187" i="149"/>
  <c r="G187" i="149"/>
  <c r="H187" i="149"/>
  <c r="I187" i="149"/>
  <c r="J187" i="149"/>
  <c r="M187" i="149"/>
  <c r="N187" i="149"/>
  <c r="O187" i="149"/>
  <c r="P187" i="149"/>
  <c r="Q187" i="149"/>
  <c r="R187" i="149"/>
  <c r="S187" i="149"/>
  <c r="T187" i="149"/>
  <c r="V187" i="149"/>
  <c r="X187" i="149"/>
  <c r="Y187" i="149"/>
  <c r="Z187" i="149"/>
  <c r="AA187" i="149"/>
  <c r="AD187" i="149"/>
  <c r="AE187" i="149"/>
  <c r="AG187" i="149"/>
  <c r="AH187" i="149"/>
  <c r="AI187" i="149"/>
  <c r="AL187" i="149"/>
  <c r="AM187" i="149"/>
  <c r="B10" i="3"/>
  <c r="B12" i="184"/>
  <c r="C10" i="3"/>
  <c r="C12" i="184"/>
  <c r="S10" i="3"/>
  <c r="S12" i="184"/>
  <c r="AJ10" i="3"/>
  <c r="AK12" i="184"/>
  <c r="D12" i="3"/>
  <c r="E12" i="3"/>
  <c r="E10" i="3"/>
  <c r="E12" i="184"/>
  <c r="F12" i="3"/>
  <c r="G12" i="3"/>
  <c r="G10" i="3"/>
  <c r="G12" i="184"/>
  <c r="H12" i="3"/>
  <c r="I12" i="3"/>
  <c r="I10" i="3"/>
  <c r="I12" i="184"/>
  <c r="J12" i="3"/>
  <c r="J10" i="3"/>
  <c r="J12" i="184"/>
  <c r="K12" i="3"/>
  <c r="K10" i="3"/>
  <c r="K12" i="184"/>
  <c r="L12" i="3"/>
  <c r="M12" i="3"/>
  <c r="M10" i="3"/>
  <c r="M12" i="184"/>
  <c r="N12" i="3"/>
  <c r="O12" i="3"/>
  <c r="O10" i="3"/>
  <c r="Q12" i="3"/>
  <c r="R12" i="3"/>
  <c r="R10" i="3"/>
  <c r="R12" i="184"/>
  <c r="S12" i="3"/>
  <c r="T12" i="3"/>
  <c r="T10" i="3"/>
  <c r="T12" i="184"/>
  <c r="U12" i="3"/>
  <c r="V12" i="3"/>
  <c r="V10" i="3"/>
  <c r="V12" i="184"/>
  <c r="W12" i="3"/>
  <c r="X12" i="3"/>
  <c r="X10" i="3"/>
  <c r="X12" i="184"/>
  <c r="Y12" i="3"/>
  <c r="Z12" i="3"/>
  <c r="Z10" i="3"/>
  <c r="Z12" i="184"/>
  <c r="AA12" i="3"/>
  <c r="AA10" i="3"/>
  <c r="AB12" i="3"/>
  <c r="AB10" i="3"/>
  <c r="AD12" i="3"/>
  <c r="AE12" i="3"/>
  <c r="AE10" i="3"/>
  <c r="AF12" i="184"/>
  <c r="AF12" i="3"/>
  <c r="AG12" i="3"/>
  <c r="AG10" i="3"/>
  <c r="AH12" i="184"/>
  <c r="AH12" i="3"/>
  <c r="AJ12" i="3"/>
  <c r="AK12" i="3"/>
  <c r="AL12" i="3"/>
  <c r="AM12" i="3"/>
  <c r="AM10" i="3"/>
  <c r="AN12" i="184"/>
  <c r="AN12" i="3"/>
  <c r="AN10" i="3"/>
  <c r="AO12" i="184"/>
  <c r="AO12" i="3"/>
  <c r="AQ12" i="3"/>
  <c r="AQ10" i="3"/>
  <c r="AR12" i="184"/>
  <c r="AR12" i="3"/>
  <c r="AS12" i="3"/>
  <c r="D13" i="3"/>
  <c r="E13" i="3"/>
  <c r="F13" i="3"/>
  <c r="G13" i="3"/>
  <c r="H13" i="3"/>
  <c r="I13" i="3"/>
  <c r="J13" i="3"/>
  <c r="K13" i="3"/>
  <c r="L13" i="3"/>
  <c r="M13" i="3"/>
  <c r="N13" i="3"/>
  <c r="O13" i="3"/>
  <c r="Q13" i="3"/>
  <c r="R13" i="3"/>
  <c r="S13" i="3"/>
  <c r="T13" i="3"/>
  <c r="U13" i="3"/>
  <c r="V13" i="3"/>
  <c r="W13" i="3"/>
  <c r="X13" i="3"/>
  <c r="Y13" i="3"/>
  <c r="Z13" i="3"/>
  <c r="AA13" i="3"/>
  <c r="AB13" i="3"/>
  <c r="AD13" i="3"/>
  <c r="AE13" i="3"/>
  <c r="AF13" i="3"/>
  <c r="AG13" i="3"/>
  <c r="AH13" i="3"/>
  <c r="AJ13" i="3"/>
  <c r="AK13" i="3"/>
  <c r="AL13" i="3"/>
  <c r="AM13" i="3"/>
  <c r="AN13" i="3"/>
  <c r="AO13" i="3"/>
  <c r="AQ13" i="3"/>
  <c r="AR13" i="3"/>
  <c r="AR10" i="3"/>
  <c r="AS12" i="184"/>
  <c r="AS13" i="3"/>
  <c r="AS10" i="3"/>
  <c r="AT12" i="184"/>
  <c r="D14" i="3"/>
  <c r="E14" i="3"/>
  <c r="F14" i="3"/>
  <c r="G14" i="3"/>
  <c r="H14" i="3"/>
  <c r="I14" i="3"/>
  <c r="J14" i="3"/>
  <c r="K14" i="3"/>
  <c r="L14" i="3"/>
  <c r="M14" i="3"/>
  <c r="N14" i="3"/>
  <c r="O14" i="3"/>
  <c r="Q14" i="3"/>
  <c r="R14" i="3"/>
  <c r="S14" i="3"/>
  <c r="T14" i="3"/>
  <c r="U14" i="3"/>
  <c r="V14" i="3"/>
  <c r="W14" i="3"/>
  <c r="X14" i="3"/>
  <c r="Y14" i="3"/>
  <c r="Z14" i="3"/>
  <c r="AA14" i="3"/>
  <c r="AB14" i="3"/>
  <c r="AD14" i="3"/>
  <c r="AE14" i="3"/>
  <c r="AF14" i="3"/>
  <c r="AG14" i="3"/>
  <c r="AH14" i="3"/>
  <c r="AJ14" i="3"/>
  <c r="AK14" i="3"/>
  <c r="AL14" i="3"/>
  <c r="AM14" i="3"/>
  <c r="AN14" i="3"/>
  <c r="AO14" i="3"/>
  <c r="AQ14" i="3"/>
  <c r="AR14" i="3"/>
  <c r="AS14" i="3"/>
  <c r="D15" i="3"/>
  <c r="E15" i="3"/>
  <c r="F15" i="3"/>
  <c r="G15" i="3"/>
  <c r="H15" i="3"/>
  <c r="I15" i="3"/>
  <c r="J15" i="3"/>
  <c r="K15" i="3"/>
  <c r="L15" i="3"/>
  <c r="M15" i="3"/>
  <c r="N15" i="3"/>
  <c r="O15" i="3"/>
  <c r="Q15" i="3"/>
  <c r="R15" i="3"/>
  <c r="S15" i="3"/>
  <c r="T15" i="3"/>
  <c r="U15" i="3"/>
  <c r="V15" i="3"/>
  <c r="W15" i="3"/>
  <c r="X15" i="3"/>
  <c r="Y15" i="3"/>
  <c r="Z15" i="3"/>
  <c r="AA15" i="3"/>
  <c r="AB15" i="3"/>
  <c r="AD15" i="3"/>
  <c r="AE15" i="3"/>
  <c r="AF15" i="3"/>
  <c r="AG15" i="3"/>
  <c r="AH15" i="3"/>
  <c r="AJ15" i="3"/>
  <c r="AK15" i="3"/>
  <c r="AL15" i="3"/>
  <c r="AM15" i="3"/>
  <c r="AN15" i="3"/>
  <c r="AO15" i="3"/>
  <c r="AQ15" i="3"/>
  <c r="AR15" i="3"/>
  <c r="AS15" i="3"/>
  <c r="D16" i="3"/>
  <c r="E16" i="3"/>
  <c r="F16" i="3"/>
  <c r="G16" i="3"/>
  <c r="H16" i="3"/>
  <c r="I16" i="3"/>
  <c r="J16" i="3"/>
  <c r="K16" i="3"/>
  <c r="L16" i="3"/>
  <c r="M16" i="3"/>
  <c r="N16" i="3"/>
  <c r="O16" i="3"/>
  <c r="Q16" i="3"/>
  <c r="R16" i="3"/>
  <c r="S16" i="3"/>
  <c r="T16" i="3"/>
  <c r="U16" i="3"/>
  <c r="V16" i="3"/>
  <c r="W16" i="3"/>
  <c r="X16" i="3"/>
  <c r="Y16" i="3"/>
  <c r="Z16" i="3"/>
  <c r="AA16" i="3"/>
  <c r="AB16" i="3"/>
  <c r="AD16" i="3"/>
  <c r="AE16" i="3"/>
  <c r="AF16" i="3"/>
  <c r="AG16" i="3"/>
  <c r="AH16" i="3"/>
  <c r="AJ16" i="3"/>
  <c r="AK16" i="3"/>
  <c r="AL16" i="3"/>
  <c r="AM16" i="3"/>
  <c r="AN16" i="3"/>
  <c r="AO16" i="3"/>
  <c r="AQ16" i="3"/>
  <c r="AR16" i="3"/>
  <c r="AS16" i="3"/>
  <c r="D17" i="3"/>
  <c r="E17" i="3"/>
  <c r="F17" i="3"/>
  <c r="G17" i="3"/>
  <c r="H17" i="3"/>
  <c r="I17" i="3"/>
  <c r="J17" i="3"/>
  <c r="K17" i="3"/>
  <c r="L17" i="3"/>
  <c r="M17" i="3"/>
  <c r="N17" i="3"/>
  <c r="O17" i="3"/>
  <c r="Q17" i="3"/>
  <c r="R17" i="3"/>
  <c r="S17" i="3"/>
  <c r="T17" i="3"/>
  <c r="U17" i="3"/>
  <c r="V17" i="3"/>
  <c r="W17" i="3"/>
  <c r="X17" i="3"/>
  <c r="Y17" i="3"/>
  <c r="Z17" i="3"/>
  <c r="AA17" i="3"/>
  <c r="AB17" i="3"/>
  <c r="AD17" i="3"/>
  <c r="AE17" i="3"/>
  <c r="AF17" i="3"/>
  <c r="AG17" i="3"/>
  <c r="AH17" i="3"/>
  <c r="AJ17" i="3"/>
  <c r="AK17" i="3"/>
  <c r="AL17" i="3"/>
  <c r="AM17" i="3"/>
  <c r="AN17" i="3"/>
  <c r="AO17" i="3"/>
  <c r="AQ17" i="3"/>
  <c r="AR17" i="3"/>
  <c r="AS17" i="3"/>
  <c r="D18" i="3"/>
  <c r="E18" i="3"/>
  <c r="F18" i="3"/>
  <c r="G18" i="3"/>
  <c r="H18" i="3"/>
  <c r="I18" i="3"/>
  <c r="J18" i="3"/>
  <c r="K18" i="3"/>
  <c r="L18" i="3"/>
  <c r="M18" i="3"/>
  <c r="N18" i="3"/>
  <c r="O18" i="3"/>
  <c r="Q18" i="3"/>
  <c r="R18" i="3"/>
  <c r="S18" i="3"/>
  <c r="T18" i="3"/>
  <c r="U18" i="3"/>
  <c r="V18" i="3"/>
  <c r="W18" i="3"/>
  <c r="X18" i="3"/>
  <c r="Y18" i="3"/>
  <c r="Z18" i="3"/>
  <c r="AA18" i="3"/>
  <c r="AB18" i="3"/>
  <c r="AD18" i="3"/>
  <c r="AE18" i="3"/>
  <c r="AF18" i="3"/>
  <c r="AG18" i="3"/>
  <c r="AH18" i="3"/>
  <c r="AJ18" i="3"/>
  <c r="AK18" i="3"/>
  <c r="AL18" i="3"/>
  <c r="AM18" i="3"/>
  <c r="AN18" i="3"/>
  <c r="AO18" i="3"/>
  <c r="AQ18" i="3"/>
  <c r="AR18" i="3"/>
  <c r="AS18" i="3"/>
  <c r="D19" i="3"/>
  <c r="E19" i="3"/>
  <c r="F19" i="3"/>
  <c r="G19" i="3"/>
  <c r="H19" i="3"/>
  <c r="I19" i="3"/>
  <c r="J19" i="3"/>
  <c r="K19" i="3"/>
  <c r="L19" i="3"/>
  <c r="M19" i="3"/>
  <c r="N19" i="3"/>
  <c r="O19" i="3"/>
  <c r="Q19" i="3"/>
  <c r="R19" i="3"/>
  <c r="S19" i="3"/>
  <c r="T19" i="3"/>
  <c r="U19" i="3"/>
  <c r="V19" i="3"/>
  <c r="W19" i="3"/>
  <c r="X19" i="3"/>
  <c r="Y19" i="3"/>
  <c r="Z19" i="3"/>
  <c r="AA19" i="3"/>
  <c r="AB19" i="3"/>
  <c r="AD19" i="3"/>
  <c r="AE19" i="3"/>
  <c r="AF19" i="3"/>
  <c r="AG19" i="3"/>
  <c r="AH19" i="3"/>
  <c r="AJ19" i="3"/>
  <c r="AK19" i="3"/>
  <c r="AL19" i="3"/>
  <c r="AM19" i="3"/>
  <c r="AN19" i="3"/>
  <c r="AO19" i="3"/>
  <c r="AQ19" i="3"/>
  <c r="AR19" i="3"/>
  <c r="AS19" i="3"/>
  <c r="D20" i="3"/>
  <c r="E20" i="3"/>
  <c r="F20" i="3"/>
  <c r="G20" i="3"/>
  <c r="H20" i="3"/>
  <c r="I20" i="3"/>
  <c r="J20" i="3"/>
  <c r="K20" i="3"/>
  <c r="L20" i="3"/>
  <c r="M20" i="3"/>
  <c r="N20" i="3"/>
  <c r="O20" i="3"/>
  <c r="Q20" i="3"/>
  <c r="R20" i="3"/>
  <c r="S20" i="3"/>
  <c r="T20" i="3"/>
  <c r="U20" i="3"/>
  <c r="V20" i="3"/>
  <c r="W20" i="3"/>
  <c r="X20" i="3"/>
  <c r="Y20" i="3"/>
  <c r="Z20" i="3"/>
  <c r="AA20" i="3"/>
  <c r="AB20" i="3"/>
  <c r="AD20" i="3"/>
  <c r="AE20" i="3"/>
  <c r="AF20" i="3"/>
  <c r="AG20" i="3"/>
  <c r="AH20" i="3"/>
  <c r="AJ20" i="3"/>
  <c r="AK20" i="3"/>
  <c r="AL20" i="3"/>
  <c r="AM20" i="3"/>
  <c r="AN20" i="3"/>
  <c r="AO20" i="3"/>
  <c r="AQ20" i="3"/>
  <c r="AR20" i="3"/>
  <c r="AS20" i="3"/>
  <c r="D21" i="3"/>
  <c r="E21" i="3"/>
  <c r="F21" i="3"/>
  <c r="G21" i="3"/>
  <c r="H21" i="3"/>
  <c r="I21" i="3"/>
  <c r="J21" i="3"/>
  <c r="K21" i="3"/>
  <c r="L21" i="3"/>
  <c r="M21" i="3"/>
  <c r="N21" i="3"/>
  <c r="O21" i="3"/>
  <c r="Q21" i="3"/>
  <c r="R21" i="3"/>
  <c r="S21" i="3"/>
  <c r="T21" i="3"/>
  <c r="U21" i="3"/>
  <c r="V21" i="3"/>
  <c r="W21" i="3"/>
  <c r="X21" i="3"/>
  <c r="Y21" i="3"/>
  <c r="Z21" i="3"/>
  <c r="AA21" i="3"/>
  <c r="AB21" i="3"/>
  <c r="AD21" i="3"/>
  <c r="AE21" i="3"/>
  <c r="AF21" i="3"/>
  <c r="AG21" i="3"/>
  <c r="AH21" i="3"/>
  <c r="AJ21" i="3"/>
  <c r="AK21" i="3"/>
  <c r="AL21" i="3"/>
  <c r="AM21" i="3"/>
  <c r="AN21" i="3"/>
  <c r="AO21" i="3"/>
  <c r="AQ21" i="3"/>
  <c r="AR21" i="3"/>
  <c r="AS21" i="3"/>
  <c r="D22" i="3"/>
  <c r="E22" i="3"/>
  <c r="F22" i="3"/>
  <c r="G22" i="3"/>
  <c r="H22" i="3"/>
  <c r="I22" i="3"/>
  <c r="J22" i="3"/>
  <c r="K22" i="3"/>
  <c r="L22" i="3"/>
  <c r="M22" i="3"/>
  <c r="N22" i="3"/>
  <c r="O22" i="3"/>
  <c r="Q22" i="3"/>
  <c r="R22" i="3"/>
  <c r="S22" i="3"/>
  <c r="T22" i="3"/>
  <c r="U22" i="3"/>
  <c r="V22" i="3"/>
  <c r="W22" i="3"/>
  <c r="X22" i="3"/>
  <c r="Y22" i="3"/>
  <c r="Z22" i="3"/>
  <c r="AA22" i="3"/>
  <c r="AB22" i="3"/>
  <c r="AD22" i="3"/>
  <c r="AE22" i="3"/>
  <c r="AF22" i="3"/>
  <c r="AG22" i="3"/>
  <c r="AH22" i="3"/>
  <c r="AJ22" i="3"/>
  <c r="AK22" i="3"/>
  <c r="AL22" i="3"/>
  <c r="AM22" i="3"/>
  <c r="AN22" i="3"/>
  <c r="AO22" i="3"/>
  <c r="AQ22" i="3"/>
  <c r="AR22" i="3"/>
  <c r="AS22" i="3"/>
  <c r="D23" i="3"/>
  <c r="E23" i="3"/>
  <c r="F23" i="3"/>
  <c r="G23" i="3"/>
  <c r="H23" i="3"/>
  <c r="I23" i="3"/>
  <c r="J23" i="3"/>
  <c r="K23" i="3"/>
  <c r="L23" i="3"/>
  <c r="M23" i="3"/>
  <c r="N23" i="3"/>
  <c r="O23" i="3"/>
  <c r="Q23" i="3"/>
  <c r="R23" i="3"/>
  <c r="S23" i="3"/>
  <c r="T23" i="3"/>
  <c r="U23" i="3"/>
  <c r="V23" i="3"/>
  <c r="W23" i="3"/>
  <c r="X23" i="3"/>
  <c r="Y23" i="3"/>
  <c r="Z23" i="3"/>
  <c r="AA23" i="3"/>
  <c r="AB23" i="3"/>
  <c r="AD23" i="3"/>
  <c r="AE23" i="3"/>
  <c r="AF23" i="3"/>
  <c r="AG23" i="3"/>
  <c r="AH23" i="3"/>
  <c r="AJ23" i="3"/>
  <c r="AK23" i="3"/>
  <c r="AL23" i="3"/>
  <c r="AM23" i="3"/>
  <c r="AN23" i="3"/>
  <c r="AO23" i="3"/>
  <c r="AQ23" i="3"/>
  <c r="AR23" i="3"/>
  <c r="AS23" i="3"/>
  <c r="D24" i="3"/>
  <c r="E24" i="3"/>
  <c r="F24" i="3"/>
  <c r="G24" i="3"/>
  <c r="H24" i="3"/>
  <c r="I24" i="3"/>
  <c r="J24" i="3"/>
  <c r="K24" i="3"/>
  <c r="L24" i="3"/>
  <c r="M24" i="3"/>
  <c r="N24" i="3"/>
  <c r="O24" i="3"/>
  <c r="Q24" i="3"/>
  <c r="R24" i="3"/>
  <c r="S24" i="3"/>
  <c r="T24" i="3"/>
  <c r="U24" i="3"/>
  <c r="V24" i="3"/>
  <c r="W24" i="3"/>
  <c r="X24" i="3"/>
  <c r="Y24" i="3"/>
  <c r="Z24" i="3"/>
  <c r="AA24" i="3"/>
  <c r="AB24" i="3"/>
  <c r="AD24" i="3"/>
  <c r="AE24" i="3"/>
  <c r="AF24" i="3"/>
  <c r="AG24" i="3"/>
  <c r="AH24" i="3"/>
  <c r="AJ24" i="3"/>
  <c r="AK24" i="3"/>
  <c r="AL24" i="3"/>
  <c r="AM24" i="3"/>
  <c r="AN24" i="3"/>
  <c r="AO24" i="3"/>
  <c r="AQ24" i="3"/>
  <c r="AR24" i="3"/>
  <c r="AS24" i="3"/>
  <c r="D25" i="3"/>
  <c r="E25" i="3"/>
  <c r="F25" i="3"/>
  <c r="G25" i="3"/>
  <c r="H25" i="3"/>
  <c r="I25" i="3"/>
  <c r="J25" i="3"/>
  <c r="K25" i="3"/>
  <c r="L25" i="3"/>
  <c r="M25" i="3"/>
  <c r="N25" i="3"/>
  <c r="O25" i="3"/>
  <c r="Q25" i="3"/>
  <c r="R25" i="3"/>
  <c r="S25" i="3"/>
  <c r="T25" i="3"/>
  <c r="U25" i="3"/>
  <c r="V25" i="3"/>
  <c r="W25" i="3"/>
  <c r="X25" i="3"/>
  <c r="Y25" i="3"/>
  <c r="Z25" i="3"/>
  <c r="AA25" i="3"/>
  <c r="AB25" i="3"/>
  <c r="AD25" i="3"/>
  <c r="AE25" i="3"/>
  <c r="AF25" i="3"/>
  <c r="AG25" i="3"/>
  <c r="AH25" i="3"/>
  <c r="AJ25" i="3"/>
  <c r="AK25" i="3"/>
  <c r="AL25" i="3"/>
  <c r="AM25" i="3"/>
  <c r="AN25" i="3"/>
  <c r="AO25" i="3"/>
  <c r="AQ25" i="3"/>
  <c r="AR25" i="3"/>
  <c r="AS25" i="3"/>
  <c r="D26" i="3"/>
  <c r="E26" i="3"/>
  <c r="F26" i="3"/>
  <c r="G26" i="3"/>
  <c r="H26" i="3"/>
  <c r="I26" i="3"/>
  <c r="J26" i="3"/>
  <c r="K26" i="3"/>
  <c r="L26" i="3"/>
  <c r="M26" i="3"/>
  <c r="N26" i="3"/>
  <c r="O26" i="3"/>
  <c r="Q26" i="3"/>
  <c r="R26" i="3"/>
  <c r="S26" i="3"/>
  <c r="T26" i="3"/>
  <c r="U26" i="3"/>
  <c r="V26" i="3"/>
  <c r="W26" i="3"/>
  <c r="X26" i="3"/>
  <c r="Y26" i="3"/>
  <c r="Z26" i="3"/>
  <c r="AA26" i="3"/>
  <c r="AB26" i="3"/>
  <c r="AD26" i="3"/>
  <c r="AE26" i="3"/>
  <c r="AF26" i="3"/>
  <c r="AG26" i="3"/>
  <c r="AH26" i="3"/>
  <c r="AJ26" i="3"/>
  <c r="AK26" i="3"/>
  <c r="AL26" i="3"/>
  <c r="AM26" i="3"/>
  <c r="AN26" i="3"/>
  <c r="AO26" i="3"/>
  <c r="AQ26" i="3"/>
  <c r="AR26" i="3"/>
  <c r="AS26" i="3"/>
  <c r="D27" i="3"/>
  <c r="E27" i="3"/>
  <c r="F27" i="3"/>
  <c r="G27" i="3"/>
  <c r="H27" i="3"/>
  <c r="I27" i="3"/>
  <c r="J27" i="3"/>
  <c r="K27" i="3"/>
  <c r="L27" i="3"/>
  <c r="M27" i="3"/>
  <c r="N27" i="3"/>
  <c r="O27" i="3"/>
  <c r="Q27" i="3"/>
  <c r="R27" i="3"/>
  <c r="S27" i="3"/>
  <c r="T27" i="3"/>
  <c r="U27" i="3"/>
  <c r="V27" i="3"/>
  <c r="W27" i="3"/>
  <c r="X27" i="3"/>
  <c r="Y27" i="3"/>
  <c r="Z27" i="3"/>
  <c r="AA27" i="3"/>
  <c r="AB27" i="3"/>
  <c r="AD27" i="3"/>
  <c r="AE27" i="3"/>
  <c r="AF27" i="3"/>
  <c r="AG27" i="3"/>
  <c r="AH27" i="3"/>
  <c r="AJ27" i="3"/>
  <c r="AK27" i="3"/>
  <c r="AL27" i="3"/>
  <c r="AM27" i="3"/>
  <c r="AN27" i="3"/>
  <c r="AO27" i="3"/>
  <c r="AQ27" i="3"/>
  <c r="AR27" i="3"/>
  <c r="AS27" i="3"/>
  <c r="D28" i="3"/>
  <c r="E28" i="3"/>
  <c r="F28" i="3"/>
  <c r="G28" i="3"/>
  <c r="H28" i="3"/>
  <c r="I28" i="3"/>
  <c r="J28" i="3"/>
  <c r="K28" i="3"/>
  <c r="L28" i="3"/>
  <c r="M28" i="3"/>
  <c r="N28" i="3"/>
  <c r="O28" i="3"/>
  <c r="Q28" i="3"/>
  <c r="R28" i="3"/>
  <c r="S28" i="3"/>
  <c r="T28" i="3"/>
  <c r="U28" i="3"/>
  <c r="V28" i="3"/>
  <c r="W28" i="3"/>
  <c r="X28" i="3"/>
  <c r="Y28" i="3"/>
  <c r="Z28" i="3"/>
  <c r="AA28" i="3"/>
  <c r="AB28" i="3"/>
  <c r="AD28" i="3"/>
  <c r="AE28" i="3"/>
  <c r="AF28" i="3"/>
  <c r="AG28" i="3"/>
  <c r="AH28" i="3"/>
  <c r="AJ28" i="3"/>
  <c r="AK28" i="3"/>
  <c r="AL28" i="3"/>
  <c r="AM28" i="3"/>
  <c r="AN28" i="3"/>
  <c r="AO28" i="3"/>
  <c r="AQ28" i="3"/>
  <c r="AR28" i="3"/>
  <c r="AS28" i="3"/>
  <c r="D29" i="3"/>
  <c r="E29" i="3"/>
  <c r="F29" i="3"/>
  <c r="G29" i="3"/>
  <c r="H29" i="3"/>
  <c r="I29" i="3"/>
  <c r="J29" i="3"/>
  <c r="K29" i="3"/>
  <c r="L29" i="3"/>
  <c r="M29" i="3"/>
  <c r="N29" i="3"/>
  <c r="O29" i="3"/>
  <c r="Q29" i="3"/>
  <c r="R29" i="3"/>
  <c r="S29" i="3"/>
  <c r="T29" i="3"/>
  <c r="U29" i="3"/>
  <c r="V29" i="3"/>
  <c r="W29" i="3"/>
  <c r="X29" i="3"/>
  <c r="Y29" i="3"/>
  <c r="Z29" i="3"/>
  <c r="AA29" i="3"/>
  <c r="AB29" i="3"/>
  <c r="AD29" i="3"/>
  <c r="AE29" i="3"/>
  <c r="AF29" i="3"/>
  <c r="AG29" i="3"/>
  <c r="AH29" i="3"/>
  <c r="AJ29" i="3"/>
  <c r="AK29" i="3"/>
  <c r="AL29" i="3"/>
  <c r="AM29" i="3"/>
  <c r="AN29" i="3"/>
  <c r="AO29" i="3"/>
  <c r="AQ29" i="3"/>
  <c r="AR29" i="3"/>
  <c r="AS29" i="3"/>
  <c r="D30" i="3"/>
  <c r="E30" i="3"/>
  <c r="F30" i="3"/>
  <c r="G30" i="3"/>
  <c r="H30" i="3"/>
  <c r="I30" i="3"/>
  <c r="J30" i="3"/>
  <c r="K30" i="3"/>
  <c r="L30" i="3"/>
  <c r="M30" i="3"/>
  <c r="N30" i="3"/>
  <c r="O30" i="3"/>
  <c r="Q30" i="3"/>
  <c r="R30" i="3"/>
  <c r="S30" i="3"/>
  <c r="T30" i="3"/>
  <c r="U30" i="3"/>
  <c r="V30" i="3"/>
  <c r="W30" i="3"/>
  <c r="X30" i="3"/>
  <c r="Y30" i="3"/>
  <c r="Z30" i="3"/>
  <c r="AA30" i="3"/>
  <c r="AB30" i="3"/>
  <c r="AD30" i="3"/>
  <c r="AE30" i="3"/>
  <c r="AF30" i="3"/>
  <c r="AG30" i="3"/>
  <c r="AH30" i="3"/>
  <c r="AJ30" i="3"/>
  <c r="AK30" i="3"/>
  <c r="AL30" i="3"/>
  <c r="AM30" i="3"/>
  <c r="AN30" i="3"/>
  <c r="AO30" i="3"/>
  <c r="AQ30" i="3"/>
  <c r="AR30" i="3"/>
  <c r="AS30" i="3"/>
  <c r="F42" i="3"/>
  <c r="F13" i="184"/>
  <c r="R42" i="3"/>
  <c r="R13" i="184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Q44" i="3"/>
  <c r="R44" i="3"/>
  <c r="S44" i="3"/>
  <c r="T44" i="3"/>
  <c r="U44" i="3"/>
  <c r="V44" i="3"/>
  <c r="W44" i="3"/>
  <c r="W42" i="3"/>
  <c r="W13" i="184"/>
  <c r="X44" i="3"/>
  <c r="Y44" i="3"/>
  <c r="Z44" i="3"/>
  <c r="AA44" i="3"/>
  <c r="AB44" i="3"/>
  <c r="AD44" i="3"/>
  <c r="AE44" i="3"/>
  <c r="AF44" i="3"/>
  <c r="AG44" i="3"/>
  <c r="AH44" i="3"/>
  <c r="AK44" i="3"/>
  <c r="AL44" i="3"/>
  <c r="AM44" i="3"/>
  <c r="AN44" i="3"/>
  <c r="AO44" i="3"/>
  <c r="AR44" i="3"/>
  <c r="AS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Q45" i="3"/>
  <c r="AA45" i="3"/>
  <c r="R45" i="3"/>
  <c r="S45" i="3"/>
  <c r="T45" i="3"/>
  <c r="U45" i="3"/>
  <c r="V45" i="3"/>
  <c r="V42" i="3"/>
  <c r="V13" i="184"/>
  <c r="W45" i="3"/>
  <c r="X45" i="3"/>
  <c r="Y45" i="3"/>
  <c r="Z45" i="3"/>
  <c r="Z42" i="3"/>
  <c r="Z13" i="184"/>
  <c r="AD45" i="3"/>
  <c r="AE45" i="3"/>
  <c r="AE42" i="3"/>
  <c r="AF13" i="184"/>
  <c r="AF45" i="3"/>
  <c r="AG45" i="3"/>
  <c r="AH45" i="3"/>
  <c r="AK45" i="3"/>
  <c r="AL45" i="3"/>
  <c r="AM45" i="3"/>
  <c r="AM42" i="3"/>
  <c r="AN13" i="184"/>
  <c r="AN45" i="3"/>
  <c r="AO45" i="3"/>
  <c r="AP45" i="3"/>
  <c r="AR45" i="3"/>
  <c r="AS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Q46" i="3"/>
  <c r="R46" i="3"/>
  <c r="S46" i="3"/>
  <c r="T46" i="3"/>
  <c r="U46" i="3"/>
  <c r="V46" i="3"/>
  <c r="W46" i="3"/>
  <c r="X46" i="3"/>
  <c r="Y46" i="3"/>
  <c r="Z46" i="3"/>
  <c r="AA46" i="3"/>
  <c r="AB46" i="3"/>
  <c r="AD46" i="3"/>
  <c r="AE46" i="3"/>
  <c r="AF46" i="3"/>
  <c r="AG46" i="3"/>
  <c r="AH46" i="3"/>
  <c r="AK46" i="3"/>
  <c r="AL46" i="3"/>
  <c r="AM46" i="3"/>
  <c r="AN46" i="3"/>
  <c r="AO46" i="3"/>
  <c r="AP46" i="3"/>
  <c r="AR46" i="3"/>
  <c r="AS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Q47" i="3"/>
  <c r="AA47" i="3"/>
  <c r="R47" i="3"/>
  <c r="S47" i="3"/>
  <c r="T47" i="3"/>
  <c r="U47" i="3"/>
  <c r="V47" i="3"/>
  <c r="W47" i="3"/>
  <c r="X47" i="3"/>
  <c r="Y47" i="3"/>
  <c r="Z47" i="3"/>
  <c r="AD47" i="3"/>
  <c r="AE47" i="3"/>
  <c r="AF47" i="3"/>
  <c r="AG47" i="3"/>
  <c r="AH47" i="3"/>
  <c r="AK47" i="3"/>
  <c r="AL47" i="3"/>
  <c r="AM47" i="3"/>
  <c r="AN47" i="3"/>
  <c r="AO47" i="3"/>
  <c r="AP47" i="3"/>
  <c r="AR47" i="3"/>
  <c r="AS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Q48" i="3"/>
  <c r="R48" i="3"/>
  <c r="S48" i="3"/>
  <c r="T48" i="3"/>
  <c r="U48" i="3"/>
  <c r="V48" i="3"/>
  <c r="W48" i="3"/>
  <c r="X48" i="3"/>
  <c r="Y48" i="3"/>
  <c r="Z48" i="3"/>
  <c r="AA48" i="3"/>
  <c r="AB48" i="3"/>
  <c r="AD48" i="3"/>
  <c r="AE48" i="3"/>
  <c r="AF48" i="3"/>
  <c r="AG48" i="3"/>
  <c r="AH48" i="3"/>
  <c r="AK48" i="3"/>
  <c r="AL48" i="3"/>
  <c r="AM48" i="3"/>
  <c r="AN48" i="3"/>
  <c r="AO48" i="3"/>
  <c r="AP48" i="3"/>
  <c r="AR48" i="3"/>
  <c r="AS48" i="3"/>
  <c r="B49" i="3"/>
  <c r="C49" i="3"/>
  <c r="D49" i="3"/>
  <c r="E49" i="3"/>
  <c r="F49" i="3"/>
  <c r="G49" i="3"/>
  <c r="H49" i="3"/>
  <c r="I49" i="3"/>
  <c r="J49" i="3"/>
  <c r="K49" i="3"/>
  <c r="L49" i="3"/>
  <c r="M49" i="3"/>
  <c r="M42" i="3"/>
  <c r="M13" i="184"/>
  <c r="N49" i="3"/>
  <c r="O49" i="3"/>
  <c r="Q49" i="3"/>
  <c r="R49" i="3"/>
  <c r="S49" i="3"/>
  <c r="T49" i="3"/>
  <c r="U49" i="3"/>
  <c r="V49" i="3"/>
  <c r="W49" i="3"/>
  <c r="X49" i="3"/>
  <c r="Y49" i="3"/>
  <c r="Z49" i="3"/>
  <c r="AA49" i="3"/>
  <c r="AB49" i="3"/>
  <c r="AD49" i="3"/>
  <c r="AE49" i="3"/>
  <c r="AF49" i="3"/>
  <c r="AG49" i="3"/>
  <c r="AH49" i="3"/>
  <c r="AK49" i="3"/>
  <c r="AL49" i="3"/>
  <c r="AM49" i="3"/>
  <c r="AN49" i="3"/>
  <c r="AO49" i="3"/>
  <c r="AP49" i="3"/>
  <c r="AR49" i="3"/>
  <c r="AS49" i="3"/>
  <c r="B50" i="3"/>
  <c r="C50" i="3"/>
  <c r="D50" i="3"/>
  <c r="E50" i="3"/>
  <c r="O50" i="3"/>
  <c r="F50" i="3"/>
  <c r="G50" i="3"/>
  <c r="H50" i="3"/>
  <c r="I50" i="3"/>
  <c r="I42" i="3"/>
  <c r="I13" i="184"/>
  <c r="J50" i="3"/>
  <c r="K50" i="3"/>
  <c r="L50" i="3"/>
  <c r="L42" i="3"/>
  <c r="L13" i="184"/>
  <c r="M50" i="3"/>
  <c r="Q50" i="3"/>
  <c r="R50" i="3"/>
  <c r="AB50" i="3"/>
  <c r="S50" i="3"/>
  <c r="T50" i="3"/>
  <c r="U50" i="3"/>
  <c r="V50" i="3"/>
  <c r="W50" i="3"/>
  <c r="X50" i="3"/>
  <c r="Y50" i="3"/>
  <c r="Z50" i="3"/>
  <c r="AD50" i="3"/>
  <c r="AE50" i="3"/>
  <c r="AF50" i="3"/>
  <c r="AG50" i="3"/>
  <c r="AH50" i="3"/>
  <c r="AK50" i="3"/>
  <c r="AL50" i="3"/>
  <c r="AM50" i="3"/>
  <c r="AN50" i="3"/>
  <c r="AO50" i="3"/>
  <c r="AP50" i="3"/>
  <c r="AR50" i="3"/>
  <c r="AS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Q51" i="3"/>
  <c r="R51" i="3"/>
  <c r="S51" i="3"/>
  <c r="T51" i="3"/>
  <c r="U51" i="3"/>
  <c r="V51" i="3"/>
  <c r="W51" i="3"/>
  <c r="X51" i="3"/>
  <c r="Y51" i="3"/>
  <c r="Z51" i="3"/>
  <c r="AA51" i="3"/>
  <c r="AB51" i="3"/>
  <c r="AD51" i="3"/>
  <c r="AI51" i="3"/>
  <c r="AE51" i="3"/>
  <c r="AF51" i="3"/>
  <c r="AG51" i="3"/>
  <c r="AH51" i="3"/>
  <c r="AJ51" i="3"/>
  <c r="AK51" i="3"/>
  <c r="AL51" i="3"/>
  <c r="AM51" i="3"/>
  <c r="AN51" i="3"/>
  <c r="AN42" i="3"/>
  <c r="AO13" i="184"/>
  <c r="AO51" i="3"/>
  <c r="AP51" i="3"/>
  <c r="AR51" i="3"/>
  <c r="AS51" i="3"/>
  <c r="B52" i="3"/>
  <c r="C52" i="3"/>
  <c r="D52" i="3"/>
  <c r="E52" i="3"/>
  <c r="O52" i="3"/>
  <c r="F52" i="3"/>
  <c r="G52" i="3"/>
  <c r="H52" i="3"/>
  <c r="I52" i="3"/>
  <c r="J52" i="3"/>
  <c r="K52" i="3"/>
  <c r="L52" i="3"/>
  <c r="M52" i="3"/>
  <c r="Q52" i="3"/>
  <c r="R52" i="3"/>
  <c r="AB52" i="3"/>
  <c r="S52" i="3"/>
  <c r="T52" i="3"/>
  <c r="U52" i="3"/>
  <c r="V52" i="3"/>
  <c r="W52" i="3"/>
  <c r="X52" i="3"/>
  <c r="Y52" i="3"/>
  <c r="Z52" i="3"/>
  <c r="AD52" i="3"/>
  <c r="AE52" i="3"/>
  <c r="AF52" i="3"/>
  <c r="AG52" i="3"/>
  <c r="AH52" i="3"/>
  <c r="AK52" i="3"/>
  <c r="AL52" i="3"/>
  <c r="AM52" i="3"/>
  <c r="AN52" i="3"/>
  <c r="AO52" i="3"/>
  <c r="AP52" i="3"/>
  <c r="AR52" i="3"/>
  <c r="AS52" i="3"/>
  <c r="AJ62" i="3"/>
  <c r="AK14" i="184"/>
  <c r="B252" i="192"/>
  <c r="E252" i="192"/>
  <c r="AO62" i="3"/>
  <c r="AP14" i="184"/>
  <c r="F320" i="192"/>
  <c r="B64" i="3"/>
  <c r="C64" i="3"/>
  <c r="D64" i="3"/>
  <c r="E64" i="3"/>
  <c r="F64" i="3"/>
  <c r="G64" i="3"/>
  <c r="H64" i="3"/>
  <c r="I64" i="3"/>
  <c r="J64" i="3"/>
  <c r="K64" i="3"/>
  <c r="L64" i="3"/>
  <c r="M64" i="3"/>
  <c r="Q64" i="3"/>
  <c r="R64" i="3"/>
  <c r="S64" i="3"/>
  <c r="T64" i="3"/>
  <c r="U64" i="3"/>
  <c r="V64" i="3"/>
  <c r="W64" i="3"/>
  <c r="X64" i="3"/>
  <c r="Y64" i="3"/>
  <c r="Z64" i="3"/>
  <c r="AD64" i="3"/>
  <c r="AE64" i="3"/>
  <c r="AF64" i="3"/>
  <c r="AG64" i="3"/>
  <c r="AH64" i="3"/>
  <c r="AH62" i="3"/>
  <c r="AI14" i="184"/>
  <c r="AJ64" i="3"/>
  <c r="AK64" i="3"/>
  <c r="AL64" i="3"/>
  <c r="AM64" i="3"/>
  <c r="AN64" i="3"/>
  <c r="AQ64" i="3"/>
  <c r="AR64" i="3"/>
  <c r="AS64" i="3"/>
  <c r="B65" i="3"/>
  <c r="C65" i="3"/>
  <c r="D65" i="3"/>
  <c r="N65" i="3"/>
  <c r="E65" i="3"/>
  <c r="F65" i="3"/>
  <c r="G65" i="3"/>
  <c r="H65" i="3"/>
  <c r="I65" i="3"/>
  <c r="J65" i="3"/>
  <c r="K65" i="3"/>
  <c r="L65" i="3"/>
  <c r="M65" i="3"/>
  <c r="Q65" i="3"/>
  <c r="AA65" i="3"/>
  <c r="R65" i="3"/>
  <c r="S65" i="3"/>
  <c r="T65" i="3"/>
  <c r="U65" i="3"/>
  <c r="V65" i="3"/>
  <c r="W65" i="3"/>
  <c r="X65" i="3"/>
  <c r="Y65" i="3"/>
  <c r="Z65" i="3"/>
  <c r="AB65" i="3"/>
  <c r="AD65" i="3"/>
  <c r="AE65" i="3"/>
  <c r="AF65" i="3"/>
  <c r="AG65" i="3"/>
  <c r="AH65" i="3"/>
  <c r="AJ65" i="3"/>
  <c r="AK65" i="3"/>
  <c r="AL65" i="3"/>
  <c r="AM65" i="3"/>
  <c r="AN65" i="3"/>
  <c r="AP65" i="3"/>
  <c r="AR65" i="3"/>
  <c r="AS65" i="3"/>
  <c r="B66" i="3"/>
  <c r="B62" i="3"/>
  <c r="B14" i="184"/>
  <c r="B51" i="184"/>
  <c r="C66" i="3"/>
  <c r="D66" i="3"/>
  <c r="E66" i="3"/>
  <c r="F66" i="3"/>
  <c r="F62" i="3"/>
  <c r="F14" i="184"/>
  <c r="G66" i="3"/>
  <c r="H66" i="3"/>
  <c r="I66" i="3"/>
  <c r="J66" i="3"/>
  <c r="J62" i="3"/>
  <c r="J14" i="184"/>
  <c r="K66" i="3"/>
  <c r="L66" i="3"/>
  <c r="M66" i="3"/>
  <c r="N66" i="3"/>
  <c r="O66" i="3"/>
  <c r="Q66" i="3"/>
  <c r="R66" i="3"/>
  <c r="S66" i="3"/>
  <c r="S62" i="3"/>
  <c r="S14" i="184"/>
  <c r="T66" i="3"/>
  <c r="U66" i="3"/>
  <c r="V66" i="3"/>
  <c r="W66" i="3"/>
  <c r="W62" i="3"/>
  <c r="W14" i="184"/>
  <c r="X66" i="3"/>
  <c r="Y66" i="3"/>
  <c r="Z66" i="3"/>
  <c r="AA66" i="3"/>
  <c r="AB66" i="3"/>
  <c r="AD66" i="3"/>
  <c r="AE66" i="3"/>
  <c r="AF66" i="3"/>
  <c r="AF62" i="3"/>
  <c r="AG14" i="184"/>
  <c r="AG66" i="3"/>
  <c r="AH66" i="3"/>
  <c r="AJ66" i="3"/>
  <c r="AK66" i="3"/>
  <c r="AL66" i="3"/>
  <c r="AM66" i="3"/>
  <c r="AN66" i="3"/>
  <c r="AN62" i="3"/>
  <c r="AO14" i="184"/>
  <c r="AP66" i="3"/>
  <c r="AR66" i="3"/>
  <c r="AS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Q67" i="3"/>
  <c r="R67" i="3"/>
  <c r="S67" i="3"/>
  <c r="T67" i="3"/>
  <c r="U67" i="3"/>
  <c r="V67" i="3"/>
  <c r="W67" i="3"/>
  <c r="X67" i="3"/>
  <c r="Y67" i="3"/>
  <c r="Z67" i="3"/>
  <c r="AA67" i="3"/>
  <c r="AD67" i="3"/>
  <c r="AE67" i="3"/>
  <c r="AF67" i="3"/>
  <c r="AG67" i="3"/>
  <c r="AH67" i="3"/>
  <c r="AI67" i="3"/>
  <c r="AJ67" i="3"/>
  <c r="AK67" i="3"/>
  <c r="AL67" i="3"/>
  <c r="AM67" i="3"/>
  <c r="AN67" i="3"/>
  <c r="AP67" i="3"/>
  <c r="AR67" i="3"/>
  <c r="AR62" i="3"/>
  <c r="AS14" i="184"/>
  <c r="B217" i="192"/>
  <c r="AS67" i="3"/>
  <c r="B68" i="3"/>
  <c r="C68" i="3"/>
  <c r="D68" i="3"/>
  <c r="E68" i="3"/>
  <c r="O68" i="3"/>
  <c r="F68" i="3"/>
  <c r="G68" i="3"/>
  <c r="H68" i="3"/>
  <c r="I68" i="3"/>
  <c r="J68" i="3"/>
  <c r="K68" i="3"/>
  <c r="L68" i="3"/>
  <c r="M68" i="3"/>
  <c r="Q68" i="3"/>
  <c r="R68" i="3"/>
  <c r="AB68" i="3"/>
  <c r="S68" i="3"/>
  <c r="T68" i="3"/>
  <c r="U68" i="3"/>
  <c r="V68" i="3"/>
  <c r="W68" i="3"/>
  <c r="X68" i="3"/>
  <c r="Y68" i="3"/>
  <c r="Z68" i="3"/>
  <c r="AH68" i="3"/>
  <c r="AI68" i="3"/>
  <c r="AJ68" i="3"/>
  <c r="AK68" i="3"/>
  <c r="AM68" i="3"/>
  <c r="AN68" i="3"/>
  <c r="AP68" i="3"/>
  <c r="AS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Q69" i="3"/>
  <c r="R69" i="3"/>
  <c r="S69" i="3"/>
  <c r="T69" i="3"/>
  <c r="U69" i="3"/>
  <c r="V69" i="3"/>
  <c r="W69" i="3"/>
  <c r="X69" i="3"/>
  <c r="Y69" i="3"/>
  <c r="Z69" i="3"/>
  <c r="AA69" i="3"/>
  <c r="AB69" i="3"/>
  <c r="AH69" i="3"/>
  <c r="AI69" i="3"/>
  <c r="AM69" i="3"/>
  <c r="AN69" i="3"/>
  <c r="AP69" i="3"/>
  <c r="AR69" i="3"/>
  <c r="AS69" i="3"/>
  <c r="B70" i="3"/>
  <c r="C70" i="3"/>
  <c r="D70" i="3"/>
  <c r="E70" i="3"/>
  <c r="O70" i="3"/>
  <c r="F70" i="3"/>
  <c r="G70" i="3"/>
  <c r="H70" i="3"/>
  <c r="I70" i="3"/>
  <c r="J70" i="3"/>
  <c r="K70" i="3"/>
  <c r="L70" i="3"/>
  <c r="M70" i="3"/>
  <c r="Q70" i="3"/>
  <c r="R70" i="3"/>
  <c r="AB70" i="3"/>
  <c r="S70" i="3"/>
  <c r="T70" i="3"/>
  <c r="U70" i="3"/>
  <c r="V70" i="3"/>
  <c r="W70" i="3"/>
  <c r="X70" i="3"/>
  <c r="Y70" i="3"/>
  <c r="Z70" i="3"/>
  <c r="AI70" i="3"/>
  <c r="AJ70" i="3"/>
  <c r="AM70" i="3"/>
  <c r="AN70" i="3"/>
  <c r="AP70" i="3"/>
  <c r="AR70" i="3"/>
  <c r="AS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Q71" i="3"/>
  <c r="R71" i="3"/>
  <c r="S71" i="3"/>
  <c r="T71" i="3"/>
  <c r="U71" i="3"/>
  <c r="V71" i="3"/>
  <c r="W71" i="3"/>
  <c r="X71" i="3"/>
  <c r="Y71" i="3"/>
  <c r="Z71" i="3"/>
  <c r="AA71" i="3"/>
  <c r="AB71" i="3"/>
  <c r="AD71" i="3"/>
  <c r="AE71" i="3"/>
  <c r="AF71" i="3"/>
  <c r="AG71" i="3"/>
  <c r="AH71" i="3"/>
  <c r="AJ71" i="3"/>
  <c r="AK71" i="3"/>
  <c r="AL71" i="3"/>
  <c r="AM71" i="3"/>
  <c r="AN71" i="3"/>
  <c r="AP71" i="3"/>
  <c r="AR71" i="3"/>
  <c r="AS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Q72" i="3"/>
  <c r="R72" i="3"/>
  <c r="S72" i="3"/>
  <c r="T72" i="3"/>
  <c r="U72" i="3"/>
  <c r="V72" i="3"/>
  <c r="W72" i="3"/>
  <c r="X72" i="3"/>
  <c r="Y72" i="3"/>
  <c r="Z72" i="3"/>
  <c r="AA72" i="3"/>
  <c r="AD72" i="3"/>
  <c r="AE72" i="3"/>
  <c r="AF72" i="3"/>
  <c r="AG72" i="3"/>
  <c r="AH72" i="3"/>
  <c r="AI72" i="3"/>
  <c r="AJ72" i="3"/>
  <c r="AK72" i="3"/>
  <c r="AL72" i="3"/>
  <c r="AM72" i="3"/>
  <c r="AN72" i="3"/>
  <c r="AP72" i="3"/>
  <c r="AR72" i="3"/>
  <c r="AS72" i="3"/>
  <c r="B73" i="3"/>
  <c r="C73" i="3"/>
  <c r="D73" i="3"/>
  <c r="E73" i="3"/>
  <c r="O73" i="3"/>
  <c r="F73" i="3"/>
  <c r="G73" i="3"/>
  <c r="H73" i="3"/>
  <c r="I73" i="3"/>
  <c r="J73" i="3"/>
  <c r="K73" i="3"/>
  <c r="L73" i="3"/>
  <c r="M73" i="3"/>
  <c r="Q73" i="3"/>
  <c r="R73" i="3"/>
  <c r="AB73" i="3"/>
  <c r="S73" i="3"/>
  <c r="T73" i="3"/>
  <c r="U73" i="3"/>
  <c r="V73" i="3"/>
  <c r="W73" i="3"/>
  <c r="X73" i="3"/>
  <c r="Y73" i="3"/>
  <c r="Z73" i="3"/>
  <c r="AI73" i="3"/>
  <c r="AJ73" i="3"/>
  <c r="AK73" i="3"/>
  <c r="AL73" i="3"/>
  <c r="AM73" i="3"/>
  <c r="AN73" i="3"/>
  <c r="AP73" i="3"/>
  <c r="AR73" i="3"/>
  <c r="AS73" i="3"/>
  <c r="B74" i="3"/>
  <c r="C74" i="3"/>
  <c r="D74" i="3"/>
  <c r="E74" i="3"/>
  <c r="O74" i="3"/>
  <c r="F74" i="3"/>
  <c r="G74" i="3"/>
  <c r="H74" i="3"/>
  <c r="I74" i="3"/>
  <c r="J74" i="3"/>
  <c r="K74" i="3"/>
  <c r="L74" i="3"/>
  <c r="M74" i="3"/>
  <c r="Q74" i="3"/>
  <c r="R74" i="3"/>
  <c r="AB74" i="3"/>
  <c r="S74" i="3"/>
  <c r="T74" i="3"/>
  <c r="U74" i="3"/>
  <c r="V74" i="3"/>
  <c r="W74" i="3"/>
  <c r="X74" i="3"/>
  <c r="Y74" i="3"/>
  <c r="Z74" i="3"/>
  <c r="AD74" i="3"/>
  <c r="AE74" i="3"/>
  <c r="AF74" i="3"/>
  <c r="AG74" i="3"/>
  <c r="AH74" i="3"/>
  <c r="AJ74" i="3"/>
  <c r="AK74" i="3"/>
  <c r="AL74" i="3"/>
  <c r="AP74" i="3"/>
  <c r="AM74" i="3"/>
  <c r="AN74" i="3"/>
  <c r="AR74" i="3"/>
  <c r="AS74" i="3"/>
  <c r="B75" i="3"/>
  <c r="C75" i="3"/>
  <c r="D75" i="3"/>
  <c r="N75" i="3"/>
  <c r="E75" i="3"/>
  <c r="F75" i="3"/>
  <c r="G75" i="3"/>
  <c r="H75" i="3"/>
  <c r="I75" i="3"/>
  <c r="J75" i="3"/>
  <c r="K75" i="3"/>
  <c r="L75" i="3"/>
  <c r="M75" i="3"/>
  <c r="O75" i="3"/>
  <c r="Q75" i="3"/>
  <c r="AA75" i="3"/>
  <c r="R75" i="3"/>
  <c r="S75" i="3"/>
  <c r="T75" i="3"/>
  <c r="AB75" i="3"/>
  <c r="U75" i="3"/>
  <c r="V75" i="3"/>
  <c r="W75" i="3"/>
  <c r="X75" i="3"/>
  <c r="Y75" i="3"/>
  <c r="Z75" i="3"/>
  <c r="AD75" i="3"/>
  <c r="AI75" i="3"/>
  <c r="AE75" i="3"/>
  <c r="AF75" i="3"/>
  <c r="AG75" i="3"/>
  <c r="AH75" i="3"/>
  <c r="AJ75" i="3"/>
  <c r="AK75" i="3"/>
  <c r="AL75" i="3"/>
  <c r="AM75" i="3"/>
  <c r="AN75" i="3"/>
  <c r="AP75" i="3"/>
  <c r="AR75" i="3"/>
  <c r="AS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Q76" i="3"/>
  <c r="R76" i="3"/>
  <c r="S76" i="3"/>
  <c r="T76" i="3"/>
  <c r="U76" i="3"/>
  <c r="V76" i="3"/>
  <c r="W76" i="3"/>
  <c r="X76" i="3"/>
  <c r="Y76" i="3"/>
  <c r="Z76" i="3"/>
  <c r="AA76" i="3"/>
  <c r="AB76" i="3"/>
  <c r="AD76" i="3"/>
  <c r="AE76" i="3"/>
  <c r="AF76" i="3"/>
  <c r="AG76" i="3"/>
  <c r="AH76" i="3"/>
  <c r="AJ76" i="3"/>
  <c r="AK76" i="3"/>
  <c r="AL76" i="3"/>
  <c r="AM76" i="3"/>
  <c r="AN76" i="3"/>
  <c r="AP76" i="3"/>
  <c r="AR76" i="3"/>
  <c r="AS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Q77" i="3"/>
  <c r="R77" i="3"/>
  <c r="S77" i="3"/>
  <c r="T77" i="3"/>
  <c r="U77" i="3"/>
  <c r="V77" i="3"/>
  <c r="W77" i="3"/>
  <c r="X77" i="3"/>
  <c r="Y77" i="3"/>
  <c r="Z77" i="3"/>
  <c r="AA77" i="3"/>
  <c r="AI77" i="3"/>
  <c r="AN77" i="3"/>
  <c r="AP77" i="3"/>
  <c r="AR77" i="3"/>
  <c r="AS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Q78" i="3"/>
  <c r="R78" i="3"/>
  <c r="S78" i="3"/>
  <c r="T78" i="3"/>
  <c r="U78" i="3"/>
  <c r="V78" i="3"/>
  <c r="W78" i="3"/>
  <c r="X78" i="3"/>
  <c r="Y78" i="3"/>
  <c r="Z78" i="3"/>
  <c r="AA78" i="3"/>
  <c r="AD78" i="3"/>
  <c r="AE78" i="3"/>
  <c r="AF78" i="3"/>
  <c r="AG78" i="3"/>
  <c r="AH78" i="3"/>
  <c r="AI78" i="3"/>
  <c r="AJ78" i="3"/>
  <c r="AK78" i="3"/>
  <c r="AL78" i="3"/>
  <c r="AM78" i="3"/>
  <c r="AN78" i="3"/>
  <c r="AP78" i="3"/>
  <c r="AR78" i="3"/>
  <c r="AS78" i="3"/>
  <c r="B79" i="3"/>
  <c r="C79" i="3"/>
  <c r="D79" i="3"/>
  <c r="E79" i="3"/>
  <c r="O79" i="3"/>
  <c r="F79" i="3"/>
  <c r="G79" i="3"/>
  <c r="H79" i="3"/>
  <c r="I79" i="3"/>
  <c r="J79" i="3"/>
  <c r="K79" i="3"/>
  <c r="L79" i="3"/>
  <c r="M79" i="3"/>
  <c r="Q79" i="3"/>
  <c r="R79" i="3"/>
  <c r="AB79" i="3"/>
  <c r="S79" i="3"/>
  <c r="T79" i="3"/>
  <c r="U79" i="3"/>
  <c r="V79" i="3"/>
  <c r="W79" i="3"/>
  <c r="X79" i="3"/>
  <c r="Y79" i="3"/>
  <c r="Z79" i="3"/>
  <c r="AD79" i="3"/>
  <c r="AE79" i="3"/>
  <c r="AF79" i="3"/>
  <c r="AG79" i="3"/>
  <c r="AH79" i="3"/>
  <c r="AJ79" i="3"/>
  <c r="AK79" i="3"/>
  <c r="AL79" i="3"/>
  <c r="AP79" i="3"/>
  <c r="AM79" i="3"/>
  <c r="AN79" i="3"/>
  <c r="AR79" i="3"/>
  <c r="AS79" i="3"/>
  <c r="B80" i="3"/>
  <c r="C80" i="3"/>
  <c r="D80" i="3"/>
  <c r="N80" i="3"/>
  <c r="E80" i="3"/>
  <c r="F80" i="3"/>
  <c r="G80" i="3"/>
  <c r="H80" i="3"/>
  <c r="I80" i="3"/>
  <c r="J80" i="3"/>
  <c r="K80" i="3"/>
  <c r="L80" i="3"/>
  <c r="M80" i="3"/>
  <c r="O80" i="3"/>
  <c r="Q80" i="3"/>
  <c r="AA80" i="3"/>
  <c r="R80" i="3"/>
  <c r="S80" i="3"/>
  <c r="T80" i="3"/>
  <c r="AB80" i="3"/>
  <c r="U80" i="3"/>
  <c r="V80" i="3"/>
  <c r="W80" i="3"/>
  <c r="X80" i="3"/>
  <c r="Y80" i="3"/>
  <c r="Z80" i="3"/>
  <c r="AD80" i="3"/>
  <c r="AI80" i="3"/>
  <c r="AE80" i="3"/>
  <c r="AF80" i="3"/>
  <c r="AG80" i="3"/>
  <c r="AH80" i="3"/>
  <c r="AJ80" i="3"/>
  <c r="AK80" i="3"/>
  <c r="AL80" i="3"/>
  <c r="AM80" i="3"/>
  <c r="AN80" i="3"/>
  <c r="AP80" i="3"/>
  <c r="AR80" i="3"/>
  <c r="AS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Q81" i="3"/>
  <c r="R81" i="3"/>
  <c r="S81" i="3"/>
  <c r="T81" i="3"/>
  <c r="U81" i="3"/>
  <c r="V81" i="3"/>
  <c r="W81" i="3"/>
  <c r="X81" i="3"/>
  <c r="Y81" i="3"/>
  <c r="Z81" i="3"/>
  <c r="AA81" i="3"/>
  <c r="AB81" i="3"/>
  <c r="AI81" i="3"/>
  <c r="AJ81" i="3"/>
  <c r="AL81" i="3"/>
  <c r="AP81" i="3"/>
  <c r="AM81" i="3"/>
  <c r="AN81" i="3"/>
  <c r="AQ81" i="3"/>
  <c r="AR81" i="3"/>
  <c r="AS81" i="3"/>
  <c r="B82" i="3"/>
  <c r="C82" i="3"/>
  <c r="D82" i="3"/>
  <c r="N82" i="3"/>
  <c r="E82" i="3"/>
  <c r="F82" i="3"/>
  <c r="G82" i="3"/>
  <c r="O82" i="3"/>
  <c r="H82" i="3"/>
  <c r="I82" i="3"/>
  <c r="J82" i="3"/>
  <c r="K82" i="3"/>
  <c r="L82" i="3"/>
  <c r="M82" i="3"/>
  <c r="Q82" i="3"/>
  <c r="AA82" i="3"/>
  <c r="R82" i="3"/>
  <c r="S82" i="3"/>
  <c r="T82" i="3"/>
  <c r="U82" i="3"/>
  <c r="V82" i="3"/>
  <c r="W82" i="3"/>
  <c r="X82" i="3"/>
  <c r="Y82" i="3"/>
  <c r="Z82" i="3"/>
  <c r="AB82" i="3"/>
  <c r="AD82" i="3"/>
  <c r="AE82" i="3"/>
  <c r="AF82" i="3"/>
  <c r="AG82" i="3"/>
  <c r="AH82" i="3"/>
  <c r="AJ82" i="3"/>
  <c r="AK82" i="3"/>
  <c r="AL82" i="3"/>
  <c r="AM82" i="3"/>
  <c r="AN82" i="3"/>
  <c r="AP82" i="3"/>
  <c r="AR82" i="3"/>
  <c r="AS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Q83" i="3"/>
  <c r="R83" i="3"/>
  <c r="S83" i="3"/>
  <c r="T83" i="3"/>
  <c r="U83" i="3"/>
  <c r="V83" i="3"/>
  <c r="W83" i="3"/>
  <c r="X83" i="3"/>
  <c r="Y83" i="3"/>
  <c r="Z83" i="3"/>
  <c r="AA83" i="3"/>
  <c r="AB83" i="3"/>
  <c r="AI83" i="3"/>
  <c r="AN83" i="3"/>
  <c r="AP83" i="3"/>
  <c r="AR83" i="3"/>
  <c r="AS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Q84" i="3"/>
  <c r="R84" i="3"/>
  <c r="S84" i="3"/>
  <c r="T84" i="3"/>
  <c r="U84" i="3"/>
  <c r="V84" i="3"/>
  <c r="W84" i="3"/>
  <c r="X84" i="3"/>
  <c r="Y84" i="3"/>
  <c r="Z84" i="3"/>
  <c r="AA84" i="3"/>
  <c r="AB84" i="3"/>
  <c r="AI84" i="3"/>
  <c r="AM84" i="3"/>
  <c r="AN84" i="3"/>
  <c r="AP84" i="3"/>
  <c r="AR84" i="3"/>
  <c r="AS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Q85" i="3"/>
  <c r="R85" i="3"/>
  <c r="S85" i="3"/>
  <c r="T85" i="3"/>
  <c r="U85" i="3"/>
  <c r="V85" i="3"/>
  <c r="W85" i="3"/>
  <c r="X85" i="3"/>
  <c r="Y85" i="3"/>
  <c r="Z85" i="3"/>
  <c r="AA85" i="3"/>
  <c r="AD85" i="3"/>
  <c r="AE85" i="3"/>
  <c r="AF85" i="3"/>
  <c r="AG85" i="3"/>
  <c r="AH85" i="3"/>
  <c r="AI85" i="3"/>
  <c r="AJ85" i="3"/>
  <c r="AK85" i="3"/>
  <c r="AL85" i="3"/>
  <c r="AM85" i="3"/>
  <c r="AN85" i="3"/>
  <c r="AP85" i="3"/>
  <c r="AR85" i="3"/>
  <c r="AS85" i="3"/>
  <c r="B86" i="3"/>
  <c r="C86" i="3"/>
  <c r="D86" i="3"/>
  <c r="E86" i="3"/>
  <c r="O86" i="3"/>
  <c r="F86" i="3"/>
  <c r="G86" i="3"/>
  <c r="H86" i="3"/>
  <c r="I86" i="3"/>
  <c r="J86" i="3"/>
  <c r="K86" i="3"/>
  <c r="L86" i="3"/>
  <c r="M86" i="3"/>
  <c r="Q86" i="3"/>
  <c r="R86" i="3"/>
  <c r="AB86" i="3"/>
  <c r="S86" i="3"/>
  <c r="T86" i="3"/>
  <c r="U86" i="3"/>
  <c r="V86" i="3"/>
  <c r="W86" i="3"/>
  <c r="X86" i="3"/>
  <c r="Y86" i="3"/>
  <c r="Z86" i="3"/>
  <c r="AF86" i="3"/>
  <c r="AI86" i="3"/>
  <c r="AG86" i="3"/>
  <c r="AH86" i="3"/>
  <c r="AM86" i="3"/>
  <c r="AN86" i="3"/>
  <c r="AP86" i="3"/>
  <c r="AR86" i="3"/>
  <c r="AS86" i="3"/>
  <c r="B98" i="3"/>
  <c r="B15" i="184"/>
  <c r="B52" i="184"/>
  <c r="C98" i="3"/>
  <c r="C15" i="184"/>
  <c r="C52" i="184"/>
  <c r="D98" i="3"/>
  <c r="E98" i="3"/>
  <c r="E15" i="184"/>
  <c r="F98" i="3"/>
  <c r="F15" i="184"/>
  <c r="G98" i="3"/>
  <c r="G15" i="184"/>
  <c r="H98" i="3"/>
  <c r="H15" i="184"/>
  <c r="I98" i="3"/>
  <c r="I15" i="184"/>
  <c r="J98" i="3"/>
  <c r="J15" i="184"/>
  <c r="K98" i="3"/>
  <c r="K15" i="184"/>
  <c r="L98" i="3"/>
  <c r="L15" i="184"/>
  <c r="M98" i="3"/>
  <c r="M15" i="184"/>
  <c r="Q98" i="3"/>
  <c r="R98" i="3"/>
  <c r="R15" i="184"/>
  <c r="S98" i="3"/>
  <c r="S15" i="184"/>
  <c r="T98" i="3"/>
  <c r="T15" i="184"/>
  <c r="U98" i="3"/>
  <c r="U15" i="184"/>
  <c r="V98" i="3"/>
  <c r="V15" i="184"/>
  <c r="W98" i="3"/>
  <c r="W15" i="184"/>
  <c r="X98" i="3"/>
  <c r="X15" i="184"/>
  <c r="Y98" i="3"/>
  <c r="Y15" i="184"/>
  <c r="Z98" i="3"/>
  <c r="Z15" i="184"/>
  <c r="N100" i="3"/>
  <c r="O100" i="3"/>
  <c r="O98" i="3"/>
  <c r="AA100" i="3"/>
  <c r="AB100" i="3"/>
  <c r="AB98" i="3"/>
  <c r="AD100" i="3"/>
  <c r="AD98" i="3"/>
  <c r="AE15" i="184"/>
  <c r="AE100" i="3"/>
  <c r="AE98" i="3"/>
  <c r="AF15" i="184"/>
  <c r="AF100" i="3"/>
  <c r="AG100" i="3"/>
  <c r="AG98" i="3"/>
  <c r="AH15" i="184"/>
  <c r="AH100" i="3"/>
  <c r="AK100" i="3"/>
  <c r="AK98" i="3"/>
  <c r="AL15" i="184"/>
  <c r="AL100" i="3"/>
  <c r="AL98" i="3"/>
  <c r="AM15" i="184"/>
  <c r="B321" i="192"/>
  <c r="AM100" i="3"/>
  <c r="AM98" i="3"/>
  <c r="AN15" i="184"/>
  <c r="AN52" i="184"/>
  <c r="AN100" i="3"/>
  <c r="AO100" i="3"/>
  <c r="AO98" i="3"/>
  <c r="AP15" i="184"/>
  <c r="F321" i="192"/>
  <c r="I321" i="192"/>
  <c r="AR100" i="3"/>
  <c r="AS100" i="3"/>
  <c r="N101" i="3"/>
  <c r="O101" i="3"/>
  <c r="AA101" i="3"/>
  <c r="AB101" i="3"/>
  <c r="AD101" i="3"/>
  <c r="AE101" i="3"/>
  <c r="AF101" i="3"/>
  <c r="AG101" i="3"/>
  <c r="AH101" i="3"/>
  <c r="AH98" i="3"/>
  <c r="AI15" i="184"/>
  <c r="AK101" i="3"/>
  <c r="AL101" i="3"/>
  <c r="AN101" i="3"/>
  <c r="AO101" i="3"/>
  <c r="AR101" i="3"/>
  <c r="AS101" i="3"/>
  <c r="N102" i="3"/>
  <c r="O102" i="3"/>
  <c r="AA102" i="3"/>
  <c r="AB102" i="3"/>
  <c r="AD102" i="3"/>
  <c r="AE102" i="3"/>
  <c r="AF102" i="3"/>
  <c r="AG102" i="3"/>
  <c r="AH102" i="3"/>
  <c r="AK102" i="3"/>
  <c r="AL102" i="3"/>
  <c r="AN102" i="3"/>
  <c r="AO102" i="3"/>
  <c r="AR102" i="3"/>
  <c r="AS102" i="3"/>
  <c r="N103" i="3"/>
  <c r="O103" i="3"/>
  <c r="AA103" i="3"/>
  <c r="AB103" i="3"/>
  <c r="AD103" i="3"/>
  <c r="AE103" i="3"/>
  <c r="AF103" i="3"/>
  <c r="AG103" i="3"/>
  <c r="AH103" i="3"/>
  <c r="AK103" i="3"/>
  <c r="AL103" i="3"/>
  <c r="AN103" i="3"/>
  <c r="AO103" i="3"/>
  <c r="AR103" i="3"/>
  <c r="AS103" i="3"/>
  <c r="N104" i="3"/>
  <c r="O104" i="3"/>
  <c r="AA104" i="3"/>
  <c r="AB104" i="3"/>
  <c r="AD104" i="3"/>
  <c r="AE104" i="3"/>
  <c r="AF104" i="3"/>
  <c r="AG104" i="3"/>
  <c r="AH104" i="3"/>
  <c r="AK104" i="3"/>
  <c r="AL104" i="3"/>
  <c r="AN104" i="3"/>
  <c r="AO104" i="3"/>
  <c r="AR104" i="3"/>
  <c r="AS104" i="3"/>
  <c r="N105" i="3"/>
  <c r="O105" i="3"/>
  <c r="AA105" i="3"/>
  <c r="AB105" i="3"/>
  <c r="AD105" i="3"/>
  <c r="AE105" i="3"/>
  <c r="AF105" i="3"/>
  <c r="AG105" i="3"/>
  <c r="AH105" i="3"/>
  <c r="AK105" i="3"/>
  <c r="AL105" i="3"/>
  <c r="AN105" i="3"/>
  <c r="AO105" i="3"/>
  <c r="AR105" i="3"/>
  <c r="AS105" i="3"/>
  <c r="N106" i="3"/>
  <c r="O106" i="3"/>
  <c r="AA106" i="3"/>
  <c r="AB106" i="3"/>
  <c r="AD106" i="3"/>
  <c r="AE106" i="3"/>
  <c r="AF106" i="3"/>
  <c r="AG106" i="3"/>
  <c r="AH106" i="3"/>
  <c r="AK106" i="3"/>
  <c r="AL106" i="3"/>
  <c r="AN106" i="3"/>
  <c r="AO106" i="3"/>
  <c r="AR106" i="3"/>
  <c r="AS106" i="3"/>
  <c r="N107" i="3"/>
  <c r="O107" i="3"/>
  <c r="AA107" i="3"/>
  <c r="AB107" i="3"/>
  <c r="AD107" i="3"/>
  <c r="AE107" i="3"/>
  <c r="AF107" i="3"/>
  <c r="AG107" i="3"/>
  <c r="AH107" i="3"/>
  <c r="AK107" i="3"/>
  <c r="AL107" i="3"/>
  <c r="AN107" i="3"/>
  <c r="AO107" i="3"/>
  <c r="AR107" i="3"/>
  <c r="AS107" i="3"/>
  <c r="N108" i="3"/>
  <c r="O108" i="3"/>
  <c r="AA108" i="3"/>
  <c r="AB108" i="3"/>
  <c r="AD108" i="3"/>
  <c r="AE108" i="3"/>
  <c r="AF108" i="3"/>
  <c r="AG108" i="3"/>
  <c r="AH108" i="3"/>
  <c r="AK108" i="3"/>
  <c r="AL108" i="3"/>
  <c r="AN108" i="3"/>
  <c r="AO108" i="3"/>
  <c r="AR108" i="3"/>
  <c r="AS108" i="3"/>
  <c r="N109" i="3"/>
  <c r="O109" i="3"/>
  <c r="AA109" i="3"/>
  <c r="AB109" i="3"/>
  <c r="AD109" i="3"/>
  <c r="AE109" i="3"/>
  <c r="AF109" i="3"/>
  <c r="AG109" i="3"/>
  <c r="AH109" i="3"/>
  <c r="AK109" i="3"/>
  <c r="AL109" i="3"/>
  <c r="AN109" i="3"/>
  <c r="AO109" i="3"/>
  <c r="AR109" i="3"/>
  <c r="AS109" i="3"/>
  <c r="N110" i="3"/>
  <c r="O110" i="3"/>
  <c r="AA110" i="3"/>
  <c r="AB110" i="3"/>
  <c r="AD110" i="3"/>
  <c r="AE110" i="3"/>
  <c r="AF110" i="3"/>
  <c r="AG110" i="3"/>
  <c r="AH110" i="3"/>
  <c r="AK110" i="3"/>
  <c r="AL110" i="3"/>
  <c r="AN110" i="3"/>
  <c r="AO110" i="3"/>
  <c r="AR110" i="3"/>
  <c r="AS110" i="3"/>
  <c r="N111" i="3"/>
  <c r="O111" i="3"/>
  <c r="AA111" i="3"/>
  <c r="AB111" i="3"/>
  <c r="AD111" i="3"/>
  <c r="AE111" i="3"/>
  <c r="AF111" i="3"/>
  <c r="AG111" i="3"/>
  <c r="AH111" i="3"/>
  <c r="AK111" i="3"/>
  <c r="AL111" i="3"/>
  <c r="AN111" i="3"/>
  <c r="AO111" i="3"/>
  <c r="AR111" i="3"/>
  <c r="AS111" i="3"/>
  <c r="N112" i="3"/>
  <c r="O112" i="3"/>
  <c r="AA112" i="3"/>
  <c r="AB112" i="3"/>
  <c r="AD112" i="3"/>
  <c r="AE112" i="3"/>
  <c r="AF112" i="3"/>
  <c r="AG112" i="3"/>
  <c r="AH112" i="3"/>
  <c r="AK112" i="3"/>
  <c r="AL112" i="3"/>
  <c r="AN112" i="3"/>
  <c r="AO112" i="3"/>
  <c r="AR112" i="3"/>
  <c r="AS112" i="3"/>
  <c r="N113" i="3"/>
  <c r="O113" i="3"/>
  <c r="AA113" i="3"/>
  <c r="AB113" i="3"/>
  <c r="AD113" i="3"/>
  <c r="AE113" i="3"/>
  <c r="AF113" i="3"/>
  <c r="AG113" i="3"/>
  <c r="AH113" i="3"/>
  <c r="AK113" i="3"/>
  <c r="AL113" i="3"/>
  <c r="AN113" i="3"/>
  <c r="AO113" i="3"/>
  <c r="AR113" i="3"/>
  <c r="AS113" i="3"/>
  <c r="N114" i="3"/>
  <c r="O114" i="3"/>
  <c r="AA114" i="3"/>
  <c r="AB114" i="3"/>
  <c r="AD114" i="3"/>
  <c r="AE114" i="3"/>
  <c r="AF114" i="3"/>
  <c r="AG114" i="3"/>
  <c r="AH114" i="3"/>
  <c r="AK114" i="3"/>
  <c r="AL114" i="3"/>
  <c r="AN114" i="3"/>
  <c r="AO114" i="3"/>
  <c r="AR114" i="3"/>
  <c r="AS114" i="3"/>
  <c r="N115" i="3"/>
  <c r="O115" i="3"/>
  <c r="AA115" i="3"/>
  <c r="AB115" i="3"/>
  <c r="AD115" i="3"/>
  <c r="AE115" i="3"/>
  <c r="AF115" i="3"/>
  <c r="AG115" i="3"/>
  <c r="AH115" i="3"/>
  <c r="AK115" i="3"/>
  <c r="AL115" i="3"/>
  <c r="AN115" i="3"/>
  <c r="AO115" i="3"/>
  <c r="AR115" i="3"/>
  <c r="AS115" i="3"/>
  <c r="N116" i="3"/>
  <c r="O116" i="3"/>
  <c r="AA116" i="3"/>
  <c r="AB116" i="3"/>
  <c r="AD116" i="3"/>
  <c r="AE116" i="3"/>
  <c r="AF116" i="3"/>
  <c r="AG116" i="3"/>
  <c r="AH116" i="3"/>
  <c r="AK116" i="3"/>
  <c r="AL116" i="3"/>
  <c r="AN116" i="3"/>
  <c r="AO116" i="3"/>
  <c r="AR116" i="3"/>
  <c r="AS116" i="3"/>
  <c r="N117" i="3"/>
  <c r="O117" i="3"/>
  <c r="AA117" i="3"/>
  <c r="AB117" i="3"/>
  <c r="AD117" i="3"/>
  <c r="AE117" i="3"/>
  <c r="AF117" i="3"/>
  <c r="AG117" i="3"/>
  <c r="AH117" i="3"/>
  <c r="AK117" i="3"/>
  <c r="AL117" i="3"/>
  <c r="AN117" i="3"/>
  <c r="AO117" i="3"/>
  <c r="AR117" i="3"/>
  <c r="AS117" i="3"/>
  <c r="N118" i="3"/>
  <c r="O118" i="3"/>
  <c r="AA118" i="3"/>
  <c r="AB118" i="3"/>
  <c r="AD118" i="3"/>
  <c r="AE118" i="3"/>
  <c r="AF118" i="3"/>
  <c r="AG118" i="3"/>
  <c r="AH118" i="3"/>
  <c r="AK118" i="3"/>
  <c r="AL118" i="3"/>
  <c r="AN118" i="3"/>
  <c r="AO118" i="3"/>
  <c r="AR118" i="3"/>
  <c r="AS118" i="3"/>
  <c r="N119" i="3"/>
  <c r="O119" i="3"/>
  <c r="AA119" i="3"/>
  <c r="AB119" i="3"/>
  <c r="AD119" i="3"/>
  <c r="AE119" i="3"/>
  <c r="AF119" i="3"/>
  <c r="AG119" i="3"/>
  <c r="AH119" i="3"/>
  <c r="AK119" i="3"/>
  <c r="AL119" i="3"/>
  <c r="AN119" i="3"/>
  <c r="AO119" i="3"/>
  <c r="AR119" i="3"/>
  <c r="AS119" i="3"/>
  <c r="N120" i="3"/>
  <c r="O120" i="3"/>
  <c r="AA120" i="3"/>
  <c r="AB120" i="3"/>
  <c r="AD120" i="3"/>
  <c r="AE120" i="3"/>
  <c r="AF120" i="3"/>
  <c r="AG120" i="3"/>
  <c r="AH120" i="3"/>
  <c r="AK120" i="3"/>
  <c r="AL120" i="3"/>
  <c r="AN120" i="3"/>
  <c r="AO120" i="3"/>
  <c r="AR120" i="3"/>
  <c r="AS120" i="3"/>
  <c r="J131" i="3"/>
  <c r="J16" i="184"/>
  <c r="AL131" i="3"/>
  <c r="AM16" i="184"/>
  <c r="B322" i="192"/>
  <c r="E322" i="192"/>
  <c r="B133" i="3"/>
  <c r="C133" i="3"/>
  <c r="D133" i="3"/>
  <c r="E133" i="3"/>
  <c r="F133" i="3"/>
  <c r="G133" i="3"/>
  <c r="H133" i="3"/>
  <c r="I133" i="3"/>
  <c r="J133" i="3"/>
  <c r="K133" i="3"/>
  <c r="L133" i="3"/>
  <c r="M133" i="3"/>
  <c r="Q133" i="3"/>
  <c r="R133" i="3"/>
  <c r="S133" i="3"/>
  <c r="T133" i="3"/>
  <c r="U133" i="3"/>
  <c r="V133" i="3"/>
  <c r="W133" i="3"/>
  <c r="X133" i="3"/>
  <c r="Y133" i="3"/>
  <c r="Z133" i="3"/>
  <c r="AD133" i="3"/>
  <c r="AE133" i="3"/>
  <c r="AF133" i="3"/>
  <c r="AG133" i="3"/>
  <c r="AH133" i="3"/>
  <c r="AJ133" i="3"/>
  <c r="AK133" i="3"/>
  <c r="AM133" i="3"/>
  <c r="AN133" i="3"/>
  <c r="AO133" i="3"/>
  <c r="AR133" i="3"/>
  <c r="AS133" i="3"/>
  <c r="B134" i="3"/>
  <c r="C134" i="3"/>
  <c r="D134" i="3"/>
  <c r="N134" i="3"/>
  <c r="E134" i="3"/>
  <c r="F134" i="3"/>
  <c r="G134" i="3"/>
  <c r="H134" i="3"/>
  <c r="I134" i="3"/>
  <c r="J134" i="3"/>
  <c r="K134" i="3"/>
  <c r="L134" i="3"/>
  <c r="M134" i="3"/>
  <c r="Q134" i="3"/>
  <c r="AA134" i="3"/>
  <c r="R134" i="3"/>
  <c r="S134" i="3"/>
  <c r="T134" i="3"/>
  <c r="U134" i="3"/>
  <c r="V134" i="3"/>
  <c r="W134" i="3"/>
  <c r="X134" i="3"/>
  <c r="Y134" i="3"/>
  <c r="Z134" i="3"/>
  <c r="AB134" i="3"/>
  <c r="AD134" i="3"/>
  <c r="AE134" i="3"/>
  <c r="AF134" i="3"/>
  <c r="AG134" i="3"/>
  <c r="AH134" i="3"/>
  <c r="AJ134" i="3"/>
  <c r="AK134" i="3"/>
  <c r="AM134" i="3"/>
  <c r="AN134" i="3"/>
  <c r="AO134" i="3"/>
  <c r="AP134" i="3"/>
  <c r="AR134" i="3"/>
  <c r="AS134" i="3"/>
  <c r="B135" i="3"/>
  <c r="B131" i="3"/>
  <c r="B16" i="184"/>
  <c r="B53" i="184"/>
  <c r="C135" i="3"/>
  <c r="D135" i="3"/>
  <c r="E135" i="3"/>
  <c r="F135" i="3"/>
  <c r="F131" i="3"/>
  <c r="F16" i="184"/>
  <c r="G135" i="3"/>
  <c r="H135" i="3"/>
  <c r="I135" i="3"/>
  <c r="J135" i="3"/>
  <c r="K135" i="3"/>
  <c r="L135" i="3"/>
  <c r="M135" i="3"/>
  <c r="N135" i="3"/>
  <c r="O135" i="3"/>
  <c r="Q135" i="3"/>
  <c r="R135" i="3"/>
  <c r="S135" i="3"/>
  <c r="S131" i="3"/>
  <c r="S16" i="184"/>
  <c r="T135" i="3"/>
  <c r="U135" i="3"/>
  <c r="V135" i="3"/>
  <c r="W135" i="3"/>
  <c r="W131" i="3"/>
  <c r="W16" i="184"/>
  <c r="X135" i="3"/>
  <c r="Y135" i="3"/>
  <c r="Z135" i="3"/>
  <c r="AA135" i="3"/>
  <c r="AB135" i="3"/>
  <c r="AD135" i="3"/>
  <c r="AI135" i="3"/>
  <c r="AE135" i="3"/>
  <c r="AF135" i="3"/>
  <c r="AF131" i="3"/>
  <c r="AG16" i="184"/>
  <c r="AG135" i="3"/>
  <c r="AH135" i="3"/>
  <c r="AJ135" i="3"/>
  <c r="AK135" i="3"/>
  <c r="AM135" i="3"/>
  <c r="AN135" i="3"/>
  <c r="AO135" i="3"/>
  <c r="AP135" i="3"/>
  <c r="AR135" i="3"/>
  <c r="AS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Q136" i="3"/>
  <c r="R136" i="3"/>
  <c r="S136" i="3"/>
  <c r="T136" i="3"/>
  <c r="U136" i="3"/>
  <c r="V136" i="3"/>
  <c r="W136" i="3"/>
  <c r="X136" i="3"/>
  <c r="Y136" i="3"/>
  <c r="Z136" i="3"/>
  <c r="AA136" i="3"/>
  <c r="AD136" i="3"/>
  <c r="AE136" i="3"/>
  <c r="AF136" i="3"/>
  <c r="AG136" i="3"/>
  <c r="AH136" i="3"/>
  <c r="AI136" i="3"/>
  <c r="AJ136" i="3"/>
  <c r="AK136" i="3"/>
  <c r="AM136" i="3"/>
  <c r="AN136" i="3"/>
  <c r="AO136" i="3"/>
  <c r="AP136" i="3"/>
  <c r="AR136" i="3"/>
  <c r="AR131" i="3"/>
  <c r="AS16" i="184"/>
  <c r="B219" i="192"/>
  <c r="AS136" i="3"/>
  <c r="B137" i="3"/>
  <c r="C137" i="3"/>
  <c r="D137" i="3"/>
  <c r="E137" i="3"/>
  <c r="O137" i="3"/>
  <c r="F137" i="3"/>
  <c r="G137" i="3"/>
  <c r="H137" i="3"/>
  <c r="I137" i="3"/>
  <c r="J137" i="3"/>
  <c r="K137" i="3"/>
  <c r="L137" i="3"/>
  <c r="M137" i="3"/>
  <c r="Q137" i="3"/>
  <c r="R137" i="3"/>
  <c r="AB137" i="3"/>
  <c r="S137" i="3"/>
  <c r="T137" i="3"/>
  <c r="U137" i="3"/>
  <c r="V137" i="3"/>
  <c r="W137" i="3"/>
  <c r="X137" i="3"/>
  <c r="Y137" i="3"/>
  <c r="Z137" i="3"/>
  <c r="AD137" i="3"/>
  <c r="AE137" i="3"/>
  <c r="AF137" i="3"/>
  <c r="AG137" i="3"/>
  <c r="AH137" i="3"/>
  <c r="AJ137" i="3"/>
  <c r="AK137" i="3"/>
  <c r="AM137" i="3"/>
  <c r="AN137" i="3"/>
  <c r="AO137" i="3"/>
  <c r="AP137" i="3"/>
  <c r="AR137" i="3"/>
  <c r="AS137" i="3"/>
  <c r="B138" i="3"/>
  <c r="C138" i="3"/>
  <c r="D138" i="3"/>
  <c r="N138" i="3"/>
  <c r="E138" i="3"/>
  <c r="F138" i="3"/>
  <c r="G138" i="3"/>
  <c r="H138" i="3"/>
  <c r="I138" i="3"/>
  <c r="J138" i="3"/>
  <c r="K138" i="3"/>
  <c r="L138" i="3"/>
  <c r="M138" i="3"/>
  <c r="O138" i="3"/>
  <c r="Q138" i="3"/>
  <c r="AA138" i="3"/>
  <c r="R138" i="3"/>
  <c r="S138" i="3"/>
  <c r="T138" i="3"/>
  <c r="AB138" i="3"/>
  <c r="U138" i="3"/>
  <c r="V138" i="3"/>
  <c r="W138" i="3"/>
  <c r="X138" i="3"/>
  <c r="Y138" i="3"/>
  <c r="Z138" i="3"/>
  <c r="AD138" i="3"/>
  <c r="AI138" i="3"/>
  <c r="AE138" i="3"/>
  <c r="AF138" i="3"/>
  <c r="AG138" i="3"/>
  <c r="AH138" i="3"/>
  <c r="AJ138" i="3"/>
  <c r="AK138" i="3"/>
  <c r="AM138" i="3"/>
  <c r="AN138" i="3"/>
  <c r="AO138" i="3"/>
  <c r="AP138" i="3"/>
  <c r="AR138" i="3"/>
  <c r="AS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D139" i="3"/>
  <c r="AI139" i="3"/>
  <c r="AE139" i="3"/>
  <c r="AF139" i="3"/>
  <c r="AG139" i="3"/>
  <c r="AH139" i="3"/>
  <c r="AJ139" i="3"/>
  <c r="AJ131" i="3"/>
  <c r="AK16" i="184"/>
  <c r="B254" i="192"/>
  <c r="AK139" i="3"/>
  <c r="AM139" i="3"/>
  <c r="AN139" i="3"/>
  <c r="AO139" i="3"/>
  <c r="AP139" i="3"/>
  <c r="AR139" i="3"/>
  <c r="AS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Q140" i="3"/>
  <c r="R140" i="3"/>
  <c r="S140" i="3"/>
  <c r="T140" i="3"/>
  <c r="U140" i="3"/>
  <c r="V140" i="3"/>
  <c r="W140" i="3"/>
  <c r="X140" i="3"/>
  <c r="Y140" i="3"/>
  <c r="Z140" i="3"/>
  <c r="AA140" i="3"/>
  <c r="AD140" i="3"/>
  <c r="AE140" i="3"/>
  <c r="AF140" i="3"/>
  <c r="AG140" i="3"/>
  <c r="AH140" i="3"/>
  <c r="AI140" i="3"/>
  <c r="AJ140" i="3"/>
  <c r="AK140" i="3"/>
  <c r="AM140" i="3"/>
  <c r="AN140" i="3"/>
  <c r="AN131" i="3"/>
  <c r="AO16" i="184"/>
  <c r="AO140" i="3"/>
  <c r="AP140" i="3"/>
  <c r="AR140" i="3"/>
  <c r="AS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Q141" i="3"/>
  <c r="R141" i="3"/>
  <c r="S141" i="3"/>
  <c r="T141" i="3"/>
  <c r="U141" i="3"/>
  <c r="V141" i="3"/>
  <c r="W141" i="3"/>
  <c r="X141" i="3"/>
  <c r="Y141" i="3"/>
  <c r="Z141" i="3"/>
  <c r="AA141" i="3"/>
  <c r="AD141" i="3"/>
  <c r="AI141" i="3"/>
  <c r="AE141" i="3"/>
  <c r="AF141" i="3"/>
  <c r="AG141" i="3"/>
  <c r="AH141" i="3"/>
  <c r="AJ141" i="3"/>
  <c r="AK141" i="3"/>
  <c r="AM141" i="3"/>
  <c r="AN141" i="3"/>
  <c r="AO141" i="3"/>
  <c r="AP141" i="3"/>
  <c r="AR141" i="3"/>
  <c r="AS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O142" i="3"/>
  <c r="Q142" i="3"/>
  <c r="R142" i="3"/>
  <c r="AB142" i="3"/>
  <c r="S142" i="3"/>
  <c r="T142" i="3"/>
  <c r="U142" i="3"/>
  <c r="V142" i="3"/>
  <c r="W142" i="3"/>
  <c r="X142" i="3"/>
  <c r="Y142" i="3"/>
  <c r="Z142" i="3"/>
  <c r="AD142" i="3"/>
  <c r="AI142" i="3"/>
  <c r="AE142" i="3"/>
  <c r="AF142" i="3"/>
  <c r="AG142" i="3"/>
  <c r="AH142" i="3"/>
  <c r="AJ142" i="3"/>
  <c r="AK142" i="3"/>
  <c r="AM142" i="3"/>
  <c r="AN142" i="3"/>
  <c r="AO142" i="3"/>
  <c r="AP142" i="3"/>
  <c r="AR142" i="3"/>
  <c r="AS142" i="3"/>
  <c r="B143" i="3"/>
  <c r="C143" i="3"/>
  <c r="D143" i="3"/>
  <c r="N143" i="3"/>
  <c r="E143" i="3"/>
  <c r="F143" i="3"/>
  <c r="G143" i="3"/>
  <c r="H143" i="3"/>
  <c r="I143" i="3"/>
  <c r="J143" i="3"/>
  <c r="K143" i="3"/>
  <c r="L143" i="3"/>
  <c r="M143" i="3"/>
  <c r="O143" i="3"/>
  <c r="Q143" i="3"/>
  <c r="AA143" i="3"/>
  <c r="R143" i="3"/>
  <c r="S143" i="3"/>
  <c r="T143" i="3"/>
  <c r="U143" i="3"/>
  <c r="V143" i="3"/>
  <c r="W143" i="3"/>
  <c r="X143" i="3"/>
  <c r="Y143" i="3"/>
  <c r="Z143" i="3"/>
  <c r="AB143" i="3"/>
  <c r="AD143" i="3"/>
  <c r="AE143" i="3"/>
  <c r="AF143" i="3"/>
  <c r="AG143" i="3"/>
  <c r="AH143" i="3"/>
  <c r="AJ143" i="3"/>
  <c r="AK143" i="3"/>
  <c r="AM143" i="3"/>
  <c r="AN143" i="3"/>
  <c r="AO143" i="3"/>
  <c r="AP143" i="3"/>
  <c r="AR143" i="3"/>
  <c r="AS143" i="3"/>
  <c r="B144" i="3"/>
  <c r="C144" i="3"/>
  <c r="D144" i="3"/>
  <c r="E144" i="3"/>
  <c r="O144" i="3"/>
  <c r="F144" i="3"/>
  <c r="G144" i="3"/>
  <c r="H144" i="3"/>
  <c r="I144" i="3"/>
  <c r="J144" i="3"/>
  <c r="K144" i="3"/>
  <c r="L144" i="3"/>
  <c r="M144" i="3"/>
  <c r="N144" i="3"/>
  <c r="Q144" i="3"/>
  <c r="R144" i="3"/>
  <c r="AB144" i="3"/>
  <c r="S144" i="3"/>
  <c r="T144" i="3"/>
  <c r="U144" i="3"/>
  <c r="V144" i="3"/>
  <c r="W144" i="3"/>
  <c r="X144" i="3"/>
  <c r="Y144" i="3"/>
  <c r="Z144" i="3"/>
  <c r="AA144" i="3"/>
  <c r="AD144" i="3"/>
  <c r="AE144" i="3"/>
  <c r="AF144" i="3"/>
  <c r="AG144" i="3"/>
  <c r="AH144" i="3"/>
  <c r="AI144" i="3"/>
  <c r="AJ144" i="3"/>
  <c r="AK144" i="3"/>
  <c r="AM144" i="3"/>
  <c r="AN144" i="3"/>
  <c r="AO144" i="3"/>
  <c r="AP144" i="3"/>
  <c r="AR144" i="3"/>
  <c r="AS144" i="3"/>
  <c r="B145" i="3"/>
  <c r="C145" i="3"/>
  <c r="D145" i="3"/>
  <c r="N145" i="3"/>
  <c r="E145" i="3"/>
  <c r="F145" i="3"/>
  <c r="G145" i="3"/>
  <c r="H145" i="3"/>
  <c r="I145" i="3"/>
  <c r="J145" i="3"/>
  <c r="K145" i="3"/>
  <c r="L145" i="3"/>
  <c r="M145" i="3"/>
  <c r="Q145" i="3"/>
  <c r="R145" i="3"/>
  <c r="S145" i="3"/>
  <c r="T145" i="3"/>
  <c r="U145" i="3"/>
  <c r="V145" i="3"/>
  <c r="W145" i="3"/>
  <c r="X145" i="3"/>
  <c r="Y145" i="3"/>
  <c r="Z145" i="3"/>
  <c r="AA145" i="3"/>
  <c r="AD145" i="3"/>
  <c r="AE145" i="3"/>
  <c r="AF145" i="3"/>
  <c r="AG145" i="3"/>
  <c r="AH145" i="3"/>
  <c r="AI145" i="3"/>
  <c r="AJ145" i="3"/>
  <c r="AK145" i="3"/>
  <c r="AM145" i="3"/>
  <c r="AN145" i="3"/>
  <c r="AO145" i="3"/>
  <c r="AP145" i="3"/>
  <c r="AQ145" i="3"/>
  <c r="AR145" i="3"/>
  <c r="AS145" i="3"/>
  <c r="B146" i="3"/>
  <c r="C146" i="3"/>
  <c r="D146" i="3"/>
  <c r="E146" i="3"/>
  <c r="O146" i="3"/>
  <c r="F146" i="3"/>
  <c r="G146" i="3"/>
  <c r="H146" i="3"/>
  <c r="I146" i="3"/>
  <c r="J146" i="3"/>
  <c r="K146" i="3"/>
  <c r="L146" i="3"/>
  <c r="M146" i="3"/>
  <c r="Q146" i="3"/>
  <c r="R146" i="3"/>
  <c r="S146" i="3"/>
  <c r="T146" i="3"/>
  <c r="U146" i="3"/>
  <c r="V146" i="3"/>
  <c r="W146" i="3"/>
  <c r="X146" i="3"/>
  <c r="Y146" i="3"/>
  <c r="Z146" i="3"/>
  <c r="AB146" i="3"/>
  <c r="AD146" i="3"/>
  <c r="AE146" i="3"/>
  <c r="AF146" i="3"/>
  <c r="AG146" i="3"/>
  <c r="AH146" i="3"/>
  <c r="AI146" i="3"/>
  <c r="AJ146" i="3"/>
  <c r="AK146" i="3"/>
  <c r="AM146" i="3"/>
  <c r="AN146" i="3"/>
  <c r="AO146" i="3"/>
  <c r="AP146" i="3"/>
  <c r="AR146" i="3"/>
  <c r="AS146" i="3"/>
  <c r="B147" i="3"/>
  <c r="C147" i="3"/>
  <c r="D147" i="3"/>
  <c r="N147" i="3"/>
  <c r="E147" i="3"/>
  <c r="F147" i="3"/>
  <c r="G147" i="3"/>
  <c r="H147" i="3"/>
  <c r="I147" i="3"/>
  <c r="J147" i="3"/>
  <c r="K147" i="3"/>
  <c r="L147" i="3"/>
  <c r="M147" i="3"/>
  <c r="O147" i="3"/>
  <c r="Q147" i="3"/>
  <c r="AA147" i="3"/>
  <c r="R147" i="3"/>
  <c r="S147" i="3"/>
  <c r="T147" i="3"/>
  <c r="U147" i="3"/>
  <c r="V147" i="3"/>
  <c r="W147" i="3"/>
  <c r="X147" i="3"/>
  <c r="Y147" i="3"/>
  <c r="Z147" i="3"/>
  <c r="AB147" i="3"/>
  <c r="AD147" i="3"/>
  <c r="AE147" i="3"/>
  <c r="AF147" i="3"/>
  <c r="AG147" i="3"/>
  <c r="AH147" i="3"/>
  <c r="AJ147" i="3"/>
  <c r="AK147" i="3"/>
  <c r="AM147" i="3"/>
  <c r="AN147" i="3"/>
  <c r="AO147" i="3"/>
  <c r="AP147" i="3"/>
  <c r="AR147" i="3"/>
  <c r="AS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D148" i="3"/>
  <c r="AE148" i="3"/>
  <c r="AF148" i="3"/>
  <c r="AI148" i="3"/>
  <c r="AG148" i="3"/>
  <c r="AH148" i="3"/>
  <c r="AJ148" i="3"/>
  <c r="AK148" i="3"/>
  <c r="AM148" i="3"/>
  <c r="AN148" i="3"/>
  <c r="AO148" i="3"/>
  <c r="AP148" i="3"/>
  <c r="AR148" i="3"/>
  <c r="AS148" i="3"/>
  <c r="B149" i="3"/>
  <c r="C149" i="3"/>
  <c r="D149" i="3"/>
  <c r="N149" i="3"/>
  <c r="E149" i="3"/>
  <c r="F149" i="3"/>
  <c r="G149" i="3"/>
  <c r="H149" i="3"/>
  <c r="I149" i="3"/>
  <c r="J149" i="3"/>
  <c r="K149" i="3"/>
  <c r="L149" i="3"/>
  <c r="M149" i="3"/>
  <c r="Q149" i="3"/>
  <c r="AA149" i="3"/>
  <c r="R149" i="3"/>
  <c r="S149" i="3"/>
  <c r="T149" i="3"/>
  <c r="U149" i="3"/>
  <c r="V149" i="3"/>
  <c r="W149" i="3"/>
  <c r="X149" i="3"/>
  <c r="Y149" i="3"/>
  <c r="Z149" i="3"/>
  <c r="AD149" i="3"/>
  <c r="AI149" i="3"/>
  <c r="AE149" i="3"/>
  <c r="AF149" i="3"/>
  <c r="AG149" i="3"/>
  <c r="AH149" i="3"/>
  <c r="AJ149" i="3"/>
  <c r="AK149" i="3"/>
  <c r="AM149" i="3"/>
  <c r="AN149" i="3"/>
  <c r="AO149" i="3"/>
  <c r="AP149" i="3"/>
  <c r="AR149" i="3"/>
  <c r="AS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O150" i="3"/>
  <c r="Q150" i="3"/>
  <c r="R150" i="3"/>
  <c r="AB150" i="3"/>
  <c r="S150" i="3"/>
  <c r="T150" i="3"/>
  <c r="U150" i="3"/>
  <c r="V150" i="3"/>
  <c r="W150" i="3"/>
  <c r="X150" i="3"/>
  <c r="Y150" i="3"/>
  <c r="Z150" i="3"/>
  <c r="AD150" i="3"/>
  <c r="AI150" i="3"/>
  <c r="AE150" i="3"/>
  <c r="AF150" i="3"/>
  <c r="AG150" i="3"/>
  <c r="AH150" i="3"/>
  <c r="AJ150" i="3"/>
  <c r="AK150" i="3"/>
  <c r="AM150" i="3"/>
  <c r="AN150" i="3"/>
  <c r="AO150" i="3"/>
  <c r="AP150" i="3"/>
  <c r="AQ150" i="3"/>
  <c r="AR150" i="3"/>
  <c r="AS150" i="3"/>
  <c r="AR162" i="3"/>
  <c r="AS17" i="184"/>
  <c r="B220" i="192"/>
  <c r="N163" i="3"/>
  <c r="O163" i="3"/>
  <c r="B164" i="3"/>
  <c r="B162" i="3"/>
  <c r="B17" i="184"/>
  <c r="B54" i="184"/>
  <c r="C164" i="3"/>
  <c r="D164" i="3"/>
  <c r="D162" i="3"/>
  <c r="E164" i="3"/>
  <c r="F164" i="3"/>
  <c r="F162" i="3"/>
  <c r="F17" i="184"/>
  <c r="G164" i="3"/>
  <c r="G162" i="3"/>
  <c r="G17" i="184"/>
  <c r="H164" i="3"/>
  <c r="H162" i="3"/>
  <c r="H17" i="184"/>
  <c r="I164" i="3"/>
  <c r="J164" i="3"/>
  <c r="J162" i="3"/>
  <c r="J17" i="184"/>
  <c r="K164" i="3"/>
  <c r="L164" i="3"/>
  <c r="L162" i="3"/>
  <c r="L17" i="184"/>
  <c r="M164" i="3"/>
  <c r="O164" i="3"/>
  <c r="O162" i="3"/>
  <c r="Q164" i="3"/>
  <c r="Q162" i="3"/>
  <c r="R164" i="3"/>
  <c r="S164" i="3"/>
  <c r="S162" i="3"/>
  <c r="S17" i="184"/>
  <c r="T164" i="3"/>
  <c r="U164" i="3"/>
  <c r="U162" i="3"/>
  <c r="U17" i="184"/>
  <c r="V164" i="3"/>
  <c r="W164" i="3"/>
  <c r="W162" i="3"/>
  <c r="W17" i="184"/>
  <c r="X164" i="3"/>
  <c r="X162" i="3"/>
  <c r="X17" i="184"/>
  <c r="Y164" i="3"/>
  <c r="Y162" i="3"/>
  <c r="Y17" i="184"/>
  <c r="Z164" i="3"/>
  <c r="Z162" i="3"/>
  <c r="Z17" i="184"/>
  <c r="AB164" i="3"/>
  <c r="AD164" i="3"/>
  <c r="AD162" i="3"/>
  <c r="AE17" i="184"/>
  <c r="AE164" i="3"/>
  <c r="AE162" i="3"/>
  <c r="AF17" i="184"/>
  <c r="AF164" i="3"/>
  <c r="AF162" i="3"/>
  <c r="AG17" i="184"/>
  <c r="AG164" i="3"/>
  <c r="AG162" i="3"/>
  <c r="AH17" i="184"/>
  <c r="AH164" i="3"/>
  <c r="AH162" i="3"/>
  <c r="AI17" i="184"/>
  <c r="AK164" i="3"/>
  <c r="AK162" i="3"/>
  <c r="AL17" i="184"/>
  <c r="AL164" i="3"/>
  <c r="AL162" i="3"/>
  <c r="AM17" i="184"/>
  <c r="B323" i="192"/>
  <c r="AM164" i="3"/>
  <c r="AM162" i="3"/>
  <c r="AN17" i="184"/>
  <c r="AN164" i="3"/>
  <c r="AN162" i="3"/>
  <c r="AO17" i="184"/>
  <c r="AO164" i="3"/>
  <c r="AO162" i="3"/>
  <c r="AP17" i="184"/>
  <c r="F323" i="192"/>
  <c r="AP164" i="3"/>
  <c r="B165" i="3"/>
  <c r="C165" i="3"/>
  <c r="C162" i="3"/>
  <c r="C17" i="184"/>
  <c r="C54" i="184"/>
  <c r="D165" i="3"/>
  <c r="E165" i="3"/>
  <c r="F165" i="3"/>
  <c r="G165" i="3"/>
  <c r="H165" i="3"/>
  <c r="I165" i="3"/>
  <c r="J165" i="3"/>
  <c r="K165" i="3"/>
  <c r="K162" i="3"/>
  <c r="K17" i="184"/>
  <c r="L165" i="3"/>
  <c r="M165" i="3"/>
  <c r="N165" i="3"/>
  <c r="O165" i="3"/>
  <c r="Q165" i="3"/>
  <c r="R165" i="3"/>
  <c r="S165" i="3"/>
  <c r="T165" i="3"/>
  <c r="T162" i="3"/>
  <c r="T17" i="184"/>
  <c r="U165" i="3"/>
  <c r="V165" i="3"/>
  <c r="W165" i="3"/>
  <c r="X165" i="3"/>
  <c r="Y165" i="3"/>
  <c r="Z165" i="3"/>
  <c r="AA165" i="3"/>
  <c r="AB165" i="3"/>
  <c r="AD165" i="3"/>
  <c r="AE165" i="3"/>
  <c r="AF165" i="3"/>
  <c r="AG165" i="3"/>
  <c r="AH165" i="3"/>
  <c r="AK165" i="3"/>
  <c r="AL165" i="3"/>
  <c r="AM165" i="3"/>
  <c r="AN165" i="3"/>
  <c r="AO165" i="3"/>
  <c r="AP165" i="3"/>
  <c r="B166" i="3"/>
  <c r="C166" i="3"/>
  <c r="D166" i="3"/>
  <c r="E166" i="3"/>
  <c r="O166" i="3"/>
  <c r="F166" i="3"/>
  <c r="G166" i="3"/>
  <c r="H166" i="3"/>
  <c r="I166" i="3"/>
  <c r="J166" i="3"/>
  <c r="K166" i="3"/>
  <c r="L166" i="3"/>
  <c r="M166" i="3"/>
  <c r="N166" i="3"/>
  <c r="Q166" i="3"/>
  <c r="R166" i="3"/>
  <c r="AB166" i="3"/>
  <c r="S166" i="3"/>
  <c r="T166" i="3"/>
  <c r="U166" i="3"/>
  <c r="V166" i="3"/>
  <c r="W166" i="3"/>
  <c r="X166" i="3"/>
  <c r="Y166" i="3"/>
  <c r="Z166" i="3"/>
  <c r="AA166" i="3"/>
  <c r="AD166" i="3"/>
  <c r="AE166" i="3"/>
  <c r="AF166" i="3"/>
  <c r="AG166" i="3"/>
  <c r="AH166" i="3"/>
  <c r="AJ166" i="3"/>
  <c r="AK166" i="3"/>
  <c r="AL166" i="3"/>
  <c r="AM166" i="3"/>
  <c r="AN166" i="3"/>
  <c r="AO166" i="3"/>
  <c r="AP166" i="3"/>
  <c r="B167" i="3"/>
  <c r="C167" i="3"/>
  <c r="D167" i="3"/>
  <c r="N167" i="3"/>
  <c r="E167" i="3"/>
  <c r="O167" i="3"/>
  <c r="F167" i="3"/>
  <c r="G167" i="3"/>
  <c r="H167" i="3"/>
  <c r="I167" i="3"/>
  <c r="J167" i="3"/>
  <c r="K167" i="3"/>
  <c r="L167" i="3"/>
  <c r="M167" i="3"/>
  <c r="Q167" i="3"/>
  <c r="AA167" i="3"/>
  <c r="R167" i="3"/>
  <c r="AB167" i="3"/>
  <c r="S167" i="3"/>
  <c r="T167" i="3"/>
  <c r="U167" i="3"/>
  <c r="V167" i="3"/>
  <c r="W167" i="3"/>
  <c r="X167" i="3"/>
  <c r="Y167" i="3"/>
  <c r="Z167" i="3"/>
  <c r="AD167" i="3"/>
  <c r="AE167" i="3"/>
  <c r="AF167" i="3"/>
  <c r="AG167" i="3"/>
  <c r="AH167" i="3"/>
  <c r="AI167" i="3"/>
  <c r="AK167" i="3"/>
  <c r="AL167" i="3"/>
  <c r="AM167" i="3"/>
  <c r="AN167" i="3"/>
  <c r="AO167" i="3"/>
  <c r="AP167" i="3"/>
  <c r="B168" i="3"/>
  <c r="C168" i="3"/>
  <c r="D168" i="3"/>
  <c r="N168" i="3"/>
  <c r="E168" i="3"/>
  <c r="F168" i="3"/>
  <c r="G168" i="3"/>
  <c r="H168" i="3"/>
  <c r="I168" i="3"/>
  <c r="J168" i="3"/>
  <c r="K168" i="3"/>
  <c r="L168" i="3"/>
  <c r="M168" i="3"/>
  <c r="O168" i="3"/>
  <c r="Q168" i="3"/>
  <c r="AA168" i="3"/>
  <c r="R168" i="3"/>
  <c r="S168" i="3"/>
  <c r="T168" i="3"/>
  <c r="U168" i="3"/>
  <c r="V168" i="3"/>
  <c r="W168" i="3"/>
  <c r="X168" i="3"/>
  <c r="Y168" i="3"/>
  <c r="Z168" i="3"/>
  <c r="AB168" i="3"/>
  <c r="AD168" i="3"/>
  <c r="AE168" i="3"/>
  <c r="AF168" i="3"/>
  <c r="AG168" i="3"/>
  <c r="AH168" i="3"/>
  <c r="AK168" i="3"/>
  <c r="AL168" i="3"/>
  <c r="AM168" i="3"/>
  <c r="AN168" i="3"/>
  <c r="AO168" i="3"/>
  <c r="AP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D169" i="3"/>
  <c r="AE169" i="3"/>
  <c r="AF169" i="3"/>
  <c r="AG169" i="3"/>
  <c r="AH169" i="3"/>
  <c r="AK169" i="3"/>
  <c r="AL169" i="3"/>
  <c r="AM169" i="3"/>
  <c r="AN169" i="3"/>
  <c r="AO169" i="3"/>
  <c r="AP169" i="3"/>
  <c r="B170" i="3"/>
  <c r="C170" i="3"/>
  <c r="D170" i="3"/>
  <c r="E170" i="3"/>
  <c r="O170" i="3"/>
  <c r="F170" i="3"/>
  <c r="G170" i="3"/>
  <c r="H170" i="3"/>
  <c r="I170" i="3"/>
  <c r="J170" i="3"/>
  <c r="K170" i="3"/>
  <c r="L170" i="3"/>
  <c r="M170" i="3"/>
  <c r="N170" i="3"/>
  <c r="Q170" i="3"/>
  <c r="R170" i="3"/>
  <c r="AB170" i="3"/>
  <c r="S170" i="3"/>
  <c r="T170" i="3"/>
  <c r="U170" i="3"/>
  <c r="V170" i="3"/>
  <c r="W170" i="3"/>
  <c r="X170" i="3"/>
  <c r="Y170" i="3"/>
  <c r="Z170" i="3"/>
  <c r="AA170" i="3"/>
  <c r="AD170" i="3"/>
  <c r="AE170" i="3"/>
  <c r="AF170" i="3"/>
  <c r="AG170" i="3"/>
  <c r="AH170" i="3"/>
  <c r="AJ170" i="3"/>
  <c r="AK170" i="3"/>
  <c r="AL170" i="3"/>
  <c r="AM170" i="3"/>
  <c r="AN170" i="3"/>
  <c r="AO170" i="3"/>
  <c r="AP170" i="3"/>
  <c r="B171" i="3"/>
  <c r="C171" i="3"/>
  <c r="D171" i="3"/>
  <c r="N171" i="3"/>
  <c r="E171" i="3"/>
  <c r="O171" i="3"/>
  <c r="F171" i="3"/>
  <c r="G171" i="3"/>
  <c r="H171" i="3"/>
  <c r="I171" i="3"/>
  <c r="J171" i="3"/>
  <c r="K171" i="3"/>
  <c r="L171" i="3"/>
  <c r="M171" i="3"/>
  <c r="Q171" i="3"/>
  <c r="AA171" i="3"/>
  <c r="R171" i="3"/>
  <c r="AB171" i="3"/>
  <c r="S171" i="3"/>
  <c r="T171" i="3"/>
  <c r="U171" i="3"/>
  <c r="V171" i="3"/>
  <c r="W171" i="3"/>
  <c r="X171" i="3"/>
  <c r="Y171" i="3"/>
  <c r="Z171" i="3"/>
  <c r="AD171" i="3"/>
  <c r="AE171" i="3"/>
  <c r="AF171" i="3"/>
  <c r="AG171" i="3"/>
  <c r="AH171" i="3"/>
  <c r="AI171" i="3"/>
  <c r="AK171" i="3"/>
  <c r="AL171" i="3"/>
  <c r="AM171" i="3"/>
  <c r="AN171" i="3"/>
  <c r="AO171" i="3"/>
  <c r="AP171" i="3"/>
  <c r="B172" i="3"/>
  <c r="C172" i="3"/>
  <c r="D172" i="3"/>
  <c r="N172" i="3"/>
  <c r="E172" i="3"/>
  <c r="F172" i="3"/>
  <c r="G172" i="3"/>
  <c r="H172" i="3"/>
  <c r="I172" i="3"/>
  <c r="J172" i="3"/>
  <c r="K172" i="3"/>
  <c r="L172" i="3"/>
  <c r="M172" i="3"/>
  <c r="O172" i="3"/>
  <c r="Q172" i="3"/>
  <c r="AA172" i="3"/>
  <c r="R172" i="3"/>
  <c r="S172" i="3"/>
  <c r="T172" i="3"/>
  <c r="U172" i="3"/>
  <c r="V172" i="3"/>
  <c r="W172" i="3"/>
  <c r="X172" i="3"/>
  <c r="Y172" i="3"/>
  <c r="Z172" i="3"/>
  <c r="AB172" i="3"/>
  <c r="AD172" i="3"/>
  <c r="AE172" i="3"/>
  <c r="AF172" i="3"/>
  <c r="AG172" i="3"/>
  <c r="AH172" i="3"/>
  <c r="AK172" i="3"/>
  <c r="AL172" i="3"/>
  <c r="AM172" i="3"/>
  <c r="AN172" i="3"/>
  <c r="AO172" i="3"/>
  <c r="AP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D173" i="3"/>
  <c r="AE173" i="3"/>
  <c r="AF173" i="3"/>
  <c r="AG173" i="3"/>
  <c r="AH173" i="3"/>
  <c r="AK173" i="3"/>
  <c r="AL173" i="3"/>
  <c r="AM173" i="3"/>
  <c r="AN173" i="3"/>
  <c r="AO173" i="3"/>
  <c r="AP173" i="3"/>
  <c r="B174" i="3"/>
  <c r="C174" i="3"/>
  <c r="D174" i="3"/>
  <c r="E174" i="3"/>
  <c r="O174" i="3"/>
  <c r="F174" i="3"/>
  <c r="G174" i="3"/>
  <c r="H174" i="3"/>
  <c r="I174" i="3"/>
  <c r="J174" i="3"/>
  <c r="K174" i="3"/>
  <c r="L174" i="3"/>
  <c r="M174" i="3"/>
  <c r="N174" i="3"/>
  <c r="Q174" i="3"/>
  <c r="R174" i="3"/>
  <c r="AB174" i="3"/>
  <c r="S174" i="3"/>
  <c r="T174" i="3"/>
  <c r="U174" i="3"/>
  <c r="V174" i="3"/>
  <c r="W174" i="3"/>
  <c r="X174" i="3"/>
  <c r="Y174" i="3"/>
  <c r="Z174" i="3"/>
  <c r="AA174" i="3"/>
  <c r="AD174" i="3"/>
  <c r="AE174" i="3"/>
  <c r="AF174" i="3"/>
  <c r="AG174" i="3"/>
  <c r="AH174" i="3"/>
  <c r="AJ174" i="3"/>
  <c r="AK174" i="3"/>
  <c r="AL174" i="3"/>
  <c r="AM174" i="3"/>
  <c r="AN174" i="3"/>
  <c r="AO174" i="3"/>
  <c r="AP174" i="3"/>
  <c r="B175" i="3"/>
  <c r="C175" i="3"/>
  <c r="D175" i="3"/>
  <c r="N175" i="3"/>
  <c r="E175" i="3"/>
  <c r="O175" i="3"/>
  <c r="F175" i="3"/>
  <c r="G175" i="3"/>
  <c r="H175" i="3"/>
  <c r="I175" i="3"/>
  <c r="J175" i="3"/>
  <c r="K175" i="3"/>
  <c r="L175" i="3"/>
  <c r="M175" i="3"/>
  <c r="Q175" i="3"/>
  <c r="AA175" i="3"/>
  <c r="R175" i="3"/>
  <c r="AB175" i="3"/>
  <c r="S175" i="3"/>
  <c r="T175" i="3"/>
  <c r="U175" i="3"/>
  <c r="V175" i="3"/>
  <c r="W175" i="3"/>
  <c r="X175" i="3"/>
  <c r="Y175" i="3"/>
  <c r="Z175" i="3"/>
  <c r="AD175" i="3"/>
  <c r="AE175" i="3"/>
  <c r="AF175" i="3"/>
  <c r="AG175" i="3"/>
  <c r="AH175" i="3"/>
  <c r="AI175" i="3"/>
  <c r="AK175" i="3"/>
  <c r="AL175" i="3"/>
  <c r="AM175" i="3"/>
  <c r="AN175" i="3"/>
  <c r="AO175" i="3"/>
  <c r="AP175" i="3"/>
  <c r="B176" i="3"/>
  <c r="C176" i="3"/>
  <c r="D176" i="3"/>
  <c r="N176" i="3"/>
  <c r="E176" i="3"/>
  <c r="F176" i="3"/>
  <c r="G176" i="3"/>
  <c r="H176" i="3"/>
  <c r="I176" i="3"/>
  <c r="J176" i="3"/>
  <c r="K176" i="3"/>
  <c r="L176" i="3"/>
  <c r="M176" i="3"/>
  <c r="O176" i="3"/>
  <c r="Q176" i="3"/>
  <c r="AA176" i="3"/>
  <c r="R176" i="3"/>
  <c r="S176" i="3"/>
  <c r="T176" i="3"/>
  <c r="U176" i="3"/>
  <c r="V176" i="3"/>
  <c r="W176" i="3"/>
  <c r="X176" i="3"/>
  <c r="Y176" i="3"/>
  <c r="Z176" i="3"/>
  <c r="AB176" i="3"/>
  <c r="AD176" i="3"/>
  <c r="AE176" i="3"/>
  <c r="AF176" i="3"/>
  <c r="AG176" i="3"/>
  <c r="AH176" i="3"/>
  <c r="AK176" i="3"/>
  <c r="AL176" i="3"/>
  <c r="AM176" i="3"/>
  <c r="AN176" i="3"/>
  <c r="AO176" i="3"/>
  <c r="AP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D177" i="3"/>
  <c r="AE177" i="3"/>
  <c r="AF177" i="3"/>
  <c r="AG177" i="3"/>
  <c r="AH177" i="3"/>
  <c r="AK177" i="3"/>
  <c r="AL177" i="3"/>
  <c r="AM177" i="3"/>
  <c r="AN177" i="3"/>
  <c r="AO177" i="3"/>
  <c r="AP177" i="3"/>
  <c r="B178" i="3"/>
  <c r="C178" i="3"/>
  <c r="D178" i="3"/>
  <c r="E178" i="3"/>
  <c r="O178" i="3"/>
  <c r="F178" i="3"/>
  <c r="G178" i="3"/>
  <c r="H178" i="3"/>
  <c r="I178" i="3"/>
  <c r="J178" i="3"/>
  <c r="K178" i="3"/>
  <c r="L178" i="3"/>
  <c r="M178" i="3"/>
  <c r="N178" i="3"/>
  <c r="Q178" i="3"/>
  <c r="R178" i="3"/>
  <c r="AB178" i="3"/>
  <c r="S178" i="3"/>
  <c r="T178" i="3"/>
  <c r="U178" i="3"/>
  <c r="V178" i="3"/>
  <c r="W178" i="3"/>
  <c r="X178" i="3"/>
  <c r="Y178" i="3"/>
  <c r="Z178" i="3"/>
  <c r="AA178" i="3"/>
  <c r="AD178" i="3"/>
  <c r="AE178" i="3"/>
  <c r="AF178" i="3"/>
  <c r="AG178" i="3"/>
  <c r="AH178" i="3"/>
  <c r="AJ178" i="3"/>
  <c r="AK178" i="3"/>
  <c r="AL178" i="3"/>
  <c r="AM178" i="3"/>
  <c r="AN178" i="3"/>
  <c r="AO178" i="3"/>
  <c r="AP178" i="3"/>
  <c r="B179" i="3"/>
  <c r="C179" i="3"/>
  <c r="D179" i="3"/>
  <c r="N179" i="3"/>
  <c r="E179" i="3"/>
  <c r="O179" i="3"/>
  <c r="F179" i="3"/>
  <c r="G179" i="3"/>
  <c r="H179" i="3"/>
  <c r="I179" i="3"/>
  <c r="J179" i="3"/>
  <c r="K179" i="3"/>
  <c r="L179" i="3"/>
  <c r="M179" i="3"/>
  <c r="Q179" i="3"/>
  <c r="AA179" i="3"/>
  <c r="R179" i="3"/>
  <c r="AB179" i="3"/>
  <c r="S179" i="3"/>
  <c r="T179" i="3"/>
  <c r="U179" i="3"/>
  <c r="V179" i="3"/>
  <c r="W179" i="3"/>
  <c r="X179" i="3"/>
  <c r="Y179" i="3"/>
  <c r="Z179" i="3"/>
  <c r="AD179" i="3"/>
  <c r="AE179" i="3"/>
  <c r="AF179" i="3"/>
  <c r="AG179" i="3"/>
  <c r="AH179" i="3"/>
  <c r="AI179" i="3"/>
  <c r="AK179" i="3"/>
  <c r="AL179" i="3"/>
  <c r="AM179" i="3"/>
  <c r="AN179" i="3"/>
  <c r="AO179" i="3"/>
  <c r="AP179" i="3"/>
  <c r="B180" i="3"/>
  <c r="C180" i="3"/>
  <c r="D180" i="3"/>
  <c r="N180" i="3"/>
  <c r="E180" i="3"/>
  <c r="F180" i="3"/>
  <c r="G180" i="3"/>
  <c r="H180" i="3"/>
  <c r="I180" i="3"/>
  <c r="J180" i="3"/>
  <c r="K180" i="3"/>
  <c r="L180" i="3"/>
  <c r="M180" i="3"/>
  <c r="O180" i="3"/>
  <c r="Q180" i="3"/>
  <c r="AA180" i="3"/>
  <c r="R180" i="3"/>
  <c r="S180" i="3"/>
  <c r="T180" i="3"/>
  <c r="U180" i="3"/>
  <c r="V180" i="3"/>
  <c r="W180" i="3"/>
  <c r="X180" i="3"/>
  <c r="Y180" i="3"/>
  <c r="Z180" i="3"/>
  <c r="AB180" i="3"/>
  <c r="AD180" i="3"/>
  <c r="AE180" i="3"/>
  <c r="AF180" i="3"/>
  <c r="AG180" i="3"/>
  <c r="AH180" i="3"/>
  <c r="AK180" i="3"/>
  <c r="AL180" i="3"/>
  <c r="AM180" i="3"/>
  <c r="AN180" i="3"/>
  <c r="AO180" i="3"/>
  <c r="AP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D181" i="3"/>
  <c r="AE181" i="3"/>
  <c r="AF181" i="3"/>
  <c r="AG181" i="3"/>
  <c r="AH181" i="3"/>
  <c r="AK181" i="3"/>
  <c r="AL181" i="3"/>
  <c r="AM181" i="3"/>
  <c r="AN181" i="3"/>
  <c r="AO181" i="3"/>
  <c r="AP181" i="3"/>
  <c r="B182" i="3"/>
  <c r="C182" i="3"/>
  <c r="D182" i="3"/>
  <c r="E182" i="3"/>
  <c r="O182" i="3"/>
  <c r="F182" i="3"/>
  <c r="G182" i="3"/>
  <c r="H182" i="3"/>
  <c r="I182" i="3"/>
  <c r="J182" i="3"/>
  <c r="K182" i="3"/>
  <c r="L182" i="3"/>
  <c r="M182" i="3"/>
  <c r="N182" i="3"/>
  <c r="Q182" i="3"/>
  <c r="R182" i="3"/>
  <c r="AB182" i="3"/>
  <c r="S182" i="3"/>
  <c r="T182" i="3"/>
  <c r="U182" i="3"/>
  <c r="V182" i="3"/>
  <c r="W182" i="3"/>
  <c r="X182" i="3"/>
  <c r="Y182" i="3"/>
  <c r="Z182" i="3"/>
  <c r="AA182" i="3"/>
  <c r="AD182" i="3"/>
  <c r="AE182" i="3"/>
  <c r="AF182" i="3"/>
  <c r="AG182" i="3"/>
  <c r="AH182" i="3"/>
  <c r="AJ182" i="3"/>
  <c r="AK182" i="3"/>
  <c r="AL182" i="3"/>
  <c r="AM182" i="3"/>
  <c r="AN182" i="3"/>
  <c r="AO182" i="3"/>
  <c r="AP182" i="3"/>
  <c r="B183" i="3"/>
  <c r="C183" i="3"/>
  <c r="D183" i="3"/>
  <c r="N183" i="3"/>
  <c r="E183" i="3"/>
  <c r="O183" i="3"/>
  <c r="F183" i="3"/>
  <c r="G183" i="3"/>
  <c r="H183" i="3"/>
  <c r="I183" i="3"/>
  <c r="J183" i="3"/>
  <c r="K183" i="3"/>
  <c r="L183" i="3"/>
  <c r="M183" i="3"/>
  <c r="Q183" i="3"/>
  <c r="AA183" i="3"/>
  <c r="R183" i="3"/>
  <c r="AB183" i="3"/>
  <c r="S183" i="3"/>
  <c r="T183" i="3"/>
  <c r="U183" i="3"/>
  <c r="V183" i="3"/>
  <c r="W183" i="3"/>
  <c r="X183" i="3"/>
  <c r="Y183" i="3"/>
  <c r="Z183" i="3"/>
  <c r="AD183" i="3"/>
  <c r="AE183" i="3"/>
  <c r="AF183" i="3"/>
  <c r="AG183" i="3"/>
  <c r="AH183" i="3"/>
  <c r="AI183" i="3"/>
  <c r="AK183" i="3"/>
  <c r="AL183" i="3"/>
  <c r="AM183" i="3"/>
  <c r="AN183" i="3"/>
  <c r="AO183" i="3"/>
  <c r="AP183" i="3"/>
  <c r="B184" i="3"/>
  <c r="C184" i="3"/>
  <c r="D184" i="3"/>
  <c r="N184" i="3"/>
  <c r="E184" i="3"/>
  <c r="F184" i="3"/>
  <c r="G184" i="3"/>
  <c r="H184" i="3"/>
  <c r="I184" i="3"/>
  <c r="J184" i="3"/>
  <c r="K184" i="3"/>
  <c r="L184" i="3"/>
  <c r="M184" i="3"/>
  <c r="O184" i="3"/>
  <c r="Q184" i="3"/>
  <c r="AA184" i="3"/>
  <c r="R184" i="3"/>
  <c r="S184" i="3"/>
  <c r="T184" i="3"/>
  <c r="U184" i="3"/>
  <c r="V184" i="3"/>
  <c r="W184" i="3"/>
  <c r="X184" i="3"/>
  <c r="Y184" i="3"/>
  <c r="Z184" i="3"/>
  <c r="AB184" i="3"/>
  <c r="AD184" i="3"/>
  <c r="AE184" i="3"/>
  <c r="AF184" i="3"/>
  <c r="AG184" i="3"/>
  <c r="AH184" i="3"/>
  <c r="AK184" i="3"/>
  <c r="AL184" i="3"/>
  <c r="AM184" i="3"/>
  <c r="AN184" i="3"/>
  <c r="AO184" i="3"/>
  <c r="AP184" i="3"/>
  <c r="C10" i="169"/>
  <c r="C31" i="20"/>
  <c r="G10" i="169"/>
  <c r="G31" i="20"/>
  <c r="K10" i="169"/>
  <c r="K31" i="20"/>
  <c r="O10" i="169"/>
  <c r="O31" i="20"/>
  <c r="T10" i="169"/>
  <c r="T31" i="20"/>
  <c r="X10" i="169"/>
  <c r="X31" i="20"/>
  <c r="AB10" i="169"/>
  <c r="AB31" i="20"/>
  <c r="AF10" i="169"/>
  <c r="AF31" i="20"/>
  <c r="AK10" i="169"/>
  <c r="AK31" i="20"/>
  <c r="AO10" i="169"/>
  <c r="AO31" i="20"/>
  <c r="AR10" i="169"/>
  <c r="AR31" i="20"/>
  <c r="AS10" i="169"/>
  <c r="AS31" i="20"/>
  <c r="AW10" i="169"/>
  <c r="AW31" i="20"/>
  <c r="AX10" i="169"/>
  <c r="AX31" i="20"/>
  <c r="B12" i="169"/>
  <c r="B10" i="169"/>
  <c r="B31" i="20"/>
  <c r="C12" i="169"/>
  <c r="D12" i="169"/>
  <c r="D10" i="169"/>
  <c r="D31" i="20"/>
  <c r="E12" i="169"/>
  <c r="F12" i="169"/>
  <c r="F10" i="169"/>
  <c r="F31" i="20"/>
  <c r="G12" i="169"/>
  <c r="H12" i="169"/>
  <c r="H10" i="169"/>
  <c r="H31" i="20"/>
  <c r="I12" i="169"/>
  <c r="J12" i="169"/>
  <c r="J10" i="169"/>
  <c r="J31" i="20"/>
  <c r="K12" i="169"/>
  <c r="L12" i="169"/>
  <c r="L10" i="169"/>
  <c r="L31" i="20"/>
  <c r="M12" i="169"/>
  <c r="N12" i="169"/>
  <c r="N10" i="169"/>
  <c r="N31" i="20"/>
  <c r="O12" i="169"/>
  <c r="P12" i="169"/>
  <c r="P10" i="169"/>
  <c r="P31" i="20"/>
  <c r="Q12" i="169"/>
  <c r="S12" i="169"/>
  <c r="S10" i="169"/>
  <c r="S31" i="20"/>
  <c r="T12" i="169"/>
  <c r="U12" i="169"/>
  <c r="U10" i="169"/>
  <c r="U31" i="20"/>
  <c r="V12" i="169"/>
  <c r="W12" i="169"/>
  <c r="W10" i="169"/>
  <c r="W31" i="20"/>
  <c r="X12" i="169"/>
  <c r="Y12" i="169"/>
  <c r="Y10" i="169"/>
  <c r="Y31" i="20"/>
  <c r="Z12" i="169"/>
  <c r="AA12" i="169"/>
  <c r="AA10" i="169"/>
  <c r="AA31" i="20"/>
  <c r="AB12" i="169"/>
  <c r="AC12" i="169"/>
  <c r="AC10" i="169"/>
  <c r="AC31" i="20"/>
  <c r="AD12" i="169"/>
  <c r="AE12" i="169"/>
  <c r="AE10" i="169"/>
  <c r="AE31" i="20"/>
  <c r="AF12" i="169"/>
  <c r="AG12" i="169"/>
  <c r="AG10" i="169"/>
  <c r="AG31" i="20"/>
  <c r="AH12" i="169"/>
  <c r="AJ12" i="169"/>
  <c r="AQ12" i="169"/>
  <c r="AK12" i="169"/>
  <c r="AL12" i="169"/>
  <c r="AL10" i="169"/>
  <c r="AL31" i="20"/>
  <c r="AM12" i="169"/>
  <c r="AN12" i="169"/>
  <c r="AN10" i="169"/>
  <c r="AN31" i="20"/>
  <c r="AO12" i="169"/>
  <c r="AP12" i="169"/>
  <c r="AP10" i="169"/>
  <c r="AP31" i="20"/>
  <c r="AT12" i="169"/>
  <c r="AT10" i="169"/>
  <c r="AT31" i="20"/>
  <c r="AU12" i="169"/>
  <c r="AV12" i="169"/>
  <c r="AV10" i="169"/>
  <c r="AV31" i="20"/>
  <c r="AW12" i="169"/>
  <c r="AZ12" i="169"/>
  <c r="AZ10" i="169"/>
  <c r="AZ31" i="20"/>
  <c r="BA12" i="169"/>
  <c r="BA10" i="169"/>
  <c r="BA31" i="20"/>
  <c r="BB12" i="169"/>
  <c r="BB10" i="169"/>
  <c r="B13" i="169"/>
  <c r="C13" i="169"/>
  <c r="D13" i="169"/>
  <c r="E13" i="169"/>
  <c r="F13" i="169"/>
  <c r="G13" i="169"/>
  <c r="H13" i="169"/>
  <c r="I13" i="169"/>
  <c r="J13" i="169"/>
  <c r="K13" i="169"/>
  <c r="L13" i="169"/>
  <c r="M13" i="169"/>
  <c r="N13" i="169"/>
  <c r="O13" i="169"/>
  <c r="P13" i="169"/>
  <c r="Q13" i="169"/>
  <c r="S13" i="169"/>
  <c r="T13" i="169"/>
  <c r="U13" i="169"/>
  <c r="V13" i="169"/>
  <c r="W13" i="169"/>
  <c r="X13" i="169"/>
  <c r="Y13" i="169"/>
  <c r="Z13" i="169"/>
  <c r="AA13" i="169"/>
  <c r="AB13" i="169"/>
  <c r="AC13" i="169"/>
  <c r="AD13" i="169"/>
  <c r="AE13" i="169"/>
  <c r="AF13" i="169"/>
  <c r="AG13" i="169"/>
  <c r="AH13" i="169"/>
  <c r="AJ13" i="169"/>
  <c r="AQ13" i="169"/>
  <c r="AK13" i="169"/>
  <c r="AL13" i="169"/>
  <c r="AM13" i="169"/>
  <c r="AN13" i="169"/>
  <c r="AO13" i="169"/>
  <c r="AP13" i="169"/>
  <c r="AT13" i="169"/>
  <c r="AU13" i="169"/>
  <c r="AV13" i="169"/>
  <c r="AW13" i="169"/>
  <c r="AZ13" i="169"/>
  <c r="BA13" i="169"/>
  <c r="BB13" i="169"/>
  <c r="B14" i="169"/>
  <c r="C14" i="169"/>
  <c r="D14" i="169"/>
  <c r="E14" i="169"/>
  <c r="F14" i="169"/>
  <c r="G14" i="169"/>
  <c r="H14" i="169"/>
  <c r="I14" i="169"/>
  <c r="J14" i="169"/>
  <c r="K14" i="169"/>
  <c r="L14" i="169"/>
  <c r="M14" i="169"/>
  <c r="N14" i="169"/>
  <c r="O14" i="169"/>
  <c r="P14" i="169"/>
  <c r="Q14" i="169"/>
  <c r="S14" i="169"/>
  <c r="T14" i="169"/>
  <c r="U14" i="169"/>
  <c r="V14" i="169"/>
  <c r="W14" i="169"/>
  <c r="X14" i="169"/>
  <c r="Y14" i="169"/>
  <c r="Z14" i="169"/>
  <c r="AA14" i="169"/>
  <c r="AB14" i="169"/>
  <c r="AC14" i="169"/>
  <c r="AD14" i="169"/>
  <c r="AE14" i="169"/>
  <c r="AF14" i="169"/>
  <c r="AG14" i="169"/>
  <c r="AH14" i="169"/>
  <c r="AJ14" i="169"/>
  <c r="AQ14" i="169"/>
  <c r="AK14" i="169"/>
  <c r="AL14" i="169"/>
  <c r="AM14" i="169"/>
  <c r="AN14" i="169"/>
  <c r="AO14" i="169"/>
  <c r="AP14" i="169"/>
  <c r="AT14" i="169"/>
  <c r="AU14" i="169"/>
  <c r="AV14" i="169"/>
  <c r="AW14" i="169"/>
  <c r="AZ14" i="169"/>
  <c r="BA14" i="169"/>
  <c r="BB14" i="169"/>
  <c r="B15" i="169"/>
  <c r="C15" i="169"/>
  <c r="D15" i="169"/>
  <c r="E15" i="169"/>
  <c r="F15" i="169"/>
  <c r="G15" i="169"/>
  <c r="H15" i="169"/>
  <c r="I15" i="169"/>
  <c r="J15" i="169"/>
  <c r="K15" i="169"/>
  <c r="L15" i="169"/>
  <c r="M15" i="169"/>
  <c r="N15" i="169"/>
  <c r="O15" i="169"/>
  <c r="P15" i="169"/>
  <c r="Q15" i="169"/>
  <c r="S15" i="169"/>
  <c r="T15" i="169"/>
  <c r="U15" i="169"/>
  <c r="V15" i="169"/>
  <c r="W15" i="169"/>
  <c r="X15" i="169"/>
  <c r="Y15" i="169"/>
  <c r="Z15" i="169"/>
  <c r="AA15" i="169"/>
  <c r="AB15" i="169"/>
  <c r="AC15" i="169"/>
  <c r="AD15" i="169"/>
  <c r="AE15" i="169"/>
  <c r="AF15" i="169"/>
  <c r="AG15" i="169"/>
  <c r="AH15" i="169"/>
  <c r="AJ15" i="169"/>
  <c r="AQ15" i="169"/>
  <c r="AK15" i="169"/>
  <c r="AL15" i="169"/>
  <c r="AM15" i="169"/>
  <c r="AN15" i="169"/>
  <c r="AO15" i="169"/>
  <c r="AP15" i="169"/>
  <c r="AT15" i="169"/>
  <c r="AU15" i="169"/>
  <c r="AV15" i="169"/>
  <c r="AW15" i="169"/>
  <c r="AZ15" i="169"/>
  <c r="BA15" i="169"/>
  <c r="BB15" i="169"/>
  <c r="B16" i="169"/>
  <c r="C16" i="169"/>
  <c r="D16" i="169"/>
  <c r="E16" i="169"/>
  <c r="F16" i="169"/>
  <c r="G16" i="169"/>
  <c r="H16" i="169"/>
  <c r="I16" i="169"/>
  <c r="J16" i="169"/>
  <c r="K16" i="169"/>
  <c r="L16" i="169"/>
  <c r="M16" i="169"/>
  <c r="N16" i="169"/>
  <c r="O16" i="169"/>
  <c r="P16" i="169"/>
  <c r="Q16" i="169"/>
  <c r="S16" i="169"/>
  <c r="T16" i="169"/>
  <c r="U16" i="169"/>
  <c r="V16" i="169"/>
  <c r="W16" i="169"/>
  <c r="X16" i="169"/>
  <c r="Y16" i="169"/>
  <c r="Z16" i="169"/>
  <c r="AA16" i="169"/>
  <c r="AB16" i="169"/>
  <c r="AC16" i="169"/>
  <c r="AD16" i="169"/>
  <c r="AE16" i="169"/>
  <c r="AF16" i="169"/>
  <c r="AG16" i="169"/>
  <c r="AH16" i="169"/>
  <c r="AJ16" i="169"/>
  <c r="AQ16" i="169"/>
  <c r="AK16" i="169"/>
  <c r="AL16" i="169"/>
  <c r="AM16" i="169"/>
  <c r="AN16" i="169"/>
  <c r="AO16" i="169"/>
  <c r="AP16" i="169"/>
  <c r="AT16" i="169"/>
  <c r="AU16" i="169"/>
  <c r="AV16" i="169"/>
  <c r="AW16" i="169"/>
  <c r="AZ16" i="169"/>
  <c r="BA16" i="169"/>
  <c r="BB16" i="169"/>
  <c r="B17" i="169"/>
  <c r="C17" i="169"/>
  <c r="D17" i="169"/>
  <c r="E17" i="169"/>
  <c r="F17" i="169"/>
  <c r="G17" i="169"/>
  <c r="H17" i="169"/>
  <c r="I17" i="169"/>
  <c r="J17" i="169"/>
  <c r="K17" i="169"/>
  <c r="L17" i="169"/>
  <c r="M17" i="169"/>
  <c r="N17" i="169"/>
  <c r="O17" i="169"/>
  <c r="P17" i="169"/>
  <c r="Q17" i="169"/>
  <c r="S17" i="169"/>
  <c r="T17" i="169"/>
  <c r="U17" i="169"/>
  <c r="V17" i="169"/>
  <c r="W17" i="169"/>
  <c r="X17" i="169"/>
  <c r="Y17" i="169"/>
  <c r="Z17" i="169"/>
  <c r="AA17" i="169"/>
  <c r="AB17" i="169"/>
  <c r="AC17" i="169"/>
  <c r="AD17" i="169"/>
  <c r="AE17" i="169"/>
  <c r="AF17" i="169"/>
  <c r="AG17" i="169"/>
  <c r="AH17" i="169"/>
  <c r="AJ17" i="169"/>
  <c r="AQ17" i="169"/>
  <c r="AK17" i="169"/>
  <c r="AL17" i="169"/>
  <c r="AM17" i="169"/>
  <c r="AN17" i="169"/>
  <c r="AO17" i="169"/>
  <c r="AP17" i="169"/>
  <c r="AT17" i="169"/>
  <c r="AU17" i="169"/>
  <c r="AV17" i="169"/>
  <c r="AW17" i="169"/>
  <c r="AZ17" i="169"/>
  <c r="BA17" i="169"/>
  <c r="BB17" i="169"/>
  <c r="B18" i="169"/>
  <c r="C18" i="169"/>
  <c r="D18" i="169"/>
  <c r="E18" i="169"/>
  <c r="F18" i="169"/>
  <c r="G18" i="169"/>
  <c r="H18" i="169"/>
  <c r="I18" i="169"/>
  <c r="J18" i="169"/>
  <c r="K18" i="169"/>
  <c r="L18" i="169"/>
  <c r="M18" i="169"/>
  <c r="N18" i="169"/>
  <c r="O18" i="169"/>
  <c r="P18" i="169"/>
  <c r="Q18" i="169"/>
  <c r="S18" i="169"/>
  <c r="T18" i="169"/>
  <c r="U18" i="169"/>
  <c r="V18" i="169"/>
  <c r="W18" i="169"/>
  <c r="X18" i="169"/>
  <c r="Y18" i="169"/>
  <c r="Z18" i="169"/>
  <c r="AA18" i="169"/>
  <c r="AB18" i="169"/>
  <c r="AC18" i="169"/>
  <c r="AD18" i="169"/>
  <c r="AE18" i="169"/>
  <c r="AF18" i="169"/>
  <c r="AG18" i="169"/>
  <c r="AH18" i="169"/>
  <c r="AJ18" i="169"/>
  <c r="AQ18" i="169"/>
  <c r="AK18" i="169"/>
  <c r="AL18" i="169"/>
  <c r="AM18" i="169"/>
  <c r="AN18" i="169"/>
  <c r="AO18" i="169"/>
  <c r="AP18" i="169"/>
  <c r="AT18" i="169"/>
  <c r="AU18" i="169"/>
  <c r="AV18" i="169"/>
  <c r="AW18" i="169"/>
  <c r="AZ18" i="169"/>
  <c r="BA18" i="169"/>
  <c r="BB18" i="169"/>
  <c r="B19" i="169"/>
  <c r="C19" i="169"/>
  <c r="D19" i="169"/>
  <c r="E19" i="169"/>
  <c r="E10" i="169"/>
  <c r="E31" i="20"/>
  <c r="F19" i="169"/>
  <c r="G19" i="169"/>
  <c r="H19" i="169"/>
  <c r="I19" i="169"/>
  <c r="J19" i="169"/>
  <c r="K19" i="169"/>
  <c r="L19" i="169"/>
  <c r="M19" i="169"/>
  <c r="N19" i="169"/>
  <c r="O19" i="169"/>
  <c r="P19" i="169"/>
  <c r="Q19" i="169"/>
  <c r="S19" i="169"/>
  <c r="T19" i="169"/>
  <c r="U19" i="169"/>
  <c r="V19" i="169"/>
  <c r="W19" i="169"/>
  <c r="X19" i="169"/>
  <c r="Y19" i="169"/>
  <c r="Z19" i="169"/>
  <c r="AA19" i="169"/>
  <c r="AB19" i="169"/>
  <c r="AC19" i="169"/>
  <c r="AD19" i="169"/>
  <c r="AE19" i="169"/>
  <c r="AF19" i="169"/>
  <c r="AG19" i="169"/>
  <c r="AH19" i="169"/>
  <c r="AJ19" i="169"/>
  <c r="AQ19" i="169"/>
  <c r="AK19" i="169"/>
  <c r="AL19" i="169"/>
  <c r="AM19" i="169"/>
  <c r="AN19" i="169"/>
  <c r="AO19" i="169"/>
  <c r="AP19" i="169"/>
  <c r="AT19" i="169"/>
  <c r="AU19" i="169"/>
  <c r="AV19" i="169"/>
  <c r="AW19" i="169"/>
  <c r="AZ19" i="169"/>
  <c r="BA19" i="169"/>
  <c r="BB19" i="169"/>
  <c r="B20" i="169"/>
  <c r="C20" i="169"/>
  <c r="D20" i="169"/>
  <c r="E20" i="169"/>
  <c r="F20" i="169"/>
  <c r="G20" i="169"/>
  <c r="H20" i="169"/>
  <c r="I20" i="169"/>
  <c r="I10" i="169"/>
  <c r="I31" i="20"/>
  <c r="J20" i="169"/>
  <c r="K20" i="169"/>
  <c r="L20" i="169"/>
  <c r="M20" i="169"/>
  <c r="M10" i="169"/>
  <c r="M31" i="20"/>
  <c r="N20" i="169"/>
  <c r="O20" i="169"/>
  <c r="P20" i="169"/>
  <c r="Q20" i="169"/>
  <c r="Q10" i="169"/>
  <c r="Q31" i="20"/>
  <c r="S20" i="169"/>
  <c r="T20" i="169"/>
  <c r="U20" i="169"/>
  <c r="V20" i="169"/>
  <c r="V10" i="169"/>
  <c r="V31" i="20"/>
  <c r="W20" i="169"/>
  <c r="X20" i="169"/>
  <c r="Y20" i="169"/>
  <c r="Z20" i="169"/>
  <c r="Z10" i="169"/>
  <c r="Z31" i="20"/>
  <c r="AA20" i="169"/>
  <c r="AB20" i="169"/>
  <c r="AC20" i="169"/>
  <c r="AD20" i="169"/>
  <c r="AD10" i="169"/>
  <c r="AD31" i="20"/>
  <c r="AE20" i="169"/>
  <c r="AF20" i="169"/>
  <c r="AG20" i="169"/>
  <c r="AH20" i="169"/>
  <c r="AH10" i="169"/>
  <c r="AH31" i="20"/>
  <c r="AJ20" i="169"/>
  <c r="AQ20" i="169"/>
  <c r="AK20" i="169"/>
  <c r="AL20" i="169"/>
  <c r="AM20" i="169"/>
  <c r="AM10" i="169"/>
  <c r="AM31" i="20"/>
  <c r="AN20" i="169"/>
  <c r="AO20" i="169"/>
  <c r="AP20" i="169"/>
  <c r="AT20" i="169"/>
  <c r="AU20" i="169"/>
  <c r="AV20" i="169"/>
  <c r="AW20" i="169"/>
  <c r="AZ20" i="169"/>
  <c r="BA20" i="169"/>
  <c r="BB20" i="169"/>
  <c r="B21" i="169"/>
  <c r="C21" i="169"/>
  <c r="D21" i="169"/>
  <c r="E21" i="169"/>
  <c r="F21" i="169"/>
  <c r="G21" i="169"/>
  <c r="H21" i="169"/>
  <c r="I21" i="169"/>
  <c r="J21" i="169"/>
  <c r="K21" i="169"/>
  <c r="L21" i="169"/>
  <c r="M21" i="169"/>
  <c r="N21" i="169"/>
  <c r="O21" i="169"/>
  <c r="P21" i="169"/>
  <c r="Q21" i="169"/>
  <c r="S21" i="169"/>
  <c r="T21" i="169"/>
  <c r="U21" i="169"/>
  <c r="V21" i="169"/>
  <c r="W21" i="169"/>
  <c r="X21" i="169"/>
  <c r="Y21" i="169"/>
  <c r="Z21" i="169"/>
  <c r="AA21" i="169"/>
  <c r="AB21" i="169"/>
  <c r="AC21" i="169"/>
  <c r="AD21" i="169"/>
  <c r="AE21" i="169"/>
  <c r="AF21" i="169"/>
  <c r="AG21" i="169"/>
  <c r="AH21" i="169"/>
  <c r="AJ21" i="169"/>
  <c r="AQ21" i="169"/>
  <c r="AK21" i="169"/>
  <c r="AL21" i="169"/>
  <c r="AM21" i="169"/>
  <c r="AN21" i="169"/>
  <c r="AO21" i="169"/>
  <c r="AP21" i="169"/>
  <c r="AT21" i="169"/>
  <c r="AU21" i="169"/>
  <c r="AV21" i="169"/>
  <c r="AW21" i="169"/>
  <c r="AZ21" i="169"/>
  <c r="BA21" i="169"/>
  <c r="BB21" i="169"/>
  <c r="B22" i="169"/>
  <c r="C22" i="169"/>
  <c r="D22" i="169"/>
  <c r="E22" i="169"/>
  <c r="F22" i="169"/>
  <c r="G22" i="169"/>
  <c r="H22" i="169"/>
  <c r="I22" i="169"/>
  <c r="J22" i="169"/>
  <c r="K22" i="169"/>
  <c r="L22" i="169"/>
  <c r="M22" i="169"/>
  <c r="N22" i="169"/>
  <c r="O22" i="169"/>
  <c r="P22" i="169"/>
  <c r="Q22" i="169"/>
  <c r="S22" i="169"/>
  <c r="T22" i="169"/>
  <c r="U22" i="169"/>
  <c r="V22" i="169"/>
  <c r="W22" i="169"/>
  <c r="X22" i="169"/>
  <c r="Y22" i="169"/>
  <c r="Z22" i="169"/>
  <c r="AA22" i="169"/>
  <c r="AB22" i="169"/>
  <c r="AC22" i="169"/>
  <c r="AD22" i="169"/>
  <c r="AE22" i="169"/>
  <c r="AF22" i="169"/>
  <c r="AG22" i="169"/>
  <c r="AH22" i="169"/>
  <c r="AJ22" i="169"/>
  <c r="AQ22" i="169"/>
  <c r="AK22" i="169"/>
  <c r="AL22" i="169"/>
  <c r="AM22" i="169"/>
  <c r="AN22" i="169"/>
  <c r="AO22" i="169"/>
  <c r="AP22" i="169"/>
  <c r="AT22" i="169"/>
  <c r="AU22" i="169"/>
  <c r="AV22" i="169"/>
  <c r="AW22" i="169"/>
  <c r="AZ22" i="169"/>
  <c r="BA22" i="169"/>
  <c r="BB22" i="169"/>
  <c r="B23" i="169"/>
  <c r="C23" i="169"/>
  <c r="D23" i="169"/>
  <c r="E23" i="169"/>
  <c r="F23" i="169"/>
  <c r="G23" i="169"/>
  <c r="H23" i="169"/>
  <c r="I23" i="169"/>
  <c r="J23" i="169"/>
  <c r="K23" i="169"/>
  <c r="L23" i="169"/>
  <c r="M23" i="169"/>
  <c r="N23" i="169"/>
  <c r="O23" i="169"/>
  <c r="P23" i="169"/>
  <c r="Q23" i="169"/>
  <c r="S23" i="169"/>
  <c r="T23" i="169"/>
  <c r="U23" i="169"/>
  <c r="V23" i="169"/>
  <c r="W23" i="169"/>
  <c r="X23" i="169"/>
  <c r="Y23" i="169"/>
  <c r="Z23" i="169"/>
  <c r="AA23" i="169"/>
  <c r="AB23" i="169"/>
  <c r="AC23" i="169"/>
  <c r="AD23" i="169"/>
  <c r="AE23" i="169"/>
  <c r="AF23" i="169"/>
  <c r="AG23" i="169"/>
  <c r="AH23" i="169"/>
  <c r="AJ23" i="169"/>
  <c r="AQ23" i="169"/>
  <c r="AK23" i="169"/>
  <c r="AL23" i="169"/>
  <c r="AM23" i="169"/>
  <c r="AN23" i="169"/>
  <c r="AO23" i="169"/>
  <c r="AP23" i="169"/>
  <c r="AT23" i="169"/>
  <c r="AU23" i="169"/>
  <c r="AV23" i="169"/>
  <c r="AW23" i="169"/>
  <c r="AZ23" i="169"/>
  <c r="BA23" i="169"/>
  <c r="BB23" i="169"/>
  <c r="B24" i="169"/>
  <c r="C24" i="169"/>
  <c r="D24" i="169"/>
  <c r="E24" i="169"/>
  <c r="F24" i="169"/>
  <c r="G24" i="169"/>
  <c r="H24" i="169"/>
  <c r="I24" i="169"/>
  <c r="J24" i="169"/>
  <c r="K24" i="169"/>
  <c r="L24" i="169"/>
  <c r="M24" i="169"/>
  <c r="N24" i="169"/>
  <c r="O24" i="169"/>
  <c r="P24" i="169"/>
  <c r="Q24" i="169"/>
  <c r="S24" i="169"/>
  <c r="T24" i="169"/>
  <c r="U24" i="169"/>
  <c r="V24" i="169"/>
  <c r="W24" i="169"/>
  <c r="X24" i="169"/>
  <c r="Y24" i="169"/>
  <c r="Z24" i="169"/>
  <c r="AA24" i="169"/>
  <c r="AB24" i="169"/>
  <c r="AC24" i="169"/>
  <c r="AD24" i="169"/>
  <c r="AE24" i="169"/>
  <c r="AF24" i="169"/>
  <c r="AG24" i="169"/>
  <c r="AH24" i="169"/>
  <c r="AJ24" i="169"/>
  <c r="AQ24" i="169"/>
  <c r="AK24" i="169"/>
  <c r="AL24" i="169"/>
  <c r="AM24" i="169"/>
  <c r="AN24" i="169"/>
  <c r="AO24" i="169"/>
  <c r="AP24" i="169"/>
  <c r="AT24" i="169"/>
  <c r="AU24" i="169"/>
  <c r="AV24" i="169"/>
  <c r="AW24" i="169"/>
  <c r="AZ24" i="169"/>
  <c r="BA24" i="169"/>
  <c r="BB24" i="169"/>
  <c r="B25" i="169"/>
  <c r="C25" i="169"/>
  <c r="D25" i="169"/>
  <c r="E25" i="169"/>
  <c r="F25" i="169"/>
  <c r="G25" i="169"/>
  <c r="H25" i="169"/>
  <c r="I25" i="169"/>
  <c r="J25" i="169"/>
  <c r="K25" i="169"/>
  <c r="L25" i="169"/>
  <c r="M25" i="169"/>
  <c r="N25" i="169"/>
  <c r="O25" i="169"/>
  <c r="P25" i="169"/>
  <c r="Q25" i="169"/>
  <c r="S25" i="169"/>
  <c r="T25" i="169"/>
  <c r="U25" i="169"/>
  <c r="V25" i="169"/>
  <c r="W25" i="169"/>
  <c r="X25" i="169"/>
  <c r="Y25" i="169"/>
  <c r="Z25" i="169"/>
  <c r="AA25" i="169"/>
  <c r="AB25" i="169"/>
  <c r="AC25" i="169"/>
  <c r="AD25" i="169"/>
  <c r="AE25" i="169"/>
  <c r="AF25" i="169"/>
  <c r="AG25" i="169"/>
  <c r="AH25" i="169"/>
  <c r="AJ25" i="169"/>
  <c r="AQ25" i="169"/>
  <c r="AK25" i="169"/>
  <c r="AL25" i="169"/>
  <c r="AM25" i="169"/>
  <c r="AN25" i="169"/>
  <c r="AO25" i="169"/>
  <c r="AP25" i="169"/>
  <c r="AT25" i="169"/>
  <c r="AU25" i="169"/>
  <c r="AV25" i="169"/>
  <c r="AW25" i="169"/>
  <c r="AZ25" i="169"/>
  <c r="BA25" i="169"/>
  <c r="BB25" i="169"/>
  <c r="B26" i="169"/>
  <c r="C26" i="169"/>
  <c r="D26" i="169"/>
  <c r="E26" i="169"/>
  <c r="F26" i="169"/>
  <c r="G26" i="169"/>
  <c r="H26" i="169"/>
  <c r="I26" i="169"/>
  <c r="J26" i="169"/>
  <c r="K26" i="169"/>
  <c r="L26" i="169"/>
  <c r="M26" i="169"/>
  <c r="N26" i="169"/>
  <c r="O26" i="169"/>
  <c r="P26" i="169"/>
  <c r="Q26" i="169"/>
  <c r="S26" i="169"/>
  <c r="T26" i="169"/>
  <c r="U26" i="169"/>
  <c r="V26" i="169"/>
  <c r="W26" i="169"/>
  <c r="X26" i="169"/>
  <c r="Y26" i="169"/>
  <c r="Z26" i="169"/>
  <c r="AA26" i="169"/>
  <c r="AB26" i="169"/>
  <c r="AC26" i="169"/>
  <c r="AD26" i="169"/>
  <c r="AE26" i="169"/>
  <c r="AF26" i="169"/>
  <c r="AG26" i="169"/>
  <c r="AH26" i="169"/>
  <c r="B27" i="169"/>
  <c r="C27" i="169"/>
  <c r="D27" i="169"/>
  <c r="E27" i="169"/>
  <c r="F27" i="169"/>
  <c r="G27" i="169"/>
  <c r="H27" i="169"/>
  <c r="I27" i="169"/>
  <c r="J27" i="169"/>
  <c r="K27" i="169"/>
  <c r="L27" i="169"/>
  <c r="M27" i="169"/>
  <c r="N27" i="169"/>
  <c r="O27" i="169"/>
  <c r="P27" i="169"/>
  <c r="Q27" i="169"/>
  <c r="S27" i="169"/>
  <c r="T27" i="169"/>
  <c r="U27" i="169"/>
  <c r="V27" i="169"/>
  <c r="W27" i="169"/>
  <c r="X27" i="169"/>
  <c r="Y27" i="169"/>
  <c r="Z27" i="169"/>
  <c r="AA27" i="169"/>
  <c r="AB27" i="169"/>
  <c r="AC27" i="169"/>
  <c r="AD27" i="169"/>
  <c r="AE27" i="169"/>
  <c r="AF27" i="169"/>
  <c r="AG27" i="169"/>
  <c r="AH27" i="169"/>
  <c r="AJ27" i="169"/>
  <c r="AQ27" i="169"/>
  <c r="AK27" i="169"/>
  <c r="AL27" i="169"/>
  <c r="AM27" i="169"/>
  <c r="AN27" i="169"/>
  <c r="AO27" i="169"/>
  <c r="AP27" i="169"/>
  <c r="AT27" i="169"/>
  <c r="AU27" i="169"/>
  <c r="AU10" i="169"/>
  <c r="AU31" i="20"/>
  <c r="AV27" i="169"/>
  <c r="AW27" i="169"/>
  <c r="AZ27" i="169"/>
  <c r="BA27" i="169"/>
  <c r="BB27" i="169"/>
  <c r="B28" i="169"/>
  <c r="C28" i="169"/>
  <c r="D28" i="169"/>
  <c r="E28" i="169"/>
  <c r="F28" i="169"/>
  <c r="G28" i="169"/>
  <c r="H28" i="169"/>
  <c r="I28" i="169"/>
  <c r="J28" i="169"/>
  <c r="K28" i="169"/>
  <c r="L28" i="169"/>
  <c r="M28" i="169"/>
  <c r="N28" i="169"/>
  <c r="O28" i="169"/>
  <c r="P28" i="169"/>
  <c r="Q28" i="169"/>
  <c r="S28" i="169"/>
  <c r="T28" i="169"/>
  <c r="U28" i="169"/>
  <c r="V28" i="169"/>
  <c r="W28" i="169"/>
  <c r="X28" i="169"/>
  <c r="Y28" i="169"/>
  <c r="Z28" i="169"/>
  <c r="AA28" i="169"/>
  <c r="AB28" i="169"/>
  <c r="AC28" i="169"/>
  <c r="AD28" i="169"/>
  <c r="AE28" i="169"/>
  <c r="AF28" i="169"/>
  <c r="AG28" i="169"/>
  <c r="AH28" i="169"/>
  <c r="AJ28" i="169"/>
  <c r="AQ28" i="169"/>
  <c r="AK28" i="169"/>
  <c r="AL28" i="169"/>
  <c r="AM28" i="169"/>
  <c r="AN28" i="169"/>
  <c r="AO28" i="169"/>
  <c r="AP28" i="169"/>
  <c r="AT28" i="169"/>
  <c r="AU28" i="169"/>
  <c r="AV28" i="169"/>
  <c r="AW28" i="169"/>
  <c r="AZ28" i="169"/>
  <c r="BA28" i="169"/>
  <c r="BB28" i="169"/>
  <c r="B29" i="169"/>
  <c r="C29" i="169"/>
  <c r="D29" i="169"/>
  <c r="E29" i="169"/>
  <c r="F29" i="169"/>
  <c r="G29" i="169"/>
  <c r="H29" i="169"/>
  <c r="I29" i="169"/>
  <c r="J29" i="169"/>
  <c r="K29" i="169"/>
  <c r="L29" i="169"/>
  <c r="M29" i="169"/>
  <c r="N29" i="169"/>
  <c r="O29" i="169"/>
  <c r="P29" i="169"/>
  <c r="Q29" i="169"/>
  <c r="S29" i="169"/>
  <c r="T29" i="169"/>
  <c r="U29" i="169"/>
  <c r="V29" i="169"/>
  <c r="W29" i="169"/>
  <c r="X29" i="169"/>
  <c r="Y29" i="169"/>
  <c r="Z29" i="169"/>
  <c r="AA29" i="169"/>
  <c r="AB29" i="169"/>
  <c r="AC29" i="169"/>
  <c r="AD29" i="169"/>
  <c r="AE29" i="169"/>
  <c r="AF29" i="169"/>
  <c r="AG29" i="169"/>
  <c r="AH29" i="169"/>
  <c r="AJ29" i="169"/>
  <c r="AQ29" i="169"/>
  <c r="AK29" i="169"/>
  <c r="AL29" i="169"/>
  <c r="AM29" i="169"/>
  <c r="AN29" i="169"/>
  <c r="AO29" i="169"/>
  <c r="AP29" i="169"/>
  <c r="AT29" i="169"/>
  <c r="AU29" i="169"/>
  <c r="AV29" i="169"/>
  <c r="AW29" i="169"/>
  <c r="AZ29" i="169"/>
  <c r="BA29" i="169"/>
  <c r="BB29" i="169"/>
  <c r="B30" i="169"/>
  <c r="C30" i="169"/>
  <c r="D30" i="169"/>
  <c r="E30" i="169"/>
  <c r="F30" i="169"/>
  <c r="G30" i="169"/>
  <c r="H30" i="169"/>
  <c r="I30" i="169"/>
  <c r="J30" i="169"/>
  <c r="K30" i="169"/>
  <c r="L30" i="169"/>
  <c r="M30" i="169"/>
  <c r="N30" i="169"/>
  <c r="O30" i="169"/>
  <c r="P30" i="169"/>
  <c r="Q30" i="169"/>
  <c r="S30" i="169"/>
  <c r="T30" i="169"/>
  <c r="U30" i="169"/>
  <c r="V30" i="169"/>
  <c r="W30" i="169"/>
  <c r="X30" i="169"/>
  <c r="Y30" i="169"/>
  <c r="Z30" i="169"/>
  <c r="AA30" i="169"/>
  <c r="AB30" i="169"/>
  <c r="AC30" i="169"/>
  <c r="AD30" i="169"/>
  <c r="AE30" i="169"/>
  <c r="AF30" i="169"/>
  <c r="AG30" i="169"/>
  <c r="AH30" i="169"/>
  <c r="AJ30" i="169"/>
  <c r="AQ30" i="169"/>
  <c r="AK30" i="169"/>
  <c r="AL30" i="169"/>
  <c r="AM30" i="169"/>
  <c r="AN30" i="169"/>
  <c r="AO30" i="169"/>
  <c r="AP30" i="169"/>
  <c r="AT30" i="169"/>
  <c r="AU30" i="169"/>
  <c r="AV30" i="169"/>
  <c r="AW30" i="169"/>
  <c r="AZ30" i="169"/>
  <c r="BA30" i="169"/>
  <c r="BB30" i="169"/>
  <c r="AY43" i="169"/>
  <c r="B44" i="169"/>
  <c r="B42" i="169"/>
  <c r="B32" i="20"/>
  <c r="C44" i="169"/>
  <c r="C42" i="169"/>
  <c r="C32" i="20"/>
  <c r="C50" i="20"/>
  <c r="D44" i="169"/>
  <c r="D42" i="169"/>
  <c r="D32" i="20"/>
  <c r="E44" i="169"/>
  <c r="E42" i="169"/>
  <c r="E32" i="20"/>
  <c r="E50" i="20"/>
  <c r="F44" i="169"/>
  <c r="F42" i="169"/>
  <c r="F32" i="20"/>
  <c r="G44" i="169"/>
  <c r="G42" i="169"/>
  <c r="G32" i="20"/>
  <c r="G50" i="20"/>
  <c r="H44" i="169"/>
  <c r="H42" i="169"/>
  <c r="H32" i="20"/>
  <c r="I44" i="169"/>
  <c r="I42" i="169"/>
  <c r="I32" i="20"/>
  <c r="I50" i="20"/>
  <c r="J44" i="169"/>
  <c r="J42" i="169"/>
  <c r="J32" i="20"/>
  <c r="K44" i="169"/>
  <c r="K42" i="169"/>
  <c r="K32" i="20"/>
  <c r="K50" i="20"/>
  <c r="L44" i="169"/>
  <c r="L42" i="169"/>
  <c r="L32" i="20"/>
  <c r="M44" i="169"/>
  <c r="M42" i="169"/>
  <c r="M32" i="20"/>
  <c r="M50" i="20"/>
  <c r="N44" i="169"/>
  <c r="N42" i="169"/>
  <c r="N32" i="20"/>
  <c r="O44" i="169"/>
  <c r="O42" i="169"/>
  <c r="O32" i="20"/>
  <c r="O50" i="20"/>
  <c r="P44" i="169"/>
  <c r="Q44" i="169"/>
  <c r="S44" i="169"/>
  <c r="S42" i="169"/>
  <c r="S32" i="20"/>
  <c r="T44" i="169"/>
  <c r="T42" i="169"/>
  <c r="T32" i="20"/>
  <c r="T50" i="20"/>
  <c r="U44" i="169"/>
  <c r="U42" i="169"/>
  <c r="U32" i="20"/>
  <c r="V44" i="169"/>
  <c r="V42" i="169"/>
  <c r="V32" i="20"/>
  <c r="V50" i="20"/>
  <c r="W44" i="169"/>
  <c r="W42" i="169"/>
  <c r="W32" i="20"/>
  <c r="W50" i="20"/>
  <c r="X44" i="169"/>
  <c r="X42" i="169"/>
  <c r="X32" i="20"/>
  <c r="X50" i="20"/>
  <c r="Y44" i="169"/>
  <c r="Y42" i="169"/>
  <c r="Y32" i="20"/>
  <c r="Z44" i="169"/>
  <c r="Z42" i="169"/>
  <c r="Z32" i="20"/>
  <c r="Z50" i="20"/>
  <c r="AA44" i="169"/>
  <c r="AA42" i="169"/>
  <c r="AA32" i="20"/>
  <c r="AA50" i="20"/>
  <c r="AB44" i="169"/>
  <c r="AB42" i="169"/>
  <c r="AB32" i="20"/>
  <c r="AB50" i="20"/>
  <c r="AC44" i="169"/>
  <c r="AC42" i="169"/>
  <c r="AC32" i="20"/>
  <c r="AD44" i="169"/>
  <c r="AD42" i="169"/>
  <c r="AD32" i="20"/>
  <c r="AD50" i="20"/>
  <c r="AE44" i="169"/>
  <c r="AE42" i="169"/>
  <c r="AE32" i="20"/>
  <c r="AE50" i="20"/>
  <c r="AF44" i="169"/>
  <c r="AF42" i="169"/>
  <c r="AF32" i="20"/>
  <c r="AF50" i="20"/>
  <c r="AG44" i="169"/>
  <c r="AG42" i="169"/>
  <c r="AG32" i="20"/>
  <c r="AH44" i="169"/>
  <c r="AJ44" i="169"/>
  <c r="AQ44" i="169"/>
  <c r="AK44" i="169"/>
  <c r="AK42" i="169"/>
  <c r="AK32" i="20"/>
  <c r="AK50" i="20"/>
  <c r="AL44" i="169"/>
  <c r="AL42" i="169"/>
  <c r="AL32" i="20"/>
  <c r="AM44" i="169"/>
  <c r="AM42" i="169"/>
  <c r="AM32" i="20"/>
  <c r="AM50" i="20"/>
  <c r="AN44" i="169"/>
  <c r="AN42" i="169"/>
  <c r="AN32" i="20"/>
  <c r="AO44" i="169"/>
  <c r="AO42" i="169"/>
  <c r="AO32" i="20"/>
  <c r="AO50" i="20"/>
  <c r="AP44" i="169"/>
  <c r="AP42" i="169"/>
  <c r="AP32" i="20"/>
  <c r="AT44" i="169"/>
  <c r="AU44" i="169"/>
  <c r="AV44" i="169"/>
  <c r="AV42" i="169"/>
  <c r="AV32" i="20"/>
  <c r="AW44" i="169"/>
  <c r="AW42" i="169"/>
  <c r="AW32" i="20"/>
  <c r="AW50" i="20"/>
  <c r="AX44" i="169"/>
  <c r="AY44" i="169"/>
  <c r="BA44" i="169"/>
  <c r="BA42" i="169"/>
  <c r="BA32" i="20"/>
  <c r="BB44" i="169"/>
  <c r="B45" i="169"/>
  <c r="C45" i="169"/>
  <c r="Q45" i="169"/>
  <c r="D45" i="169"/>
  <c r="E45" i="169"/>
  <c r="F45" i="169"/>
  <c r="G45" i="169"/>
  <c r="H45" i="169"/>
  <c r="I45" i="169"/>
  <c r="J45" i="169"/>
  <c r="K45" i="169"/>
  <c r="L45" i="169"/>
  <c r="M45" i="169"/>
  <c r="N45" i="169"/>
  <c r="O45" i="169"/>
  <c r="P45" i="169"/>
  <c r="S45" i="169"/>
  <c r="T45" i="169"/>
  <c r="AH45" i="169"/>
  <c r="U45" i="169"/>
  <c r="V45" i="169"/>
  <c r="W45" i="169"/>
  <c r="X45" i="169"/>
  <c r="Y45" i="169"/>
  <c r="Z45" i="169"/>
  <c r="AA45" i="169"/>
  <c r="AB45" i="169"/>
  <c r="AC45" i="169"/>
  <c r="AD45" i="169"/>
  <c r="AE45" i="169"/>
  <c r="AF45" i="169"/>
  <c r="AG45" i="169"/>
  <c r="AJ45" i="169"/>
  <c r="AK45" i="169"/>
  <c r="AQ45" i="169"/>
  <c r="AL45" i="169"/>
  <c r="AM45" i="169"/>
  <c r="AN45" i="169"/>
  <c r="AO45" i="169"/>
  <c r="AP45" i="169"/>
  <c r="AT45" i="169"/>
  <c r="AU45" i="169"/>
  <c r="AU42" i="169"/>
  <c r="AU32" i="20"/>
  <c r="AV45" i="169"/>
  <c r="AW45" i="169"/>
  <c r="AX45" i="169"/>
  <c r="AY45" i="169"/>
  <c r="BA45" i="169"/>
  <c r="BB45" i="169"/>
  <c r="B46" i="169"/>
  <c r="P46" i="169"/>
  <c r="C46" i="169"/>
  <c r="Q46" i="169"/>
  <c r="D46" i="169"/>
  <c r="E46" i="169"/>
  <c r="F46" i="169"/>
  <c r="G46" i="169"/>
  <c r="H46" i="169"/>
  <c r="I46" i="169"/>
  <c r="J46" i="169"/>
  <c r="K46" i="169"/>
  <c r="L46" i="169"/>
  <c r="M46" i="169"/>
  <c r="N46" i="169"/>
  <c r="O46" i="169"/>
  <c r="S46" i="169"/>
  <c r="AG46" i="169"/>
  <c r="T46" i="169"/>
  <c r="AH46" i="169"/>
  <c r="U46" i="169"/>
  <c r="V46" i="169"/>
  <c r="W46" i="169"/>
  <c r="X46" i="169"/>
  <c r="Y46" i="169"/>
  <c r="Z46" i="169"/>
  <c r="AA46" i="169"/>
  <c r="AB46" i="169"/>
  <c r="AC46" i="169"/>
  <c r="AD46" i="169"/>
  <c r="AE46" i="169"/>
  <c r="AF46" i="169"/>
  <c r="AJ46" i="169"/>
  <c r="AQ46" i="169"/>
  <c r="AK46" i="169"/>
  <c r="AL46" i="169"/>
  <c r="AM46" i="169"/>
  <c r="AN46" i="169"/>
  <c r="AO46" i="169"/>
  <c r="AP46" i="169"/>
  <c r="AT46" i="169"/>
  <c r="AT42" i="169"/>
  <c r="AT32" i="20"/>
  <c r="AU46" i="169"/>
  <c r="AV46" i="169"/>
  <c r="AW46" i="169"/>
  <c r="AX46" i="169"/>
  <c r="AY46" i="169"/>
  <c r="BA46" i="169"/>
  <c r="BB46" i="169"/>
  <c r="BB42" i="169"/>
  <c r="B47" i="169"/>
  <c r="P47" i="169"/>
  <c r="C47" i="169"/>
  <c r="D47" i="169"/>
  <c r="E47" i="169"/>
  <c r="F47" i="169"/>
  <c r="G47" i="169"/>
  <c r="H47" i="169"/>
  <c r="I47" i="169"/>
  <c r="J47" i="169"/>
  <c r="K47" i="169"/>
  <c r="L47" i="169"/>
  <c r="M47" i="169"/>
  <c r="N47" i="169"/>
  <c r="O47" i="169"/>
  <c r="Q47" i="169"/>
  <c r="S47" i="169"/>
  <c r="AG47" i="169"/>
  <c r="T47" i="169"/>
  <c r="U47" i="169"/>
  <c r="V47" i="169"/>
  <c r="W47" i="169"/>
  <c r="X47" i="169"/>
  <c r="Y47" i="169"/>
  <c r="Z47" i="169"/>
  <c r="AA47" i="169"/>
  <c r="AB47" i="169"/>
  <c r="AC47" i="169"/>
  <c r="AD47" i="169"/>
  <c r="AE47" i="169"/>
  <c r="AF47" i="169"/>
  <c r="AH47" i="169"/>
  <c r="AJ47" i="169"/>
  <c r="AK47" i="169"/>
  <c r="AL47" i="169"/>
  <c r="AM47" i="169"/>
  <c r="AN47" i="169"/>
  <c r="AO47" i="169"/>
  <c r="AP47" i="169"/>
  <c r="AQ47" i="169"/>
  <c r="AT47" i="169"/>
  <c r="AU47" i="169"/>
  <c r="AV47" i="169"/>
  <c r="AW47" i="169"/>
  <c r="AX47" i="169"/>
  <c r="AY47" i="169"/>
  <c r="BA47" i="169"/>
  <c r="BB47" i="169"/>
  <c r="B48" i="169"/>
  <c r="C48" i="169"/>
  <c r="D48" i="169"/>
  <c r="E48" i="169"/>
  <c r="F48" i="169"/>
  <c r="G48" i="169"/>
  <c r="H48" i="169"/>
  <c r="I48" i="169"/>
  <c r="J48" i="169"/>
  <c r="K48" i="169"/>
  <c r="L48" i="169"/>
  <c r="M48" i="169"/>
  <c r="N48" i="169"/>
  <c r="O48" i="169"/>
  <c r="P48" i="169"/>
  <c r="Q48" i="169"/>
  <c r="S48" i="169"/>
  <c r="T48" i="169"/>
  <c r="U48" i="169"/>
  <c r="V48" i="169"/>
  <c r="W48" i="169"/>
  <c r="X48" i="169"/>
  <c r="Y48" i="169"/>
  <c r="Z48" i="169"/>
  <c r="AA48" i="169"/>
  <c r="AB48" i="169"/>
  <c r="AC48" i="169"/>
  <c r="AD48" i="169"/>
  <c r="AE48" i="169"/>
  <c r="AF48" i="169"/>
  <c r="AG48" i="169"/>
  <c r="AH48" i="169"/>
  <c r="AJ48" i="169"/>
  <c r="AQ48" i="169"/>
  <c r="AK48" i="169"/>
  <c r="AL48" i="169"/>
  <c r="AM48" i="169"/>
  <c r="AN48" i="169"/>
  <c r="AO48" i="169"/>
  <c r="AP48" i="169"/>
  <c r="AT48" i="169"/>
  <c r="AU48" i="169"/>
  <c r="AV48" i="169"/>
  <c r="AW48" i="169"/>
  <c r="AX48" i="169"/>
  <c r="AY48" i="169"/>
  <c r="BA48" i="169"/>
  <c r="BB48" i="169"/>
  <c r="B49" i="169"/>
  <c r="C49" i="169"/>
  <c r="Q49" i="169"/>
  <c r="D49" i="169"/>
  <c r="E49" i="169"/>
  <c r="F49" i="169"/>
  <c r="G49" i="169"/>
  <c r="H49" i="169"/>
  <c r="I49" i="169"/>
  <c r="J49" i="169"/>
  <c r="K49" i="169"/>
  <c r="L49" i="169"/>
  <c r="M49" i="169"/>
  <c r="N49" i="169"/>
  <c r="O49" i="169"/>
  <c r="P49" i="169"/>
  <c r="S49" i="169"/>
  <c r="T49" i="169"/>
  <c r="AH49" i="169"/>
  <c r="U49" i="169"/>
  <c r="V49" i="169"/>
  <c r="W49" i="169"/>
  <c r="X49" i="169"/>
  <c r="Y49" i="169"/>
  <c r="Z49" i="169"/>
  <c r="AA49" i="169"/>
  <c r="AB49" i="169"/>
  <c r="AC49" i="169"/>
  <c r="AD49" i="169"/>
  <c r="AE49" i="169"/>
  <c r="AF49" i="169"/>
  <c r="AG49" i="169"/>
  <c r="AJ49" i="169"/>
  <c r="AK49" i="169"/>
  <c r="AQ49" i="169"/>
  <c r="AL49" i="169"/>
  <c r="AM49" i="169"/>
  <c r="AN49" i="169"/>
  <c r="AO49" i="169"/>
  <c r="AP49" i="169"/>
  <c r="AT49" i="169"/>
  <c r="AU49" i="169"/>
  <c r="AV49" i="169"/>
  <c r="AW49" i="169"/>
  <c r="AX49" i="169"/>
  <c r="AY49" i="169"/>
  <c r="BA49" i="169"/>
  <c r="BB49" i="169"/>
  <c r="B50" i="169"/>
  <c r="P50" i="169"/>
  <c r="C50" i="169"/>
  <c r="Q50" i="169"/>
  <c r="D50" i="169"/>
  <c r="E50" i="169"/>
  <c r="F50" i="169"/>
  <c r="G50" i="169"/>
  <c r="H50" i="169"/>
  <c r="I50" i="169"/>
  <c r="J50" i="169"/>
  <c r="K50" i="169"/>
  <c r="L50" i="169"/>
  <c r="M50" i="169"/>
  <c r="N50" i="169"/>
  <c r="O50" i="169"/>
  <c r="S50" i="169"/>
  <c r="AG50" i="169"/>
  <c r="T50" i="169"/>
  <c r="AH50" i="169"/>
  <c r="U50" i="169"/>
  <c r="V50" i="169"/>
  <c r="W50" i="169"/>
  <c r="X50" i="169"/>
  <c r="Y50" i="169"/>
  <c r="Z50" i="169"/>
  <c r="AA50" i="169"/>
  <c r="AB50" i="169"/>
  <c r="AC50" i="169"/>
  <c r="AD50" i="169"/>
  <c r="AE50" i="169"/>
  <c r="AF50" i="169"/>
  <c r="AJ50" i="169"/>
  <c r="AQ50" i="169"/>
  <c r="AK50" i="169"/>
  <c r="AL50" i="169"/>
  <c r="AM50" i="169"/>
  <c r="AN50" i="169"/>
  <c r="AO50" i="169"/>
  <c r="AP50" i="169"/>
  <c r="AT50" i="169"/>
  <c r="AU50" i="169"/>
  <c r="AV50" i="169"/>
  <c r="AW50" i="169"/>
  <c r="AX50" i="169"/>
  <c r="AY50" i="169"/>
  <c r="BA50" i="169"/>
  <c r="BB50" i="169"/>
  <c r="B51" i="169"/>
  <c r="P51" i="169"/>
  <c r="C51" i="169"/>
  <c r="D51" i="169"/>
  <c r="E51" i="169"/>
  <c r="F51" i="169"/>
  <c r="G51" i="169"/>
  <c r="H51" i="169"/>
  <c r="I51" i="169"/>
  <c r="J51" i="169"/>
  <c r="K51" i="169"/>
  <c r="L51" i="169"/>
  <c r="M51" i="169"/>
  <c r="N51" i="169"/>
  <c r="O51" i="169"/>
  <c r="Q51" i="169"/>
  <c r="S51" i="169"/>
  <c r="AG51" i="169"/>
  <c r="T51" i="169"/>
  <c r="U51" i="169"/>
  <c r="V51" i="169"/>
  <c r="W51" i="169"/>
  <c r="X51" i="169"/>
  <c r="Y51" i="169"/>
  <c r="Z51" i="169"/>
  <c r="AA51" i="169"/>
  <c r="AB51" i="169"/>
  <c r="AC51" i="169"/>
  <c r="AD51" i="169"/>
  <c r="AE51" i="169"/>
  <c r="AF51" i="169"/>
  <c r="AH51" i="169"/>
  <c r="AJ51" i="169"/>
  <c r="AK51" i="169"/>
  <c r="AL51" i="169"/>
  <c r="AM51" i="169"/>
  <c r="AN51" i="169"/>
  <c r="AO51" i="169"/>
  <c r="AP51" i="169"/>
  <c r="AQ51" i="169"/>
  <c r="AT51" i="169"/>
  <c r="AU51" i="169"/>
  <c r="AV51" i="169"/>
  <c r="AW51" i="169"/>
  <c r="AX51" i="169"/>
  <c r="AY51" i="169"/>
  <c r="BA51" i="169"/>
  <c r="BB51" i="169"/>
  <c r="B52" i="169"/>
  <c r="C52" i="169"/>
  <c r="D52" i="169"/>
  <c r="E52" i="169"/>
  <c r="F52" i="169"/>
  <c r="G52" i="169"/>
  <c r="H52" i="169"/>
  <c r="I52" i="169"/>
  <c r="J52" i="169"/>
  <c r="K52" i="169"/>
  <c r="L52" i="169"/>
  <c r="M52" i="169"/>
  <c r="N52" i="169"/>
  <c r="O52" i="169"/>
  <c r="P52" i="169"/>
  <c r="Q52" i="169"/>
  <c r="S52" i="169"/>
  <c r="T52" i="169"/>
  <c r="U52" i="169"/>
  <c r="V52" i="169"/>
  <c r="W52" i="169"/>
  <c r="X52" i="169"/>
  <c r="Y52" i="169"/>
  <c r="Z52" i="169"/>
  <c r="AA52" i="169"/>
  <c r="AB52" i="169"/>
  <c r="AC52" i="169"/>
  <c r="AD52" i="169"/>
  <c r="AE52" i="169"/>
  <c r="AF52" i="169"/>
  <c r="AG52" i="169"/>
  <c r="AH52" i="169"/>
  <c r="AJ52" i="169"/>
  <c r="AQ52" i="169"/>
  <c r="AK52" i="169"/>
  <c r="AL52" i="169"/>
  <c r="AM52" i="169"/>
  <c r="AN52" i="169"/>
  <c r="AO52" i="169"/>
  <c r="AP52" i="169"/>
  <c r="AS52" i="169"/>
  <c r="AS42" i="169"/>
  <c r="AS32" i="20"/>
  <c r="AT52" i="169"/>
  <c r="AU52" i="169"/>
  <c r="AV52" i="169"/>
  <c r="AW52" i="169"/>
  <c r="AX52" i="169"/>
  <c r="AY52" i="169"/>
  <c r="BA52" i="169"/>
  <c r="AJ63" i="169"/>
  <c r="AJ33" i="20"/>
  <c r="AK63" i="169"/>
  <c r="AK33" i="20"/>
  <c r="AK51" i="20"/>
  <c r="AL63" i="169"/>
  <c r="AL33" i="20"/>
  <c r="AM63" i="169"/>
  <c r="AM33" i="20"/>
  <c r="AM51" i="20"/>
  <c r="AN63" i="169"/>
  <c r="AN33" i="20"/>
  <c r="AO63" i="169"/>
  <c r="AO33" i="20"/>
  <c r="AO51" i="20"/>
  <c r="AP63" i="169"/>
  <c r="AP33" i="20"/>
  <c r="AR63" i="169"/>
  <c r="AR33" i="20"/>
  <c r="AS63" i="169"/>
  <c r="AS33" i="20"/>
  <c r="AU63" i="169"/>
  <c r="AU33" i="20"/>
  <c r="AX63" i="169"/>
  <c r="AX33" i="20"/>
  <c r="AZ63" i="169"/>
  <c r="AZ33" i="20"/>
  <c r="BA63" i="169"/>
  <c r="BA33" i="20"/>
  <c r="BB63" i="169"/>
  <c r="B65" i="169"/>
  <c r="B63" i="169"/>
  <c r="B33" i="20"/>
  <c r="C65" i="169"/>
  <c r="D65" i="169"/>
  <c r="D63" i="169"/>
  <c r="D33" i="20"/>
  <c r="E65" i="169"/>
  <c r="E63" i="169"/>
  <c r="E33" i="20"/>
  <c r="E51" i="20"/>
  <c r="F65" i="169"/>
  <c r="F63" i="169"/>
  <c r="F33" i="20"/>
  <c r="G65" i="169"/>
  <c r="H65" i="169"/>
  <c r="H63" i="169"/>
  <c r="H33" i="20"/>
  <c r="I65" i="169"/>
  <c r="I63" i="169"/>
  <c r="I33" i="20"/>
  <c r="I51" i="20"/>
  <c r="J65" i="169"/>
  <c r="J63" i="169"/>
  <c r="J33" i="20"/>
  <c r="K65" i="169"/>
  <c r="L65" i="169"/>
  <c r="L63" i="169"/>
  <c r="L33" i="20"/>
  <c r="M65" i="169"/>
  <c r="M63" i="169"/>
  <c r="M33" i="20"/>
  <c r="M51" i="20"/>
  <c r="N65" i="169"/>
  <c r="N63" i="169"/>
  <c r="N33" i="20"/>
  <c r="N51" i="20"/>
  <c r="O65" i="169"/>
  <c r="P65" i="169"/>
  <c r="Q65" i="169"/>
  <c r="S65" i="169"/>
  <c r="S63" i="169"/>
  <c r="S33" i="20"/>
  <c r="T65" i="169"/>
  <c r="U65" i="169"/>
  <c r="U63" i="169"/>
  <c r="U33" i="20"/>
  <c r="V65" i="169"/>
  <c r="V63" i="169"/>
  <c r="V33" i="20"/>
  <c r="V51" i="20"/>
  <c r="W65" i="169"/>
  <c r="W63" i="169"/>
  <c r="W33" i="20"/>
  <c r="X65" i="169"/>
  <c r="Y65" i="169"/>
  <c r="Y63" i="169"/>
  <c r="Y33" i="20"/>
  <c r="Z65" i="169"/>
  <c r="Z63" i="169"/>
  <c r="Z33" i="20"/>
  <c r="Z51" i="20"/>
  <c r="AA65" i="169"/>
  <c r="AA63" i="169"/>
  <c r="AA33" i="20"/>
  <c r="AB65" i="169"/>
  <c r="AC65" i="169"/>
  <c r="AC63" i="169"/>
  <c r="AC33" i="20"/>
  <c r="AD65" i="169"/>
  <c r="AD63" i="169"/>
  <c r="AD33" i="20"/>
  <c r="AD51" i="20"/>
  <c r="AE65" i="169"/>
  <c r="AE63" i="169"/>
  <c r="AE33" i="20"/>
  <c r="AE51" i="20"/>
  <c r="AF65" i="169"/>
  <c r="AG65" i="169"/>
  <c r="AH65" i="169"/>
  <c r="AQ65" i="169"/>
  <c r="AQ63" i="169"/>
  <c r="AQ33" i="20"/>
  <c r="AT65" i="169"/>
  <c r="AV65" i="169"/>
  <c r="AV63" i="169"/>
  <c r="AV33" i="20"/>
  <c r="AV51" i="20"/>
  <c r="AW65" i="169"/>
  <c r="AY65" i="169"/>
  <c r="AY63" i="169"/>
  <c r="AY33" i="20"/>
  <c r="B66" i="169"/>
  <c r="C66" i="169"/>
  <c r="Q66" i="169"/>
  <c r="D66" i="169"/>
  <c r="E66" i="169"/>
  <c r="F66" i="169"/>
  <c r="G66" i="169"/>
  <c r="G63" i="169"/>
  <c r="G33" i="20"/>
  <c r="G51" i="20"/>
  <c r="H66" i="169"/>
  <c r="I66" i="169"/>
  <c r="J66" i="169"/>
  <c r="K66" i="169"/>
  <c r="K63" i="169"/>
  <c r="K33" i="20"/>
  <c r="K51" i="20"/>
  <c r="L66" i="169"/>
  <c r="M66" i="169"/>
  <c r="N66" i="169"/>
  <c r="O66" i="169"/>
  <c r="O63" i="169"/>
  <c r="O33" i="20"/>
  <c r="O51" i="20"/>
  <c r="P66" i="169"/>
  <c r="S66" i="169"/>
  <c r="T66" i="169"/>
  <c r="AH66" i="169"/>
  <c r="U66" i="169"/>
  <c r="V66" i="169"/>
  <c r="W66" i="169"/>
  <c r="X66" i="169"/>
  <c r="X63" i="169"/>
  <c r="X33" i="20"/>
  <c r="X51" i="20"/>
  <c r="Y66" i="169"/>
  <c r="Z66" i="169"/>
  <c r="AA66" i="169"/>
  <c r="AB66" i="169"/>
  <c r="AB63" i="169"/>
  <c r="AB33" i="20"/>
  <c r="AB51" i="20"/>
  <c r="AC66" i="169"/>
  <c r="AD66" i="169"/>
  <c r="AE66" i="169"/>
  <c r="AF66" i="169"/>
  <c r="AF63" i="169"/>
  <c r="AF33" i="20"/>
  <c r="AF51" i="20"/>
  <c r="AG66" i="169"/>
  <c r="AQ66" i="169"/>
  <c r="AT66" i="169"/>
  <c r="AT63" i="169"/>
  <c r="AT33" i="20"/>
  <c r="AV66" i="169"/>
  <c r="AW66" i="169"/>
  <c r="AY66" i="169"/>
  <c r="B67" i="169"/>
  <c r="P67" i="169"/>
  <c r="C67" i="169"/>
  <c r="Q67" i="169"/>
  <c r="D67" i="169"/>
  <c r="E67" i="169"/>
  <c r="F67" i="169"/>
  <c r="G67" i="169"/>
  <c r="H67" i="169"/>
  <c r="I67" i="169"/>
  <c r="J67" i="169"/>
  <c r="K67" i="169"/>
  <c r="L67" i="169"/>
  <c r="M67" i="169"/>
  <c r="N67" i="169"/>
  <c r="O67" i="169"/>
  <c r="S67" i="169"/>
  <c r="AG67" i="169"/>
  <c r="T67" i="169"/>
  <c r="AH67" i="169"/>
  <c r="U67" i="169"/>
  <c r="V67" i="169"/>
  <c r="W67" i="169"/>
  <c r="X67" i="169"/>
  <c r="Y67" i="169"/>
  <c r="Z67" i="169"/>
  <c r="AA67" i="169"/>
  <c r="AB67" i="169"/>
  <c r="AC67" i="169"/>
  <c r="AD67" i="169"/>
  <c r="AE67" i="169"/>
  <c r="AF67" i="169"/>
  <c r="AQ67" i="169"/>
  <c r="AT67" i="169"/>
  <c r="AV67" i="169"/>
  <c r="AW67" i="169"/>
  <c r="AY67" i="169"/>
  <c r="B68" i="169"/>
  <c r="P68" i="169"/>
  <c r="C68" i="169"/>
  <c r="D68" i="169"/>
  <c r="E68" i="169"/>
  <c r="F68" i="169"/>
  <c r="G68" i="169"/>
  <c r="H68" i="169"/>
  <c r="I68" i="169"/>
  <c r="J68" i="169"/>
  <c r="K68" i="169"/>
  <c r="L68" i="169"/>
  <c r="M68" i="169"/>
  <c r="N68" i="169"/>
  <c r="O68" i="169"/>
  <c r="Q68" i="169"/>
  <c r="S68" i="169"/>
  <c r="AG68" i="169"/>
  <c r="T68" i="169"/>
  <c r="U68" i="169"/>
  <c r="V68" i="169"/>
  <c r="W68" i="169"/>
  <c r="X68" i="169"/>
  <c r="Y68" i="169"/>
  <c r="Z68" i="169"/>
  <c r="AA68" i="169"/>
  <c r="AB68" i="169"/>
  <c r="AC68" i="169"/>
  <c r="AD68" i="169"/>
  <c r="AE68" i="169"/>
  <c r="AF68" i="169"/>
  <c r="AH68" i="169"/>
  <c r="AQ68" i="169"/>
  <c r="AT68" i="169"/>
  <c r="AV68" i="169"/>
  <c r="AW68" i="169"/>
  <c r="AW63" i="169"/>
  <c r="AW33" i="20"/>
  <c r="AW51" i="20"/>
  <c r="AY68" i="169"/>
  <c r="B69" i="169"/>
  <c r="C69" i="169"/>
  <c r="D69" i="169"/>
  <c r="E69" i="169"/>
  <c r="F69" i="169"/>
  <c r="G69" i="169"/>
  <c r="H69" i="169"/>
  <c r="I69" i="169"/>
  <c r="J69" i="169"/>
  <c r="K69" i="169"/>
  <c r="L69" i="169"/>
  <c r="M69" i="169"/>
  <c r="N69" i="169"/>
  <c r="O69" i="169"/>
  <c r="P69" i="169"/>
  <c r="Q69" i="169"/>
  <c r="S69" i="169"/>
  <c r="T69" i="169"/>
  <c r="U69" i="169"/>
  <c r="V69" i="169"/>
  <c r="W69" i="169"/>
  <c r="X69" i="169"/>
  <c r="Y69" i="169"/>
  <c r="Z69" i="169"/>
  <c r="AA69" i="169"/>
  <c r="AB69" i="169"/>
  <c r="AC69" i="169"/>
  <c r="AD69" i="169"/>
  <c r="AE69" i="169"/>
  <c r="AF69" i="169"/>
  <c r="AG69" i="169"/>
  <c r="AH69" i="169"/>
  <c r="AQ69" i="169"/>
  <c r="AT69" i="169"/>
  <c r="AV69" i="169"/>
  <c r="AW69" i="169"/>
  <c r="AY69" i="169"/>
  <c r="B70" i="169"/>
  <c r="C70" i="169"/>
  <c r="Q70" i="169"/>
  <c r="D70" i="169"/>
  <c r="E70" i="169"/>
  <c r="F70" i="169"/>
  <c r="G70" i="169"/>
  <c r="H70" i="169"/>
  <c r="I70" i="169"/>
  <c r="J70" i="169"/>
  <c r="K70" i="169"/>
  <c r="L70" i="169"/>
  <c r="M70" i="169"/>
  <c r="N70" i="169"/>
  <c r="O70" i="169"/>
  <c r="P70" i="169"/>
  <c r="S70" i="169"/>
  <c r="T70" i="169"/>
  <c r="AH70" i="169"/>
  <c r="U70" i="169"/>
  <c r="V70" i="169"/>
  <c r="W70" i="169"/>
  <c r="X70" i="169"/>
  <c r="Y70" i="169"/>
  <c r="Z70" i="169"/>
  <c r="AA70" i="169"/>
  <c r="AB70" i="169"/>
  <c r="AC70" i="169"/>
  <c r="AD70" i="169"/>
  <c r="AE70" i="169"/>
  <c r="AF70" i="169"/>
  <c r="AG70" i="169"/>
  <c r="AQ70" i="169"/>
  <c r="AT70" i="169"/>
  <c r="AV70" i="169"/>
  <c r="AW70" i="169"/>
  <c r="AY70" i="169"/>
  <c r="B71" i="169"/>
  <c r="P71" i="169"/>
  <c r="C71" i="169"/>
  <c r="Q71" i="169"/>
  <c r="D71" i="169"/>
  <c r="E71" i="169"/>
  <c r="F71" i="169"/>
  <c r="G71" i="169"/>
  <c r="H71" i="169"/>
  <c r="I71" i="169"/>
  <c r="J71" i="169"/>
  <c r="K71" i="169"/>
  <c r="L71" i="169"/>
  <c r="M71" i="169"/>
  <c r="N71" i="169"/>
  <c r="O71" i="169"/>
  <c r="S71" i="169"/>
  <c r="AG71" i="169"/>
  <c r="T71" i="169"/>
  <c r="AH71" i="169"/>
  <c r="U71" i="169"/>
  <c r="V71" i="169"/>
  <c r="W71" i="169"/>
  <c r="X71" i="169"/>
  <c r="Y71" i="169"/>
  <c r="Z71" i="169"/>
  <c r="AA71" i="169"/>
  <c r="AB71" i="169"/>
  <c r="AC71" i="169"/>
  <c r="AD71" i="169"/>
  <c r="AE71" i="169"/>
  <c r="AF71" i="169"/>
  <c r="AQ71" i="169"/>
  <c r="AT71" i="169"/>
  <c r="AV71" i="169"/>
  <c r="AW71" i="169"/>
  <c r="AY71" i="169"/>
  <c r="B72" i="169"/>
  <c r="P72" i="169"/>
  <c r="C72" i="169"/>
  <c r="D72" i="169"/>
  <c r="E72" i="169"/>
  <c r="F72" i="169"/>
  <c r="G72" i="169"/>
  <c r="H72" i="169"/>
  <c r="I72" i="169"/>
  <c r="J72" i="169"/>
  <c r="K72" i="169"/>
  <c r="L72" i="169"/>
  <c r="M72" i="169"/>
  <c r="N72" i="169"/>
  <c r="O72" i="169"/>
  <c r="Q72" i="169"/>
  <c r="S72" i="169"/>
  <c r="AG72" i="169"/>
  <c r="T72" i="169"/>
  <c r="U72" i="169"/>
  <c r="V72" i="169"/>
  <c r="W72" i="169"/>
  <c r="X72" i="169"/>
  <c r="Y72" i="169"/>
  <c r="Z72" i="169"/>
  <c r="AA72" i="169"/>
  <c r="AB72" i="169"/>
  <c r="AC72" i="169"/>
  <c r="AD72" i="169"/>
  <c r="AE72" i="169"/>
  <c r="AF72" i="169"/>
  <c r="AH72" i="169"/>
  <c r="AQ72" i="169"/>
  <c r="AT72" i="169"/>
  <c r="AV72" i="169"/>
  <c r="AW72" i="169"/>
  <c r="AY72" i="169"/>
  <c r="B73" i="169"/>
  <c r="C73" i="169"/>
  <c r="D73" i="169"/>
  <c r="E73" i="169"/>
  <c r="F73" i="169"/>
  <c r="G73" i="169"/>
  <c r="H73" i="169"/>
  <c r="I73" i="169"/>
  <c r="J73" i="169"/>
  <c r="K73" i="169"/>
  <c r="L73" i="169"/>
  <c r="M73" i="169"/>
  <c r="N73" i="169"/>
  <c r="O73" i="169"/>
  <c r="P73" i="169"/>
  <c r="Q73" i="169"/>
  <c r="S73" i="169"/>
  <c r="T73" i="169"/>
  <c r="U73" i="169"/>
  <c r="V73" i="169"/>
  <c r="W73" i="169"/>
  <c r="X73" i="169"/>
  <c r="Y73" i="169"/>
  <c r="Z73" i="169"/>
  <c r="AA73" i="169"/>
  <c r="AB73" i="169"/>
  <c r="AC73" i="169"/>
  <c r="AD73" i="169"/>
  <c r="AE73" i="169"/>
  <c r="AF73" i="169"/>
  <c r="AG73" i="169"/>
  <c r="AH73" i="169"/>
  <c r="AQ73" i="169"/>
  <c r="AT73" i="169"/>
  <c r="AV73" i="169"/>
  <c r="AW73" i="169"/>
  <c r="AY73" i="169"/>
  <c r="B74" i="169"/>
  <c r="C74" i="169"/>
  <c r="Q74" i="169"/>
  <c r="D74" i="169"/>
  <c r="E74" i="169"/>
  <c r="F74" i="169"/>
  <c r="G74" i="169"/>
  <c r="H74" i="169"/>
  <c r="I74" i="169"/>
  <c r="J74" i="169"/>
  <c r="K74" i="169"/>
  <c r="L74" i="169"/>
  <c r="M74" i="169"/>
  <c r="N74" i="169"/>
  <c r="O74" i="169"/>
  <c r="P74" i="169"/>
  <c r="S74" i="169"/>
  <c r="T74" i="169"/>
  <c r="AH74" i="169"/>
  <c r="U74" i="169"/>
  <c r="V74" i="169"/>
  <c r="W74" i="169"/>
  <c r="X74" i="169"/>
  <c r="Y74" i="169"/>
  <c r="Z74" i="169"/>
  <c r="AA74" i="169"/>
  <c r="AB74" i="169"/>
  <c r="AC74" i="169"/>
  <c r="AD74" i="169"/>
  <c r="AE74" i="169"/>
  <c r="AF74" i="169"/>
  <c r="AG74" i="169"/>
  <c r="AQ74" i="169"/>
  <c r="AT74" i="169"/>
  <c r="AV74" i="169"/>
  <c r="AW74" i="169"/>
  <c r="AY74" i="169"/>
  <c r="B75" i="169"/>
  <c r="P75" i="169"/>
  <c r="C75" i="169"/>
  <c r="Q75" i="169"/>
  <c r="D75" i="169"/>
  <c r="E75" i="169"/>
  <c r="F75" i="169"/>
  <c r="G75" i="169"/>
  <c r="H75" i="169"/>
  <c r="I75" i="169"/>
  <c r="J75" i="169"/>
  <c r="K75" i="169"/>
  <c r="L75" i="169"/>
  <c r="M75" i="169"/>
  <c r="N75" i="169"/>
  <c r="O75" i="169"/>
  <c r="S75" i="169"/>
  <c r="AG75" i="169"/>
  <c r="T75" i="169"/>
  <c r="AH75" i="169"/>
  <c r="U75" i="169"/>
  <c r="V75" i="169"/>
  <c r="W75" i="169"/>
  <c r="X75" i="169"/>
  <c r="Y75" i="169"/>
  <c r="Z75" i="169"/>
  <c r="AA75" i="169"/>
  <c r="AB75" i="169"/>
  <c r="AC75" i="169"/>
  <c r="AD75" i="169"/>
  <c r="AE75" i="169"/>
  <c r="AF75" i="169"/>
  <c r="AQ75" i="169"/>
  <c r="AT75" i="169"/>
  <c r="AV75" i="169"/>
  <c r="AW75" i="169"/>
  <c r="AY75" i="169"/>
  <c r="B76" i="169"/>
  <c r="P76" i="169"/>
  <c r="C76" i="169"/>
  <c r="D76" i="169"/>
  <c r="E76" i="169"/>
  <c r="F76" i="169"/>
  <c r="G76" i="169"/>
  <c r="H76" i="169"/>
  <c r="I76" i="169"/>
  <c r="J76" i="169"/>
  <c r="K76" i="169"/>
  <c r="L76" i="169"/>
  <c r="M76" i="169"/>
  <c r="N76" i="169"/>
  <c r="O76" i="169"/>
  <c r="Q76" i="169"/>
  <c r="S76" i="169"/>
  <c r="AG76" i="169"/>
  <c r="T76" i="169"/>
  <c r="U76" i="169"/>
  <c r="V76" i="169"/>
  <c r="W76" i="169"/>
  <c r="X76" i="169"/>
  <c r="Y76" i="169"/>
  <c r="Z76" i="169"/>
  <c r="AA76" i="169"/>
  <c r="AB76" i="169"/>
  <c r="AC76" i="169"/>
  <c r="AD76" i="169"/>
  <c r="AE76" i="169"/>
  <c r="AF76" i="169"/>
  <c r="AH76" i="169"/>
  <c r="AQ76" i="169"/>
  <c r="AT76" i="169"/>
  <c r="AV76" i="169"/>
  <c r="AW76" i="169"/>
  <c r="AY76" i="169"/>
  <c r="B77" i="169"/>
  <c r="C77" i="169"/>
  <c r="D77" i="169"/>
  <c r="E77" i="169"/>
  <c r="F77" i="169"/>
  <c r="G77" i="169"/>
  <c r="H77" i="169"/>
  <c r="I77" i="169"/>
  <c r="J77" i="169"/>
  <c r="K77" i="169"/>
  <c r="L77" i="169"/>
  <c r="M77" i="169"/>
  <c r="N77" i="169"/>
  <c r="O77" i="169"/>
  <c r="P77" i="169"/>
  <c r="Q77" i="169"/>
  <c r="S77" i="169"/>
  <c r="T77" i="169"/>
  <c r="U77" i="169"/>
  <c r="V77" i="169"/>
  <c r="W77" i="169"/>
  <c r="X77" i="169"/>
  <c r="Y77" i="169"/>
  <c r="Z77" i="169"/>
  <c r="AA77" i="169"/>
  <c r="AB77" i="169"/>
  <c r="AC77" i="169"/>
  <c r="AD77" i="169"/>
  <c r="AE77" i="169"/>
  <c r="AF77" i="169"/>
  <c r="AG77" i="169"/>
  <c r="AH77" i="169"/>
  <c r="AQ77" i="169"/>
  <c r="AT77" i="169"/>
  <c r="AV77" i="169"/>
  <c r="AW77" i="169"/>
  <c r="AY77" i="169"/>
  <c r="B78" i="169"/>
  <c r="C78" i="169"/>
  <c r="Q78" i="169"/>
  <c r="D78" i="169"/>
  <c r="E78" i="169"/>
  <c r="F78" i="169"/>
  <c r="G78" i="169"/>
  <c r="H78" i="169"/>
  <c r="I78" i="169"/>
  <c r="J78" i="169"/>
  <c r="K78" i="169"/>
  <c r="L78" i="169"/>
  <c r="M78" i="169"/>
  <c r="N78" i="169"/>
  <c r="O78" i="169"/>
  <c r="P78" i="169"/>
  <c r="S78" i="169"/>
  <c r="T78" i="169"/>
  <c r="AH78" i="169"/>
  <c r="U78" i="169"/>
  <c r="V78" i="169"/>
  <c r="W78" i="169"/>
  <c r="X78" i="169"/>
  <c r="Y78" i="169"/>
  <c r="Z78" i="169"/>
  <c r="AA78" i="169"/>
  <c r="AB78" i="169"/>
  <c r="AC78" i="169"/>
  <c r="AD78" i="169"/>
  <c r="AE78" i="169"/>
  <c r="AF78" i="169"/>
  <c r="AG78" i="169"/>
  <c r="AQ78" i="169"/>
  <c r="AT78" i="169"/>
  <c r="AV78" i="169"/>
  <c r="AW78" i="169"/>
  <c r="AY78" i="169"/>
  <c r="B79" i="169"/>
  <c r="P79" i="169"/>
  <c r="C79" i="169"/>
  <c r="Q79" i="169"/>
  <c r="D79" i="169"/>
  <c r="E79" i="169"/>
  <c r="F79" i="169"/>
  <c r="G79" i="169"/>
  <c r="H79" i="169"/>
  <c r="I79" i="169"/>
  <c r="J79" i="169"/>
  <c r="K79" i="169"/>
  <c r="L79" i="169"/>
  <c r="M79" i="169"/>
  <c r="N79" i="169"/>
  <c r="O79" i="169"/>
  <c r="S79" i="169"/>
  <c r="AG79" i="169"/>
  <c r="T79" i="169"/>
  <c r="AH79" i="169"/>
  <c r="U79" i="169"/>
  <c r="V79" i="169"/>
  <c r="W79" i="169"/>
  <c r="X79" i="169"/>
  <c r="Y79" i="169"/>
  <c r="Z79" i="169"/>
  <c r="AA79" i="169"/>
  <c r="AB79" i="169"/>
  <c r="AC79" i="169"/>
  <c r="AD79" i="169"/>
  <c r="AE79" i="169"/>
  <c r="AF79" i="169"/>
  <c r="AQ79" i="169"/>
  <c r="AT79" i="169"/>
  <c r="AV79" i="169"/>
  <c r="AW79" i="169"/>
  <c r="AY79" i="169"/>
  <c r="B80" i="169"/>
  <c r="P80" i="169"/>
  <c r="C80" i="169"/>
  <c r="D80" i="169"/>
  <c r="E80" i="169"/>
  <c r="F80" i="169"/>
  <c r="G80" i="169"/>
  <c r="H80" i="169"/>
  <c r="I80" i="169"/>
  <c r="J80" i="169"/>
  <c r="K80" i="169"/>
  <c r="L80" i="169"/>
  <c r="M80" i="169"/>
  <c r="N80" i="169"/>
  <c r="O80" i="169"/>
  <c r="Q80" i="169"/>
  <c r="S80" i="169"/>
  <c r="AG80" i="169"/>
  <c r="T80" i="169"/>
  <c r="U80" i="169"/>
  <c r="V80" i="169"/>
  <c r="W80" i="169"/>
  <c r="X80" i="169"/>
  <c r="Y80" i="169"/>
  <c r="Z80" i="169"/>
  <c r="AA80" i="169"/>
  <c r="AB80" i="169"/>
  <c r="AC80" i="169"/>
  <c r="AD80" i="169"/>
  <c r="AE80" i="169"/>
  <c r="AF80" i="169"/>
  <c r="AH80" i="169"/>
  <c r="AQ80" i="169"/>
  <c r="AT80" i="169"/>
  <c r="AV80" i="169"/>
  <c r="AW80" i="169"/>
  <c r="AY80" i="169"/>
  <c r="B81" i="169"/>
  <c r="C81" i="169"/>
  <c r="D81" i="169"/>
  <c r="E81" i="169"/>
  <c r="F81" i="169"/>
  <c r="G81" i="169"/>
  <c r="H81" i="169"/>
  <c r="I81" i="169"/>
  <c r="J81" i="169"/>
  <c r="K81" i="169"/>
  <c r="L81" i="169"/>
  <c r="M81" i="169"/>
  <c r="N81" i="169"/>
  <c r="O81" i="169"/>
  <c r="P81" i="169"/>
  <c r="Q81" i="169"/>
  <c r="S81" i="169"/>
  <c r="T81" i="169"/>
  <c r="U81" i="169"/>
  <c r="AG81" i="169"/>
  <c r="V81" i="169"/>
  <c r="W81" i="169"/>
  <c r="X81" i="169"/>
  <c r="Y81" i="169"/>
  <c r="Z81" i="169"/>
  <c r="AA81" i="169"/>
  <c r="AB81" i="169"/>
  <c r="AC81" i="169"/>
  <c r="AD81" i="169"/>
  <c r="AE81" i="169"/>
  <c r="AF81" i="169"/>
  <c r="AH81" i="169"/>
  <c r="AQ81" i="169"/>
  <c r="AT81" i="169"/>
  <c r="AV81" i="169"/>
  <c r="AW81" i="169"/>
  <c r="AY81" i="169"/>
  <c r="B82" i="169"/>
  <c r="C82" i="169"/>
  <c r="Q82" i="169"/>
  <c r="D82" i="169"/>
  <c r="E82" i="169"/>
  <c r="F82" i="169"/>
  <c r="G82" i="169"/>
  <c r="H82" i="169"/>
  <c r="I82" i="169"/>
  <c r="J82" i="169"/>
  <c r="K82" i="169"/>
  <c r="L82" i="169"/>
  <c r="M82" i="169"/>
  <c r="N82" i="169"/>
  <c r="O82" i="169"/>
  <c r="P82" i="169"/>
  <c r="S82" i="169"/>
  <c r="T82" i="169"/>
  <c r="AH82" i="169"/>
  <c r="U82" i="169"/>
  <c r="V82" i="169"/>
  <c r="W82" i="169"/>
  <c r="X82" i="169"/>
  <c r="Y82" i="169"/>
  <c r="Z82" i="169"/>
  <c r="AA82" i="169"/>
  <c r="AB82" i="169"/>
  <c r="AC82" i="169"/>
  <c r="AD82" i="169"/>
  <c r="AE82" i="169"/>
  <c r="AF82" i="169"/>
  <c r="AG82" i="169"/>
  <c r="AQ82" i="169"/>
  <c r="AT82" i="169"/>
  <c r="AV82" i="169"/>
  <c r="AW82" i="169"/>
  <c r="AY82" i="169"/>
  <c r="B83" i="169"/>
  <c r="P83" i="169"/>
  <c r="C83" i="169"/>
  <c r="Q83" i="169"/>
  <c r="D83" i="169"/>
  <c r="E83" i="169"/>
  <c r="F83" i="169"/>
  <c r="G83" i="169"/>
  <c r="H83" i="169"/>
  <c r="I83" i="169"/>
  <c r="J83" i="169"/>
  <c r="K83" i="169"/>
  <c r="L83" i="169"/>
  <c r="M83" i="169"/>
  <c r="N83" i="169"/>
  <c r="O83" i="169"/>
  <c r="S83" i="169"/>
  <c r="AG83" i="169"/>
  <c r="T83" i="169"/>
  <c r="AH83" i="169"/>
  <c r="U83" i="169"/>
  <c r="V83" i="169"/>
  <c r="W83" i="169"/>
  <c r="X83" i="169"/>
  <c r="Y83" i="169"/>
  <c r="Z83" i="169"/>
  <c r="AA83" i="169"/>
  <c r="AB83" i="169"/>
  <c r="AC83" i="169"/>
  <c r="AD83" i="169"/>
  <c r="AE83" i="169"/>
  <c r="AF83" i="169"/>
  <c r="AQ83" i="169"/>
  <c r="AT83" i="169"/>
  <c r="AV83" i="169"/>
  <c r="AY83" i="169"/>
  <c r="B84" i="169"/>
  <c r="P84" i="169"/>
  <c r="C84" i="169"/>
  <c r="Q84" i="169"/>
  <c r="D84" i="169"/>
  <c r="E84" i="169"/>
  <c r="F84" i="169"/>
  <c r="G84" i="169"/>
  <c r="H84" i="169"/>
  <c r="I84" i="169"/>
  <c r="J84" i="169"/>
  <c r="K84" i="169"/>
  <c r="L84" i="169"/>
  <c r="M84" i="169"/>
  <c r="N84" i="169"/>
  <c r="O84" i="169"/>
  <c r="S84" i="169"/>
  <c r="AG84" i="169"/>
  <c r="T84" i="169"/>
  <c r="AH84" i="169"/>
  <c r="U84" i="169"/>
  <c r="V84" i="169"/>
  <c r="W84" i="169"/>
  <c r="X84" i="169"/>
  <c r="Y84" i="169"/>
  <c r="Z84" i="169"/>
  <c r="AA84" i="169"/>
  <c r="AB84" i="169"/>
  <c r="AC84" i="169"/>
  <c r="AD84" i="169"/>
  <c r="AE84" i="169"/>
  <c r="AF84" i="169"/>
  <c r="AQ84" i="169"/>
  <c r="AT84" i="169"/>
  <c r="AV84" i="169"/>
  <c r="AY84" i="169"/>
  <c r="B85" i="169"/>
  <c r="P85" i="169"/>
  <c r="C85" i="169"/>
  <c r="Q85" i="169"/>
  <c r="D85" i="169"/>
  <c r="E85" i="169"/>
  <c r="F85" i="169"/>
  <c r="G85" i="169"/>
  <c r="H85" i="169"/>
  <c r="I85" i="169"/>
  <c r="J85" i="169"/>
  <c r="K85" i="169"/>
  <c r="L85" i="169"/>
  <c r="M85" i="169"/>
  <c r="N85" i="169"/>
  <c r="O85" i="169"/>
  <c r="S85" i="169"/>
  <c r="AG85" i="169"/>
  <c r="T85" i="169"/>
  <c r="AH85" i="169"/>
  <c r="U85" i="169"/>
  <c r="V85" i="169"/>
  <c r="W85" i="169"/>
  <c r="X85" i="169"/>
  <c r="Y85" i="169"/>
  <c r="Z85" i="169"/>
  <c r="AA85" i="169"/>
  <c r="AB85" i="169"/>
  <c r="AC85" i="169"/>
  <c r="AD85" i="169"/>
  <c r="AE85" i="169"/>
  <c r="AF85" i="169"/>
  <c r="AQ85" i="169"/>
  <c r="AT85" i="169"/>
  <c r="AV85" i="169"/>
  <c r="AY85" i="169"/>
  <c r="B86" i="169"/>
  <c r="P86" i="169"/>
  <c r="C86" i="169"/>
  <c r="Q86" i="169"/>
  <c r="D86" i="169"/>
  <c r="E86" i="169"/>
  <c r="F86" i="169"/>
  <c r="G86" i="169"/>
  <c r="H86" i="169"/>
  <c r="I86" i="169"/>
  <c r="J86" i="169"/>
  <c r="K86" i="169"/>
  <c r="L86" i="169"/>
  <c r="M86" i="169"/>
  <c r="N86" i="169"/>
  <c r="O86" i="169"/>
  <c r="S86" i="169"/>
  <c r="AG86" i="169"/>
  <c r="T86" i="169"/>
  <c r="AH86" i="169"/>
  <c r="U86" i="169"/>
  <c r="V86" i="169"/>
  <c r="W86" i="169"/>
  <c r="X86" i="169"/>
  <c r="Y86" i="169"/>
  <c r="Z86" i="169"/>
  <c r="AA86" i="169"/>
  <c r="AB86" i="169"/>
  <c r="AC86" i="169"/>
  <c r="AD86" i="169"/>
  <c r="AE86" i="169"/>
  <c r="AF86" i="169"/>
  <c r="AQ86" i="169"/>
  <c r="AT86" i="169"/>
  <c r="AV86" i="169"/>
  <c r="AY86" i="169"/>
  <c r="B87" i="169"/>
  <c r="P87" i="169"/>
  <c r="C87" i="169"/>
  <c r="Q87" i="169"/>
  <c r="D87" i="169"/>
  <c r="E87" i="169"/>
  <c r="F87" i="169"/>
  <c r="G87" i="169"/>
  <c r="H87" i="169"/>
  <c r="I87" i="169"/>
  <c r="J87" i="169"/>
  <c r="K87" i="169"/>
  <c r="L87" i="169"/>
  <c r="M87" i="169"/>
  <c r="N87" i="169"/>
  <c r="O87" i="169"/>
  <c r="S87" i="169"/>
  <c r="AG87" i="169"/>
  <c r="T87" i="169"/>
  <c r="AH87" i="169"/>
  <c r="U87" i="169"/>
  <c r="V87" i="169"/>
  <c r="W87" i="169"/>
  <c r="X87" i="169"/>
  <c r="Y87" i="169"/>
  <c r="Z87" i="169"/>
  <c r="AA87" i="169"/>
  <c r="AB87" i="169"/>
  <c r="AC87" i="169"/>
  <c r="AD87" i="169"/>
  <c r="AE87" i="169"/>
  <c r="AF87" i="169"/>
  <c r="AQ87" i="169"/>
  <c r="AT87" i="169"/>
  <c r="AV87" i="169"/>
  <c r="AY87" i="169"/>
  <c r="B88" i="169"/>
  <c r="AY88" i="169"/>
  <c r="B99" i="169"/>
  <c r="B34" i="20"/>
  <c r="C99" i="169"/>
  <c r="C34" i="20"/>
  <c r="C52" i="20"/>
  <c r="D99" i="169"/>
  <c r="D34" i="20"/>
  <c r="D52" i="20"/>
  <c r="E99" i="169"/>
  <c r="E34" i="20"/>
  <c r="E52" i="20"/>
  <c r="F99" i="169"/>
  <c r="F34" i="20"/>
  <c r="F52" i="20"/>
  <c r="G99" i="169"/>
  <c r="G34" i="20"/>
  <c r="G52" i="20"/>
  <c r="H99" i="169"/>
  <c r="H34" i="20"/>
  <c r="H52" i="20"/>
  <c r="I99" i="169"/>
  <c r="I34" i="20"/>
  <c r="I52" i="20"/>
  <c r="J99" i="169"/>
  <c r="J34" i="20"/>
  <c r="J52" i="20"/>
  <c r="K99" i="169"/>
  <c r="K34" i="20"/>
  <c r="K52" i="20"/>
  <c r="L99" i="169"/>
  <c r="L34" i="20"/>
  <c r="L52" i="20"/>
  <c r="M99" i="169"/>
  <c r="M34" i="20"/>
  <c r="M52" i="20"/>
  <c r="N99" i="169"/>
  <c r="N34" i="20"/>
  <c r="N52" i="20"/>
  <c r="O99" i="169"/>
  <c r="O34" i="20"/>
  <c r="O52" i="20"/>
  <c r="S99" i="169"/>
  <c r="S34" i="20"/>
  <c r="S52" i="20"/>
  <c r="T99" i="169"/>
  <c r="T34" i="20"/>
  <c r="T52" i="20"/>
  <c r="U99" i="169"/>
  <c r="U34" i="20"/>
  <c r="U52" i="20"/>
  <c r="V99" i="169"/>
  <c r="V34" i="20"/>
  <c r="V52" i="20"/>
  <c r="W99" i="169"/>
  <c r="W34" i="20"/>
  <c r="W52" i="20"/>
  <c r="X99" i="169"/>
  <c r="X34" i="20"/>
  <c r="X52" i="20"/>
  <c r="Y99" i="169"/>
  <c r="Y34" i="20"/>
  <c r="Y52" i="20"/>
  <c r="Z99" i="169"/>
  <c r="Z34" i="20"/>
  <c r="Z52" i="20"/>
  <c r="AA99" i="169"/>
  <c r="AA34" i="20"/>
  <c r="AA52" i="20"/>
  <c r="AB99" i="169"/>
  <c r="AB34" i="20"/>
  <c r="AB52" i="20"/>
  <c r="AC99" i="169"/>
  <c r="AC34" i="20"/>
  <c r="AC52" i="20"/>
  <c r="AD99" i="169"/>
  <c r="AD34" i="20"/>
  <c r="AD52" i="20"/>
  <c r="AE99" i="169"/>
  <c r="AE34" i="20"/>
  <c r="AE52" i="20"/>
  <c r="AF99" i="169"/>
  <c r="AF34" i="20"/>
  <c r="AF52" i="20"/>
  <c r="AJ99" i="169"/>
  <c r="AJ34" i="20"/>
  <c r="AJ52" i="20"/>
  <c r="AK99" i="169"/>
  <c r="AK34" i="20"/>
  <c r="AK52" i="20"/>
  <c r="AL99" i="169"/>
  <c r="AL34" i="20"/>
  <c r="AL52" i="20"/>
  <c r="AM99" i="169"/>
  <c r="AM34" i="20"/>
  <c r="AM52" i="20"/>
  <c r="AN99" i="169"/>
  <c r="AN34" i="20"/>
  <c r="AN52" i="20"/>
  <c r="AO99" i="169"/>
  <c r="AO34" i="20"/>
  <c r="AO52" i="20"/>
  <c r="AP99" i="169"/>
  <c r="AP34" i="20"/>
  <c r="AP52" i="20"/>
  <c r="AS99" i="169"/>
  <c r="AS34" i="20"/>
  <c r="AT99" i="169"/>
  <c r="AT34" i="20"/>
  <c r="AU99" i="169"/>
  <c r="AU34" i="20"/>
  <c r="AV99" i="169"/>
  <c r="AV34" i="20"/>
  <c r="AX99" i="169"/>
  <c r="AX34" i="20"/>
  <c r="BA99" i="169"/>
  <c r="BA34" i="20"/>
  <c r="BB99" i="169"/>
  <c r="P101" i="169"/>
  <c r="Q101" i="169"/>
  <c r="AG101" i="169"/>
  <c r="AH101" i="169"/>
  <c r="AH99" i="169"/>
  <c r="AH34" i="20"/>
  <c r="AQ101" i="169"/>
  <c r="AQ99" i="169"/>
  <c r="AQ34" i="20"/>
  <c r="AW101" i="169"/>
  <c r="AW99" i="169"/>
  <c r="AW34" i="20"/>
  <c r="AY101" i="169"/>
  <c r="AZ101" i="169"/>
  <c r="AZ99" i="169"/>
  <c r="AZ34" i="20"/>
  <c r="P102" i="169"/>
  <c r="Q102" i="169"/>
  <c r="AG102" i="169"/>
  <c r="AH102" i="169"/>
  <c r="AQ102" i="169"/>
  <c r="AY102" i="169"/>
  <c r="AZ102" i="169"/>
  <c r="P103" i="169"/>
  <c r="P99" i="169"/>
  <c r="Q103" i="169"/>
  <c r="Q99" i="169"/>
  <c r="Q34" i="20"/>
  <c r="AG103" i="169"/>
  <c r="AH103" i="169"/>
  <c r="AQ103" i="169"/>
  <c r="AY103" i="169"/>
  <c r="AY99" i="169"/>
  <c r="AY34" i="20"/>
  <c r="AZ103" i="169"/>
  <c r="P104" i="169"/>
  <c r="Q104" i="169"/>
  <c r="AG104" i="169"/>
  <c r="AH104" i="169"/>
  <c r="AQ104" i="169"/>
  <c r="AY104" i="169"/>
  <c r="AZ104" i="169"/>
  <c r="P105" i="169"/>
  <c r="Q105" i="169"/>
  <c r="AG105" i="169"/>
  <c r="AG99" i="169"/>
  <c r="AG34" i="20"/>
  <c r="AH105" i="169"/>
  <c r="AQ105" i="169"/>
  <c r="AY105" i="169"/>
  <c r="AZ105" i="169"/>
  <c r="P106" i="169"/>
  <c r="Q106" i="169"/>
  <c r="AG106" i="169"/>
  <c r="AH106" i="169"/>
  <c r="AQ106" i="169"/>
  <c r="AY106" i="169"/>
  <c r="AZ106" i="169"/>
  <c r="P107" i="169"/>
  <c r="Q107" i="169"/>
  <c r="AG107" i="169"/>
  <c r="AH107" i="169"/>
  <c r="AQ107" i="169"/>
  <c r="AW107" i="169"/>
  <c r="AY107" i="169"/>
  <c r="AZ107" i="169"/>
  <c r="P108" i="169"/>
  <c r="Q108" i="169"/>
  <c r="AG108" i="169"/>
  <c r="AH108" i="169"/>
  <c r="AQ108" i="169"/>
  <c r="AW108" i="169"/>
  <c r="AY108" i="169"/>
  <c r="AZ108" i="169"/>
  <c r="P109" i="169"/>
  <c r="Q109" i="169"/>
  <c r="AG109" i="169"/>
  <c r="AH109" i="169"/>
  <c r="AQ109" i="169"/>
  <c r="AY109" i="169"/>
  <c r="AZ109" i="169"/>
  <c r="P110" i="169"/>
  <c r="Q110" i="169"/>
  <c r="AG110" i="169"/>
  <c r="AH110" i="169"/>
  <c r="AQ110" i="169"/>
  <c r="AY110" i="169"/>
  <c r="AZ110" i="169"/>
  <c r="P111" i="169"/>
  <c r="Q111" i="169"/>
  <c r="AG111" i="169"/>
  <c r="AH111" i="169"/>
  <c r="AQ111" i="169"/>
  <c r="AY111" i="169"/>
  <c r="AZ111" i="169"/>
  <c r="P112" i="169"/>
  <c r="Q112" i="169"/>
  <c r="AG112" i="169"/>
  <c r="AH112" i="169"/>
  <c r="AQ112" i="169"/>
  <c r="AY112" i="169"/>
  <c r="AZ112" i="169"/>
  <c r="P113" i="169"/>
  <c r="Q113" i="169"/>
  <c r="AG113" i="169"/>
  <c r="AH113" i="169"/>
  <c r="AQ113" i="169"/>
  <c r="AW113" i="169"/>
  <c r="AY113" i="169"/>
  <c r="AZ113" i="169"/>
  <c r="P114" i="169"/>
  <c r="Q114" i="169"/>
  <c r="AG114" i="169"/>
  <c r="AH114" i="169"/>
  <c r="AQ114" i="169"/>
  <c r="AY114" i="169"/>
  <c r="AZ114" i="169"/>
  <c r="P115" i="169"/>
  <c r="Q115" i="169"/>
  <c r="AG115" i="169"/>
  <c r="AH115" i="169"/>
  <c r="AQ115" i="169"/>
  <c r="AY115" i="169"/>
  <c r="AZ115" i="169"/>
  <c r="P116" i="169"/>
  <c r="Q116" i="169"/>
  <c r="AG116" i="169"/>
  <c r="AH116" i="169"/>
  <c r="AQ116" i="169"/>
  <c r="AY116" i="169"/>
  <c r="AZ116" i="169"/>
  <c r="P117" i="169"/>
  <c r="Q117" i="169"/>
  <c r="AG117" i="169"/>
  <c r="AH117" i="169"/>
  <c r="AQ117" i="169"/>
  <c r="AY117" i="169"/>
  <c r="AZ117" i="169"/>
  <c r="P118" i="169"/>
  <c r="Q118" i="169"/>
  <c r="AG118" i="169"/>
  <c r="AH118" i="169"/>
  <c r="AQ118" i="169"/>
  <c r="AY118" i="169"/>
  <c r="AZ118" i="169"/>
  <c r="P119" i="169"/>
  <c r="Q119" i="169"/>
  <c r="AG119" i="169"/>
  <c r="AH119" i="169"/>
  <c r="AQ119" i="169"/>
  <c r="AY119" i="169"/>
  <c r="AZ119" i="169"/>
  <c r="P120" i="169"/>
  <c r="Q120" i="169"/>
  <c r="AG120" i="169"/>
  <c r="AH120" i="169"/>
  <c r="AQ120" i="169"/>
  <c r="AY120" i="169"/>
  <c r="AZ120" i="169"/>
  <c r="P121" i="169"/>
  <c r="Q121" i="169"/>
  <c r="AG121" i="169"/>
  <c r="AH121" i="169"/>
  <c r="AQ121" i="169"/>
  <c r="AR121" i="169"/>
  <c r="AR99" i="169"/>
  <c r="AR34" i="20"/>
  <c r="AR52" i="20"/>
  <c r="AY121" i="169"/>
  <c r="AZ121" i="169"/>
  <c r="E133" i="169"/>
  <c r="E35" i="20"/>
  <c r="E53" i="20"/>
  <c r="I133" i="169"/>
  <c r="I35" i="20"/>
  <c r="I53" i="20"/>
  <c r="M133" i="169"/>
  <c r="M35" i="20"/>
  <c r="M53" i="20"/>
  <c r="V133" i="169"/>
  <c r="V35" i="20"/>
  <c r="V53" i="20"/>
  <c r="Z133" i="169"/>
  <c r="Z35" i="20"/>
  <c r="Z53" i="20"/>
  <c r="AD133" i="169"/>
  <c r="AD35" i="20"/>
  <c r="AD53" i="20"/>
  <c r="AM133" i="169"/>
  <c r="AM35" i="20"/>
  <c r="AM53" i="20"/>
  <c r="AR133" i="169"/>
  <c r="AR35" i="20"/>
  <c r="AS133" i="169"/>
  <c r="AS35" i="20"/>
  <c r="AU133" i="169"/>
  <c r="AU35" i="20"/>
  <c r="AW133" i="169"/>
  <c r="AW35" i="20"/>
  <c r="AW53" i="20"/>
  <c r="BA133" i="169"/>
  <c r="BA35" i="20"/>
  <c r="BB133" i="169"/>
  <c r="B135" i="169"/>
  <c r="B133" i="169"/>
  <c r="B35" i="20"/>
  <c r="C135" i="169"/>
  <c r="C133" i="169"/>
  <c r="C35" i="20"/>
  <c r="C53" i="20"/>
  <c r="D135" i="169"/>
  <c r="D133" i="169"/>
  <c r="D35" i="20"/>
  <c r="D53" i="20"/>
  <c r="E135" i="169"/>
  <c r="F135" i="169"/>
  <c r="F133" i="169"/>
  <c r="F35" i="20"/>
  <c r="F53" i="20"/>
  <c r="G135" i="169"/>
  <c r="G133" i="169"/>
  <c r="G35" i="20"/>
  <c r="G53" i="20"/>
  <c r="H135" i="169"/>
  <c r="H133" i="169"/>
  <c r="H35" i="20"/>
  <c r="H53" i="20"/>
  <c r="I135" i="169"/>
  <c r="J135" i="169"/>
  <c r="J133" i="169"/>
  <c r="J35" i="20"/>
  <c r="J53" i="20"/>
  <c r="K135" i="169"/>
  <c r="K133" i="169"/>
  <c r="K35" i="20"/>
  <c r="K53" i="20"/>
  <c r="L135" i="169"/>
  <c r="L133" i="169"/>
  <c r="L35" i="20"/>
  <c r="L53" i="20"/>
  <c r="M135" i="169"/>
  <c r="N135" i="169"/>
  <c r="N133" i="169"/>
  <c r="N35" i="20"/>
  <c r="N53" i="20"/>
  <c r="O135" i="169"/>
  <c r="O133" i="169"/>
  <c r="O35" i="20"/>
  <c r="O53" i="20"/>
  <c r="S135" i="169"/>
  <c r="S133" i="169"/>
  <c r="S35" i="20"/>
  <c r="T135" i="169"/>
  <c r="T133" i="169"/>
  <c r="T35" i="20"/>
  <c r="U135" i="169"/>
  <c r="U133" i="169"/>
  <c r="U35" i="20"/>
  <c r="U53" i="20"/>
  <c r="V135" i="169"/>
  <c r="W135" i="169"/>
  <c r="W133" i="169"/>
  <c r="W35" i="20"/>
  <c r="X135" i="169"/>
  <c r="X133" i="169"/>
  <c r="X35" i="20"/>
  <c r="Y135" i="169"/>
  <c r="Y133" i="169"/>
  <c r="Y35" i="20"/>
  <c r="Y53" i="20"/>
  <c r="Z135" i="169"/>
  <c r="AA135" i="169"/>
  <c r="AA133" i="169"/>
  <c r="AA35" i="20"/>
  <c r="AB135" i="169"/>
  <c r="AB133" i="169"/>
  <c r="AB35" i="20"/>
  <c r="AC135" i="169"/>
  <c r="AC133" i="169"/>
  <c r="AC35" i="20"/>
  <c r="AC53" i="20"/>
  <c r="AD135" i="169"/>
  <c r="AE135" i="169"/>
  <c r="AE133" i="169"/>
  <c r="AE35" i="20"/>
  <c r="AF135" i="169"/>
  <c r="AF133" i="169"/>
  <c r="AF35" i="20"/>
  <c r="AF53" i="20"/>
  <c r="AJ135" i="169"/>
  <c r="AJ133" i="169"/>
  <c r="AJ35" i="20"/>
  <c r="AK135" i="169"/>
  <c r="AK133" i="169"/>
  <c r="AK35" i="20"/>
  <c r="AL135" i="169"/>
  <c r="AL133" i="169"/>
  <c r="AL35" i="20"/>
  <c r="AL53" i="20"/>
  <c r="AM135" i="169"/>
  <c r="AN135" i="169"/>
  <c r="AN133" i="169"/>
  <c r="AN35" i="20"/>
  <c r="AO135" i="169"/>
  <c r="AO133" i="169"/>
  <c r="AO35" i="20"/>
  <c r="AO53" i="20"/>
  <c r="AP135" i="169"/>
  <c r="AP133" i="169"/>
  <c r="AP35" i="20"/>
  <c r="AP53" i="20"/>
  <c r="AT135" i="169"/>
  <c r="AT133" i="169"/>
  <c r="AT35" i="20"/>
  <c r="AT53" i="20"/>
  <c r="AU135" i="169"/>
  <c r="AV135" i="169"/>
  <c r="AW135" i="169"/>
  <c r="AX135" i="169"/>
  <c r="AY135" i="169"/>
  <c r="AZ135" i="169"/>
  <c r="BA135" i="169"/>
  <c r="B136" i="169"/>
  <c r="P136" i="169"/>
  <c r="C136" i="169"/>
  <c r="Q136" i="169"/>
  <c r="D136" i="169"/>
  <c r="E136" i="169"/>
  <c r="F136" i="169"/>
  <c r="G136" i="169"/>
  <c r="H136" i="169"/>
  <c r="I136" i="169"/>
  <c r="J136" i="169"/>
  <c r="K136" i="169"/>
  <c r="L136" i="169"/>
  <c r="M136" i="169"/>
  <c r="N136" i="169"/>
  <c r="O136" i="169"/>
  <c r="S136" i="169"/>
  <c r="AG136" i="169"/>
  <c r="T136" i="169"/>
  <c r="AH136" i="169"/>
  <c r="U136" i="169"/>
  <c r="V136" i="169"/>
  <c r="W136" i="169"/>
  <c r="X136" i="169"/>
  <c r="Y136" i="169"/>
  <c r="Z136" i="169"/>
  <c r="AA136" i="169"/>
  <c r="AB136" i="169"/>
  <c r="AC136" i="169"/>
  <c r="AD136" i="169"/>
  <c r="AE136" i="169"/>
  <c r="AF136" i="169"/>
  <c r="AJ136" i="169"/>
  <c r="AQ136" i="169"/>
  <c r="AK136" i="169"/>
  <c r="AL136" i="169"/>
  <c r="AM136" i="169"/>
  <c r="AN136" i="169"/>
  <c r="AO136" i="169"/>
  <c r="AP136" i="169"/>
  <c r="AT136" i="169"/>
  <c r="AU136" i="169"/>
  <c r="AV136" i="169"/>
  <c r="AW136" i="169"/>
  <c r="AX136" i="169"/>
  <c r="AY136" i="169"/>
  <c r="AZ136" i="169"/>
  <c r="BA136" i="169"/>
  <c r="B137" i="169"/>
  <c r="P137" i="169"/>
  <c r="C137" i="169"/>
  <c r="Q137" i="169"/>
  <c r="D137" i="169"/>
  <c r="E137" i="169"/>
  <c r="F137" i="169"/>
  <c r="G137" i="169"/>
  <c r="H137" i="169"/>
  <c r="I137" i="169"/>
  <c r="J137" i="169"/>
  <c r="K137" i="169"/>
  <c r="L137" i="169"/>
  <c r="M137" i="169"/>
  <c r="N137" i="169"/>
  <c r="O137" i="169"/>
  <c r="S137" i="169"/>
  <c r="AG137" i="169"/>
  <c r="T137" i="169"/>
  <c r="AH137" i="169"/>
  <c r="U137" i="169"/>
  <c r="V137" i="169"/>
  <c r="W137" i="169"/>
  <c r="X137" i="169"/>
  <c r="Y137" i="169"/>
  <c r="Z137" i="169"/>
  <c r="AA137" i="169"/>
  <c r="AB137" i="169"/>
  <c r="AC137" i="169"/>
  <c r="AD137" i="169"/>
  <c r="AE137" i="169"/>
  <c r="AF137" i="169"/>
  <c r="AJ137" i="169"/>
  <c r="AQ137" i="169"/>
  <c r="AK137" i="169"/>
  <c r="AL137" i="169"/>
  <c r="AM137" i="169"/>
  <c r="AN137" i="169"/>
  <c r="AO137" i="169"/>
  <c r="AP137" i="169"/>
  <c r="AT137" i="169"/>
  <c r="AU137" i="169"/>
  <c r="AV137" i="169"/>
  <c r="AW137" i="169"/>
  <c r="AX137" i="169"/>
  <c r="AY137" i="169"/>
  <c r="AZ137" i="169"/>
  <c r="BA137" i="169"/>
  <c r="B138" i="169"/>
  <c r="P138" i="169"/>
  <c r="C138" i="169"/>
  <c r="Q138" i="169"/>
  <c r="D138" i="169"/>
  <c r="E138" i="169"/>
  <c r="F138" i="169"/>
  <c r="G138" i="169"/>
  <c r="H138" i="169"/>
  <c r="I138" i="169"/>
  <c r="J138" i="169"/>
  <c r="K138" i="169"/>
  <c r="L138" i="169"/>
  <c r="M138" i="169"/>
  <c r="N138" i="169"/>
  <c r="O138" i="169"/>
  <c r="S138" i="169"/>
  <c r="AG138" i="169"/>
  <c r="T138" i="169"/>
  <c r="AH138" i="169"/>
  <c r="U138" i="169"/>
  <c r="V138" i="169"/>
  <c r="W138" i="169"/>
  <c r="X138" i="169"/>
  <c r="Y138" i="169"/>
  <c r="Z138" i="169"/>
  <c r="AA138" i="169"/>
  <c r="AB138" i="169"/>
  <c r="AC138" i="169"/>
  <c r="AD138" i="169"/>
  <c r="AE138" i="169"/>
  <c r="AF138" i="169"/>
  <c r="AJ138" i="169"/>
  <c r="AQ138" i="169"/>
  <c r="AK138" i="169"/>
  <c r="AL138" i="169"/>
  <c r="AM138" i="169"/>
  <c r="AN138" i="169"/>
  <c r="AO138" i="169"/>
  <c r="AP138" i="169"/>
  <c r="AT138" i="169"/>
  <c r="AU138" i="169"/>
  <c r="AV138" i="169"/>
  <c r="AW138" i="169"/>
  <c r="AX138" i="169"/>
  <c r="AY138" i="169"/>
  <c r="AZ138" i="169"/>
  <c r="BA138" i="169"/>
  <c r="B139" i="169"/>
  <c r="P139" i="169"/>
  <c r="C139" i="169"/>
  <c r="Q139" i="169"/>
  <c r="D139" i="169"/>
  <c r="E139" i="169"/>
  <c r="F139" i="169"/>
  <c r="G139" i="169"/>
  <c r="H139" i="169"/>
  <c r="I139" i="169"/>
  <c r="J139" i="169"/>
  <c r="K139" i="169"/>
  <c r="L139" i="169"/>
  <c r="M139" i="169"/>
  <c r="N139" i="169"/>
  <c r="O139" i="169"/>
  <c r="S139" i="169"/>
  <c r="AG139" i="169"/>
  <c r="T139" i="169"/>
  <c r="AH139" i="169"/>
  <c r="U139" i="169"/>
  <c r="V139" i="169"/>
  <c r="W139" i="169"/>
  <c r="X139" i="169"/>
  <c r="Y139" i="169"/>
  <c r="Z139" i="169"/>
  <c r="AA139" i="169"/>
  <c r="AB139" i="169"/>
  <c r="AC139" i="169"/>
  <c r="AD139" i="169"/>
  <c r="AE139" i="169"/>
  <c r="AF139" i="169"/>
  <c r="AJ139" i="169"/>
  <c r="AQ139" i="169"/>
  <c r="AK139" i="169"/>
  <c r="AL139" i="169"/>
  <c r="AM139" i="169"/>
  <c r="AN139" i="169"/>
  <c r="AO139" i="169"/>
  <c r="AP139" i="169"/>
  <c r="AT139" i="169"/>
  <c r="AU139" i="169"/>
  <c r="AV139" i="169"/>
  <c r="AW139" i="169"/>
  <c r="AX139" i="169"/>
  <c r="AY139" i="169"/>
  <c r="AZ139" i="169"/>
  <c r="BA139" i="169"/>
  <c r="B140" i="169"/>
  <c r="P140" i="169"/>
  <c r="C140" i="169"/>
  <c r="Q140" i="169"/>
  <c r="D140" i="169"/>
  <c r="E140" i="169"/>
  <c r="F140" i="169"/>
  <c r="G140" i="169"/>
  <c r="H140" i="169"/>
  <c r="I140" i="169"/>
  <c r="J140" i="169"/>
  <c r="K140" i="169"/>
  <c r="L140" i="169"/>
  <c r="M140" i="169"/>
  <c r="N140" i="169"/>
  <c r="O140" i="169"/>
  <c r="S140" i="169"/>
  <c r="AG140" i="169"/>
  <c r="T140" i="169"/>
  <c r="AH140" i="169"/>
  <c r="U140" i="169"/>
  <c r="V140" i="169"/>
  <c r="W140" i="169"/>
  <c r="X140" i="169"/>
  <c r="Y140" i="169"/>
  <c r="Z140" i="169"/>
  <c r="AA140" i="169"/>
  <c r="AB140" i="169"/>
  <c r="AC140" i="169"/>
  <c r="AD140" i="169"/>
  <c r="AE140" i="169"/>
  <c r="AF140" i="169"/>
  <c r="AJ140" i="169"/>
  <c r="AQ140" i="169"/>
  <c r="AK140" i="169"/>
  <c r="AL140" i="169"/>
  <c r="AM140" i="169"/>
  <c r="AN140" i="169"/>
  <c r="AO140" i="169"/>
  <c r="AP140" i="169"/>
  <c r="AT140" i="169"/>
  <c r="AU140" i="169"/>
  <c r="AV140" i="169"/>
  <c r="AW140" i="169"/>
  <c r="AX140" i="169"/>
  <c r="AY140" i="169"/>
  <c r="AZ140" i="169"/>
  <c r="BA140" i="169"/>
  <c r="B141" i="169"/>
  <c r="P141" i="169"/>
  <c r="C141" i="169"/>
  <c r="Q141" i="169"/>
  <c r="D141" i="169"/>
  <c r="E141" i="169"/>
  <c r="F141" i="169"/>
  <c r="G141" i="169"/>
  <c r="H141" i="169"/>
  <c r="I141" i="169"/>
  <c r="J141" i="169"/>
  <c r="K141" i="169"/>
  <c r="L141" i="169"/>
  <c r="M141" i="169"/>
  <c r="N141" i="169"/>
  <c r="O141" i="169"/>
  <c r="S141" i="169"/>
  <c r="AG141" i="169"/>
  <c r="T141" i="169"/>
  <c r="AH141" i="169"/>
  <c r="U141" i="169"/>
  <c r="V141" i="169"/>
  <c r="W141" i="169"/>
  <c r="X141" i="169"/>
  <c r="Y141" i="169"/>
  <c r="Z141" i="169"/>
  <c r="AA141" i="169"/>
  <c r="AB141" i="169"/>
  <c r="AC141" i="169"/>
  <c r="AD141" i="169"/>
  <c r="AE141" i="169"/>
  <c r="AF141" i="169"/>
  <c r="AJ141" i="169"/>
  <c r="AQ141" i="169"/>
  <c r="AK141" i="169"/>
  <c r="AL141" i="169"/>
  <c r="AM141" i="169"/>
  <c r="AN141" i="169"/>
  <c r="AO141" i="169"/>
  <c r="AP141" i="169"/>
  <c r="AT141" i="169"/>
  <c r="AU141" i="169"/>
  <c r="AV141" i="169"/>
  <c r="AW141" i="169"/>
  <c r="AX141" i="169"/>
  <c r="AY141" i="169"/>
  <c r="AZ141" i="169"/>
  <c r="BA141" i="169"/>
  <c r="B142" i="169"/>
  <c r="P142" i="169"/>
  <c r="C142" i="169"/>
  <c r="Q142" i="169"/>
  <c r="D142" i="169"/>
  <c r="E142" i="169"/>
  <c r="F142" i="169"/>
  <c r="G142" i="169"/>
  <c r="H142" i="169"/>
  <c r="I142" i="169"/>
  <c r="J142" i="169"/>
  <c r="K142" i="169"/>
  <c r="L142" i="169"/>
  <c r="M142" i="169"/>
  <c r="N142" i="169"/>
  <c r="O142" i="169"/>
  <c r="S142" i="169"/>
  <c r="AG142" i="169"/>
  <c r="T142" i="169"/>
  <c r="AH142" i="169"/>
  <c r="U142" i="169"/>
  <c r="V142" i="169"/>
  <c r="W142" i="169"/>
  <c r="X142" i="169"/>
  <c r="Y142" i="169"/>
  <c r="Z142" i="169"/>
  <c r="AA142" i="169"/>
  <c r="AB142" i="169"/>
  <c r="AC142" i="169"/>
  <c r="AD142" i="169"/>
  <c r="AE142" i="169"/>
  <c r="AF142" i="169"/>
  <c r="AJ142" i="169"/>
  <c r="AQ142" i="169"/>
  <c r="AK142" i="169"/>
  <c r="AL142" i="169"/>
  <c r="AM142" i="169"/>
  <c r="AN142" i="169"/>
  <c r="AO142" i="169"/>
  <c r="AP142" i="169"/>
  <c r="AT142" i="169"/>
  <c r="AU142" i="169"/>
  <c r="AV142" i="169"/>
  <c r="AW142" i="169"/>
  <c r="AX142" i="169"/>
  <c r="AY142" i="169"/>
  <c r="AZ142" i="169"/>
  <c r="BA142" i="169"/>
  <c r="B143" i="169"/>
  <c r="P143" i="169"/>
  <c r="C143" i="169"/>
  <c r="Q143" i="169"/>
  <c r="D143" i="169"/>
  <c r="E143" i="169"/>
  <c r="F143" i="169"/>
  <c r="G143" i="169"/>
  <c r="H143" i="169"/>
  <c r="I143" i="169"/>
  <c r="J143" i="169"/>
  <c r="K143" i="169"/>
  <c r="L143" i="169"/>
  <c r="M143" i="169"/>
  <c r="N143" i="169"/>
  <c r="O143" i="169"/>
  <c r="S143" i="169"/>
  <c r="AG143" i="169"/>
  <c r="T143" i="169"/>
  <c r="AH143" i="169"/>
  <c r="U143" i="169"/>
  <c r="V143" i="169"/>
  <c r="W143" i="169"/>
  <c r="X143" i="169"/>
  <c r="Y143" i="169"/>
  <c r="Z143" i="169"/>
  <c r="AA143" i="169"/>
  <c r="AB143" i="169"/>
  <c r="AC143" i="169"/>
  <c r="AD143" i="169"/>
  <c r="AE143" i="169"/>
  <c r="AF143" i="169"/>
  <c r="AJ143" i="169"/>
  <c r="AQ143" i="169"/>
  <c r="AK143" i="169"/>
  <c r="AL143" i="169"/>
  <c r="AM143" i="169"/>
  <c r="AN143" i="169"/>
  <c r="AO143" i="169"/>
  <c r="AP143" i="169"/>
  <c r="AT143" i="169"/>
  <c r="AU143" i="169"/>
  <c r="AV143" i="169"/>
  <c r="AV133" i="169"/>
  <c r="AV35" i="20"/>
  <c r="AW143" i="169"/>
  <c r="AX143" i="169"/>
  <c r="AY143" i="169"/>
  <c r="AZ143" i="169"/>
  <c r="AZ133" i="169"/>
  <c r="AZ35" i="20"/>
  <c r="BA143" i="169"/>
  <c r="B144" i="169"/>
  <c r="P144" i="169"/>
  <c r="C144" i="169"/>
  <c r="Q144" i="169"/>
  <c r="D144" i="169"/>
  <c r="E144" i="169"/>
  <c r="F144" i="169"/>
  <c r="G144" i="169"/>
  <c r="H144" i="169"/>
  <c r="I144" i="169"/>
  <c r="J144" i="169"/>
  <c r="K144" i="169"/>
  <c r="L144" i="169"/>
  <c r="M144" i="169"/>
  <c r="N144" i="169"/>
  <c r="O144" i="169"/>
  <c r="S144" i="169"/>
  <c r="AG144" i="169"/>
  <c r="T144" i="169"/>
  <c r="AH144" i="169"/>
  <c r="U144" i="169"/>
  <c r="V144" i="169"/>
  <c r="W144" i="169"/>
  <c r="X144" i="169"/>
  <c r="Y144" i="169"/>
  <c r="Z144" i="169"/>
  <c r="AA144" i="169"/>
  <c r="AB144" i="169"/>
  <c r="AC144" i="169"/>
  <c r="AD144" i="169"/>
  <c r="AE144" i="169"/>
  <c r="AF144" i="169"/>
  <c r="AJ144" i="169"/>
  <c r="AQ144" i="169"/>
  <c r="AK144" i="169"/>
  <c r="AL144" i="169"/>
  <c r="AM144" i="169"/>
  <c r="AN144" i="169"/>
  <c r="AO144" i="169"/>
  <c r="AP144" i="169"/>
  <c r="AT144" i="169"/>
  <c r="AU144" i="169"/>
  <c r="AV144" i="169"/>
  <c r="AW144" i="169"/>
  <c r="AX144" i="169"/>
  <c r="AY144" i="169"/>
  <c r="AZ144" i="169"/>
  <c r="BA144" i="169"/>
  <c r="B145" i="169"/>
  <c r="P145" i="169"/>
  <c r="C145" i="169"/>
  <c r="Q145" i="169"/>
  <c r="D145" i="169"/>
  <c r="E145" i="169"/>
  <c r="F145" i="169"/>
  <c r="G145" i="169"/>
  <c r="H145" i="169"/>
  <c r="I145" i="169"/>
  <c r="J145" i="169"/>
  <c r="K145" i="169"/>
  <c r="L145" i="169"/>
  <c r="M145" i="169"/>
  <c r="N145" i="169"/>
  <c r="O145" i="169"/>
  <c r="S145" i="169"/>
  <c r="AG145" i="169"/>
  <c r="T145" i="169"/>
  <c r="AH145" i="169"/>
  <c r="U145" i="169"/>
  <c r="V145" i="169"/>
  <c r="W145" i="169"/>
  <c r="X145" i="169"/>
  <c r="Y145" i="169"/>
  <c r="Z145" i="169"/>
  <c r="AA145" i="169"/>
  <c r="AB145" i="169"/>
  <c r="AC145" i="169"/>
  <c r="AD145" i="169"/>
  <c r="AE145" i="169"/>
  <c r="AF145" i="169"/>
  <c r="AJ145" i="169"/>
  <c r="AQ145" i="169"/>
  <c r="AK145" i="169"/>
  <c r="AL145" i="169"/>
  <c r="AM145" i="169"/>
  <c r="AN145" i="169"/>
  <c r="AO145" i="169"/>
  <c r="AP145" i="169"/>
  <c r="AT145" i="169"/>
  <c r="AU145" i="169"/>
  <c r="AV145" i="169"/>
  <c r="AW145" i="169"/>
  <c r="AX145" i="169"/>
  <c r="AY145" i="169"/>
  <c r="AZ145" i="169"/>
  <c r="BA145" i="169"/>
  <c r="B146" i="169"/>
  <c r="P146" i="169"/>
  <c r="C146" i="169"/>
  <c r="Q146" i="169"/>
  <c r="D146" i="169"/>
  <c r="E146" i="169"/>
  <c r="F146" i="169"/>
  <c r="G146" i="169"/>
  <c r="H146" i="169"/>
  <c r="I146" i="169"/>
  <c r="J146" i="169"/>
  <c r="K146" i="169"/>
  <c r="L146" i="169"/>
  <c r="M146" i="169"/>
  <c r="N146" i="169"/>
  <c r="O146" i="169"/>
  <c r="S146" i="169"/>
  <c r="AG146" i="169"/>
  <c r="T146" i="169"/>
  <c r="AH146" i="169"/>
  <c r="U146" i="169"/>
  <c r="V146" i="169"/>
  <c r="W146" i="169"/>
  <c r="X146" i="169"/>
  <c r="Y146" i="169"/>
  <c r="Z146" i="169"/>
  <c r="AA146" i="169"/>
  <c r="AB146" i="169"/>
  <c r="AC146" i="169"/>
  <c r="AD146" i="169"/>
  <c r="AE146" i="169"/>
  <c r="AF146" i="169"/>
  <c r="AJ146" i="169"/>
  <c r="AQ146" i="169"/>
  <c r="AK146" i="169"/>
  <c r="AL146" i="169"/>
  <c r="AM146" i="169"/>
  <c r="AN146" i="169"/>
  <c r="AO146" i="169"/>
  <c r="AP146" i="169"/>
  <c r="AT146" i="169"/>
  <c r="AU146" i="169"/>
  <c r="AV146" i="169"/>
  <c r="AW146" i="169"/>
  <c r="AX146" i="169"/>
  <c r="AY146" i="169"/>
  <c r="AZ146" i="169"/>
  <c r="BA146" i="169"/>
  <c r="B147" i="169"/>
  <c r="P147" i="169"/>
  <c r="C147" i="169"/>
  <c r="Q147" i="169"/>
  <c r="D147" i="169"/>
  <c r="E147" i="169"/>
  <c r="F147" i="169"/>
  <c r="G147" i="169"/>
  <c r="H147" i="169"/>
  <c r="I147" i="169"/>
  <c r="J147" i="169"/>
  <c r="K147" i="169"/>
  <c r="L147" i="169"/>
  <c r="M147" i="169"/>
  <c r="N147" i="169"/>
  <c r="O147" i="169"/>
  <c r="S147" i="169"/>
  <c r="AG147" i="169"/>
  <c r="T147" i="169"/>
  <c r="AH147" i="169"/>
  <c r="U147" i="169"/>
  <c r="V147" i="169"/>
  <c r="W147" i="169"/>
  <c r="X147" i="169"/>
  <c r="Y147" i="169"/>
  <c r="Z147" i="169"/>
  <c r="AA147" i="169"/>
  <c r="AB147" i="169"/>
  <c r="AC147" i="169"/>
  <c r="AD147" i="169"/>
  <c r="AE147" i="169"/>
  <c r="AF147" i="169"/>
  <c r="AJ147" i="169"/>
  <c r="AQ147" i="169"/>
  <c r="AK147" i="169"/>
  <c r="AL147" i="169"/>
  <c r="AM147" i="169"/>
  <c r="AN147" i="169"/>
  <c r="AO147" i="169"/>
  <c r="AP147" i="169"/>
  <c r="AT147" i="169"/>
  <c r="AU147" i="169"/>
  <c r="AV147" i="169"/>
  <c r="AW147" i="169"/>
  <c r="AX147" i="169"/>
  <c r="AY147" i="169"/>
  <c r="AZ147" i="169"/>
  <c r="BA147" i="169"/>
  <c r="B148" i="169"/>
  <c r="P148" i="169"/>
  <c r="C148" i="169"/>
  <c r="Q148" i="169"/>
  <c r="D148" i="169"/>
  <c r="E148" i="169"/>
  <c r="F148" i="169"/>
  <c r="G148" i="169"/>
  <c r="H148" i="169"/>
  <c r="I148" i="169"/>
  <c r="J148" i="169"/>
  <c r="K148" i="169"/>
  <c r="L148" i="169"/>
  <c r="M148" i="169"/>
  <c r="N148" i="169"/>
  <c r="O148" i="169"/>
  <c r="S148" i="169"/>
  <c r="AG148" i="169"/>
  <c r="T148" i="169"/>
  <c r="AH148" i="169"/>
  <c r="U148" i="169"/>
  <c r="V148" i="169"/>
  <c r="W148" i="169"/>
  <c r="X148" i="169"/>
  <c r="Y148" i="169"/>
  <c r="Z148" i="169"/>
  <c r="AA148" i="169"/>
  <c r="AB148" i="169"/>
  <c r="AC148" i="169"/>
  <c r="AD148" i="169"/>
  <c r="AE148" i="169"/>
  <c r="AF148" i="169"/>
  <c r="AJ148" i="169"/>
  <c r="AQ148" i="169"/>
  <c r="AK148" i="169"/>
  <c r="AL148" i="169"/>
  <c r="AM148" i="169"/>
  <c r="AN148" i="169"/>
  <c r="AO148" i="169"/>
  <c r="AP148" i="169"/>
  <c r="AT148" i="169"/>
  <c r="AU148" i="169"/>
  <c r="AV148" i="169"/>
  <c r="AW148" i="169"/>
  <c r="AX148" i="169"/>
  <c r="AY148" i="169"/>
  <c r="AZ148" i="169"/>
  <c r="BA148" i="169"/>
  <c r="B149" i="169"/>
  <c r="P149" i="169"/>
  <c r="C149" i="169"/>
  <c r="Q149" i="169"/>
  <c r="D149" i="169"/>
  <c r="E149" i="169"/>
  <c r="F149" i="169"/>
  <c r="G149" i="169"/>
  <c r="H149" i="169"/>
  <c r="I149" i="169"/>
  <c r="J149" i="169"/>
  <c r="K149" i="169"/>
  <c r="L149" i="169"/>
  <c r="M149" i="169"/>
  <c r="N149" i="169"/>
  <c r="O149" i="169"/>
  <c r="S149" i="169"/>
  <c r="AG149" i="169"/>
  <c r="T149" i="169"/>
  <c r="AH149" i="169"/>
  <c r="U149" i="169"/>
  <c r="V149" i="169"/>
  <c r="W149" i="169"/>
  <c r="X149" i="169"/>
  <c r="Y149" i="169"/>
  <c r="Z149" i="169"/>
  <c r="AA149" i="169"/>
  <c r="AB149" i="169"/>
  <c r="AC149" i="169"/>
  <c r="AD149" i="169"/>
  <c r="AE149" i="169"/>
  <c r="AF149" i="169"/>
  <c r="AJ149" i="169"/>
  <c r="AQ149" i="169"/>
  <c r="AK149" i="169"/>
  <c r="AL149" i="169"/>
  <c r="AM149" i="169"/>
  <c r="AN149" i="169"/>
  <c r="AO149" i="169"/>
  <c r="AP149" i="169"/>
  <c r="AT149" i="169"/>
  <c r="AU149" i="169"/>
  <c r="AV149" i="169"/>
  <c r="AW149" i="169"/>
  <c r="AX149" i="169"/>
  <c r="AY149" i="169"/>
  <c r="AZ149" i="169"/>
  <c r="BA149" i="169"/>
  <c r="B150" i="169"/>
  <c r="P150" i="169"/>
  <c r="C150" i="169"/>
  <c r="Q150" i="169"/>
  <c r="D150" i="169"/>
  <c r="E150" i="169"/>
  <c r="F150" i="169"/>
  <c r="G150" i="169"/>
  <c r="H150" i="169"/>
  <c r="I150" i="169"/>
  <c r="J150" i="169"/>
  <c r="K150" i="169"/>
  <c r="L150" i="169"/>
  <c r="M150" i="169"/>
  <c r="N150" i="169"/>
  <c r="O150" i="169"/>
  <c r="S150" i="169"/>
  <c r="AG150" i="169"/>
  <c r="T150" i="169"/>
  <c r="AH150" i="169"/>
  <c r="U150" i="169"/>
  <c r="V150" i="169"/>
  <c r="W150" i="169"/>
  <c r="X150" i="169"/>
  <c r="Y150" i="169"/>
  <c r="Z150" i="169"/>
  <c r="AA150" i="169"/>
  <c r="AB150" i="169"/>
  <c r="AC150" i="169"/>
  <c r="AD150" i="169"/>
  <c r="AE150" i="169"/>
  <c r="AF150" i="169"/>
  <c r="AJ150" i="169"/>
  <c r="AQ150" i="169"/>
  <c r="AK150" i="169"/>
  <c r="AL150" i="169"/>
  <c r="AM150" i="169"/>
  <c r="AN150" i="169"/>
  <c r="AO150" i="169"/>
  <c r="AP150" i="169"/>
  <c r="AT150" i="169"/>
  <c r="AU150" i="169"/>
  <c r="AV150" i="169"/>
  <c r="AW150" i="169"/>
  <c r="AX150" i="169"/>
  <c r="AY150" i="169"/>
  <c r="AZ150" i="169"/>
  <c r="BA150" i="169"/>
  <c r="B151" i="169"/>
  <c r="P151" i="169"/>
  <c r="C151" i="169"/>
  <c r="Q151" i="169"/>
  <c r="D151" i="169"/>
  <c r="E151" i="169"/>
  <c r="F151" i="169"/>
  <c r="G151" i="169"/>
  <c r="H151" i="169"/>
  <c r="I151" i="169"/>
  <c r="J151" i="169"/>
  <c r="K151" i="169"/>
  <c r="L151" i="169"/>
  <c r="M151" i="169"/>
  <c r="N151" i="169"/>
  <c r="O151" i="169"/>
  <c r="S151" i="169"/>
  <c r="AG151" i="169"/>
  <c r="T151" i="169"/>
  <c r="AH151" i="169"/>
  <c r="U151" i="169"/>
  <c r="V151" i="169"/>
  <c r="W151" i="169"/>
  <c r="X151" i="169"/>
  <c r="Y151" i="169"/>
  <c r="Z151" i="169"/>
  <c r="AA151" i="169"/>
  <c r="AB151" i="169"/>
  <c r="AC151" i="169"/>
  <c r="AD151" i="169"/>
  <c r="AE151" i="169"/>
  <c r="AF151" i="169"/>
  <c r="AJ151" i="169"/>
  <c r="AQ151" i="169"/>
  <c r="AK151" i="169"/>
  <c r="AL151" i="169"/>
  <c r="AM151" i="169"/>
  <c r="AN151" i="169"/>
  <c r="AO151" i="169"/>
  <c r="AP151" i="169"/>
  <c r="AT151" i="169"/>
  <c r="AU151" i="169"/>
  <c r="AV151" i="169"/>
  <c r="AW151" i="169"/>
  <c r="AX151" i="169"/>
  <c r="AY151" i="169"/>
  <c r="AZ151" i="169"/>
  <c r="BA151" i="169"/>
  <c r="B152" i="169"/>
  <c r="P152" i="169"/>
  <c r="C152" i="169"/>
  <c r="Q152" i="169"/>
  <c r="D152" i="169"/>
  <c r="E152" i="169"/>
  <c r="F152" i="169"/>
  <c r="G152" i="169"/>
  <c r="H152" i="169"/>
  <c r="I152" i="169"/>
  <c r="J152" i="169"/>
  <c r="K152" i="169"/>
  <c r="L152" i="169"/>
  <c r="M152" i="169"/>
  <c r="N152" i="169"/>
  <c r="O152" i="169"/>
  <c r="S152" i="169"/>
  <c r="AG152" i="169"/>
  <c r="T152" i="169"/>
  <c r="AH152" i="169"/>
  <c r="U152" i="169"/>
  <c r="V152" i="169"/>
  <c r="W152" i="169"/>
  <c r="X152" i="169"/>
  <c r="Y152" i="169"/>
  <c r="Z152" i="169"/>
  <c r="AA152" i="169"/>
  <c r="AB152" i="169"/>
  <c r="AC152" i="169"/>
  <c r="AD152" i="169"/>
  <c r="AE152" i="169"/>
  <c r="AF152" i="169"/>
  <c r="AJ152" i="169"/>
  <c r="AQ152" i="169"/>
  <c r="AK152" i="169"/>
  <c r="AL152" i="169"/>
  <c r="AM152" i="169"/>
  <c r="AN152" i="169"/>
  <c r="AO152" i="169"/>
  <c r="AP152" i="169"/>
  <c r="AT152" i="169"/>
  <c r="AU152" i="169"/>
  <c r="AV152" i="169"/>
  <c r="AW152" i="169"/>
  <c r="AX152" i="169"/>
  <c r="AY152" i="169"/>
  <c r="AZ152" i="169"/>
  <c r="BA152" i="169"/>
  <c r="AJ164" i="169"/>
  <c r="AJ36" i="20"/>
  <c r="AJ54" i="20"/>
  <c r="AK164" i="169"/>
  <c r="AK36" i="20"/>
  <c r="AL164" i="169"/>
  <c r="AL36" i="20"/>
  <c r="AM164" i="169"/>
  <c r="AM36" i="20"/>
  <c r="AM54" i="20"/>
  <c r="AN164" i="169"/>
  <c r="AN36" i="20"/>
  <c r="AN54" i="20"/>
  <c r="AO164" i="169"/>
  <c r="AO36" i="20"/>
  <c r="AP164" i="169"/>
  <c r="AP36" i="20"/>
  <c r="AP54" i="20"/>
  <c r="AR164" i="169"/>
  <c r="AR36" i="20"/>
  <c r="AS164" i="169"/>
  <c r="AS36" i="20"/>
  <c r="AU164" i="169"/>
  <c r="AU36" i="20"/>
  <c r="AX164" i="169"/>
  <c r="AX36" i="20"/>
  <c r="BB164" i="169"/>
  <c r="AG165" i="169"/>
  <c r="AH165" i="169"/>
  <c r="B166" i="169"/>
  <c r="P166" i="169"/>
  <c r="C166" i="169"/>
  <c r="D166" i="169"/>
  <c r="E166" i="169"/>
  <c r="E164" i="169"/>
  <c r="E36" i="20"/>
  <c r="E54" i="20"/>
  <c r="F166" i="169"/>
  <c r="G166" i="169"/>
  <c r="H166" i="169"/>
  <c r="I166" i="169"/>
  <c r="I164" i="169"/>
  <c r="I36" i="20"/>
  <c r="J166" i="169"/>
  <c r="K166" i="169"/>
  <c r="L166" i="169"/>
  <c r="M166" i="169"/>
  <c r="M164" i="169"/>
  <c r="M36" i="20"/>
  <c r="M54" i="20"/>
  <c r="N166" i="169"/>
  <c r="O166" i="169"/>
  <c r="Q166" i="169"/>
  <c r="S166" i="169"/>
  <c r="AG166" i="169"/>
  <c r="T166" i="169"/>
  <c r="U166" i="169"/>
  <c r="V166" i="169"/>
  <c r="V164" i="169"/>
  <c r="V36" i="20"/>
  <c r="W166" i="169"/>
  <c r="X166" i="169"/>
  <c r="Y166" i="169"/>
  <c r="Z166" i="169"/>
  <c r="Z164" i="169"/>
  <c r="Z36" i="20"/>
  <c r="AA166" i="169"/>
  <c r="AB166" i="169"/>
  <c r="AC166" i="169"/>
  <c r="AD166" i="169"/>
  <c r="AH166" i="169"/>
  <c r="AE166" i="169"/>
  <c r="AF166" i="169"/>
  <c r="AQ166" i="169"/>
  <c r="AQ164" i="169"/>
  <c r="AQ36" i="20"/>
  <c r="AT166" i="169"/>
  <c r="AT164" i="169"/>
  <c r="AT36" i="20"/>
  <c r="AV166" i="169"/>
  <c r="AW166" i="169"/>
  <c r="AW164" i="169"/>
  <c r="AW36" i="20"/>
  <c r="AY166" i="169"/>
  <c r="AY164" i="169"/>
  <c r="AY36" i="20"/>
  <c r="AZ166" i="169"/>
  <c r="BA166" i="169"/>
  <c r="B167" i="169"/>
  <c r="P167" i="169"/>
  <c r="C167" i="169"/>
  <c r="C164" i="169"/>
  <c r="C36" i="20"/>
  <c r="D167" i="169"/>
  <c r="D164" i="169"/>
  <c r="D36" i="20"/>
  <c r="D54" i="20"/>
  <c r="E167" i="169"/>
  <c r="F167" i="169"/>
  <c r="F164" i="169"/>
  <c r="F36" i="20"/>
  <c r="G167" i="169"/>
  <c r="G164" i="169"/>
  <c r="G36" i="20"/>
  <c r="H167" i="169"/>
  <c r="H164" i="169"/>
  <c r="H36" i="20"/>
  <c r="H54" i="20"/>
  <c r="I167" i="169"/>
  <c r="J167" i="169"/>
  <c r="J164" i="169"/>
  <c r="J36" i="20"/>
  <c r="K167" i="169"/>
  <c r="K164" i="169"/>
  <c r="K36" i="20"/>
  <c r="L167" i="169"/>
  <c r="L164" i="169"/>
  <c r="L36" i="20"/>
  <c r="L54" i="20"/>
  <c r="M167" i="169"/>
  <c r="N167" i="169"/>
  <c r="N164" i="169"/>
  <c r="N36" i="20"/>
  <c r="O167" i="169"/>
  <c r="O164" i="169"/>
  <c r="O36" i="20"/>
  <c r="S167" i="169"/>
  <c r="S164" i="169"/>
  <c r="T167" i="169"/>
  <c r="T164" i="169"/>
  <c r="U167" i="169"/>
  <c r="U164" i="169"/>
  <c r="U36" i="20"/>
  <c r="U54" i="20"/>
  <c r="V167" i="169"/>
  <c r="W167" i="169"/>
  <c r="W164" i="169"/>
  <c r="W36" i="20"/>
  <c r="X167" i="169"/>
  <c r="X164" i="169"/>
  <c r="X36" i="20"/>
  <c r="Y167" i="169"/>
  <c r="Y164" i="169"/>
  <c r="Y36" i="20"/>
  <c r="Y54" i="20"/>
  <c r="Z167" i="169"/>
  <c r="AA167" i="169"/>
  <c r="AA164" i="169"/>
  <c r="AA36" i="20"/>
  <c r="AB167" i="169"/>
  <c r="AB164" i="169"/>
  <c r="AB36" i="20"/>
  <c r="AC167" i="169"/>
  <c r="AC164" i="169"/>
  <c r="AC36" i="20"/>
  <c r="AD167" i="169"/>
  <c r="AE167" i="169"/>
  <c r="AE164" i="169"/>
  <c r="AE36" i="20"/>
  <c r="AF167" i="169"/>
  <c r="AF164" i="169"/>
  <c r="AF36" i="20"/>
  <c r="AQ167" i="169"/>
  <c r="AT167" i="169"/>
  <c r="AV167" i="169"/>
  <c r="AW167" i="169"/>
  <c r="AY167" i="169"/>
  <c r="AZ167" i="169"/>
  <c r="BA167" i="169"/>
  <c r="B168" i="169"/>
  <c r="C168" i="169"/>
  <c r="Q168" i="169"/>
  <c r="D168" i="169"/>
  <c r="E168" i="169"/>
  <c r="F168" i="169"/>
  <c r="G168" i="169"/>
  <c r="H168" i="169"/>
  <c r="I168" i="169"/>
  <c r="J168" i="169"/>
  <c r="K168" i="169"/>
  <c r="L168" i="169"/>
  <c r="M168" i="169"/>
  <c r="N168" i="169"/>
  <c r="O168" i="169"/>
  <c r="P168" i="169"/>
  <c r="S168" i="169"/>
  <c r="T168" i="169"/>
  <c r="AH168" i="169"/>
  <c r="U168" i="169"/>
  <c r="V168" i="169"/>
  <c r="W168" i="169"/>
  <c r="X168" i="169"/>
  <c r="Y168" i="169"/>
  <c r="Z168" i="169"/>
  <c r="AA168" i="169"/>
  <c r="AB168" i="169"/>
  <c r="AC168" i="169"/>
  <c r="AD168" i="169"/>
  <c r="AE168" i="169"/>
  <c r="AF168" i="169"/>
  <c r="AG168" i="169"/>
  <c r="AQ168" i="169"/>
  <c r="AT168" i="169"/>
  <c r="AV168" i="169"/>
  <c r="AW168" i="169"/>
  <c r="AY168" i="169"/>
  <c r="AZ168" i="169"/>
  <c r="BA168" i="169"/>
  <c r="BA164" i="169"/>
  <c r="BA36" i="20"/>
  <c r="B169" i="169"/>
  <c r="C169" i="169"/>
  <c r="D169" i="169"/>
  <c r="E169" i="169"/>
  <c r="F169" i="169"/>
  <c r="G169" i="169"/>
  <c r="H169" i="169"/>
  <c r="I169" i="169"/>
  <c r="J169" i="169"/>
  <c r="K169" i="169"/>
  <c r="L169" i="169"/>
  <c r="M169" i="169"/>
  <c r="N169" i="169"/>
  <c r="O169" i="169"/>
  <c r="P169" i="169"/>
  <c r="Q169" i="169"/>
  <c r="S169" i="169"/>
  <c r="T169" i="169"/>
  <c r="U169" i="169"/>
  <c r="V169" i="169"/>
  <c r="W169" i="169"/>
  <c r="X169" i="169"/>
  <c r="Y169" i="169"/>
  <c r="Z169" i="169"/>
  <c r="AA169" i="169"/>
  <c r="AB169" i="169"/>
  <c r="AC169" i="169"/>
  <c r="AD169" i="169"/>
  <c r="AE169" i="169"/>
  <c r="AF169" i="169"/>
  <c r="AG169" i="169"/>
  <c r="AH169" i="169"/>
  <c r="AQ169" i="169"/>
  <c r="AT169" i="169"/>
  <c r="AV169" i="169"/>
  <c r="AV164" i="169"/>
  <c r="AV36" i="20"/>
  <c r="AV54" i="20"/>
  <c r="AW169" i="169"/>
  <c r="AY169" i="169"/>
  <c r="BA169" i="169"/>
  <c r="AZ169" i="169"/>
  <c r="B170" i="169"/>
  <c r="P170" i="169"/>
  <c r="C170" i="169"/>
  <c r="D170" i="169"/>
  <c r="E170" i="169"/>
  <c r="F170" i="169"/>
  <c r="G170" i="169"/>
  <c r="H170" i="169"/>
  <c r="I170" i="169"/>
  <c r="J170" i="169"/>
  <c r="K170" i="169"/>
  <c r="L170" i="169"/>
  <c r="M170" i="169"/>
  <c r="N170" i="169"/>
  <c r="O170" i="169"/>
  <c r="Q170" i="169"/>
  <c r="S170" i="169"/>
  <c r="AG170" i="169"/>
  <c r="T170" i="169"/>
  <c r="U170" i="169"/>
  <c r="V170" i="169"/>
  <c r="W170" i="169"/>
  <c r="X170" i="169"/>
  <c r="Y170" i="169"/>
  <c r="Z170" i="169"/>
  <c r="AA170" i="169"/>
  <c r="AB170" i="169"/>
  <c r="AC170" i="169"/>
  <c r="AD170" i="169"/>
  <c r="AH170" i="169"/>
  <c r="AE170" i="169"/>
  <c r="AF170" i="169"/>
  <c r="AQ170" i="169"/>
  <c r="AT170" i="169"/>
  <c r="AV170" i="169"/>
  <c r="AW170" i="169"/>
  <c r="AY170" i="169"/>
  <c r="AZ170" i="169"/>
  <c r="BA170" i="169"/>
  <c r="B171" i="169"/>
  <c r="P171" i="169"/>
  <c r="C171" i="169"/>
  <c r="Q171" i="169"/>
  <c r="D171" i="169"/>
  <c r="E171" i="169"/>
  <c r="F171" i="169"/>
  <c r="G171" i="169"/>
  <c r="H171" i="169"/>
  <c r="I171" i="169"/>
  <c r="J171" i="169"/>
  <c r="K171" i="169"/>
  <c r="L171" i="169"/>
  <c r="M171" i="169"/>
  <c r="N171" i="169"/>
  <c r="O171" i="169"/>
  <c r="S171" i="169"/>
  <c r="AG171" i="169"/>
  <c r="T171" i="169"/>
  <c r="AH171" i="169"/>
  <c r="U171" i="169"/>
  <c r="V171" i="169"/>
  <c r="W171" i="169"/>
  <c r="X171" i="169"/>
  <c r="Y171" i="169"/>
  <c r="Z171" i="169"/>
  <c r="AA171" i="169"/>
  <c r="AB171" i="169"/>
  <c r="AC171" i="169"/>
  <c r="AD171" i="169"/>
  <c r="AE171" i="169"/>
  <c r="AF171" i="169"/>
  <c r="AQ171" i="169"/>
  <c r="AT171" i="169"/>
  <c r="AV171" i="169"/>
  <c r="AW171" i="169"/>
  <c r="AY171" i="169"/>
  <c r="AZ171" i="169"/>
  <c r="BA171" i="169"/>
  <c r="B172" i="169"/>
  <c r="C172" i="169"/>
  <c r="Q172" i="169"/>
  <c r="D172" i="169"/>
  <c r="E172" i="169"/>
  <c r="F172" i="169"/>
  <c r="G172" i="169"/>
  <c r="H172" i="169"/>
  <c r="I172" i="169"/>
  <c r="J172" i="169"/>
  <c r="K172" i="169"/>
  <c r="L172" i="169"/>
  <c r="M172" i="169"/>
  <c r="N172" i="169"/>
  <c r="O172" i="169"/>
  <c r="P172" i="169"/>
  <c r="S172" i="169"/>
  <c r="T172" i="169"/>
  <c r="AH172" i="169"/>
  <c r="U172" i="169"/>
  <c r="V172" i="169"/>
  <c r="W172" i="169"/>
  <c r="X172" i="169"/>
  <c r="Y172" i="169"/>
  <c r="Z172" i="169"/>
  <c r="AA172" i="169"/>
  <c r="AB172" i="169"/>
  <c r="AC172" i="169"/>
  <c r="AD172" i="169"/>
  <c r="AE172" i="169"/>
  <c r="AF172" i="169"/>
  <c r="AG172" i="169"/>
  <c r="AQ172" i="169"/>
  <c r="AT172" i="169"/>
  <c r="AV172" i="169"/>
  <c r="AW172" i="169"/>
  <c r="AY172" i="169"/>
  <c r="AZ172" i="169"/>
  <c r="BA172" i="169"/>
  <c r="B173" i="169"/>
  <c r="C173" i="169"/>
  <c r="D173" i="169"/>
  <c r="E173" i="169"/>
  <c r="F173" i="169"/>
  <c r="G173" i="169"/>
  <c r="H173" i="169"/>
  <c r="I173" i="169"/>
  <c r="J173" i="169"/>
  <c r="K173" i="169"/>
  <c r="L173" i="169"/>
  <c r="M173" i="169"/>
  <c r="N173" i="169"/>
  <c r="O173" i="169"/>
  <c r="P173" i="169"/>
  <c r="Q173" i="169"/>
  <c r="S173" i="169"/>
  <c r="T173" i="169"/>
  <c r="U173" i="169"/>
  <c r="AG173" i="169"/>
  <c r="V173" i="169"/>
  <c r="W173" i="169"/>
  <c r="X173" i="169"/>
  <c r="Y173" i="169"/>
  <c r="Z173" i="169"/>
  <c r="AA173" i="169"/>
  <c r="AB173" i="169"/>
  <c r="AC173" i="169"/>
  <c r="AD173" i="169"/>
  <c r="AE173" i="169"/>
  <c r="AF173" i="169"/>
  <c r="AH173" i="169"/>
  <c r="AQ173" i="169"/>
  <c r="AT173" i="169"/>
  <c r="AV173" i="169"/>
  <c r="AW173" i="169"/>
  <c r="AY173" i="169"/>
  <c r="BA173" i="169"/>
  <c r="AZ173" i="169"/>
  <c r="B174" i="169"/>
  <c r="P174" i="169"/>
  <c r="C174" i="169"/>
  <c r="D174" i="169"/>
  <c r="E174" i="169"/>
  <c r="F174" i="169"/>
  <c r="G174" i="169"/>
  <c r="H174" i="169"/>
  <c r="I174" i="169"/>
  <c r="J174" i="169"/>
  <c r="K174" i="169"/>
  <c r="L174" i="169"/>
  <c r="M174" i="169"/>
  <c r="N174" i="169"/>
  <c r="O174" i="169"/>
  <c r="Q174" i="169"/>
  <c r="S174" i="169"/>
  <c r="AG174" i="169"/>
  <c r="T174" i="169"/>
  <c r="U174" i="169"/>
  <c r="V174" i="169"/>
  <c r="W174" i="169"/>
  <c r="X174" i="169"/>
  <c r="Y174" i="169"/>
  <c r="Z174" i="169"/>
  <c r="AA174" i="169"/>
  <c r="AB174" i="169"/>
  <c r="AC174" i="169"/>
  <c r="AD174" i="169"/>
  <c r="AE174" i="169"/>
  <c r="AF174" i="169"/>
  <c r="AH174" i="169"/>
  <c r="AQ174" i="169"/>
  <c r="AT174" i="169"/>
  <c r="AV174" i="169"/>
  <c r="AW174" i="169"/>
  <c r="AY174" i="169"/>
  <c r="AZ174" i="169"/>
  <c r="BA174" i="169"/>
  <c r="B175" i="169"/>
  <c r="P175" i="169"/>
  <c r="C175" i="169"/>
  <c r="Q175" i="169"/>
  <c r="D175" i="169"/>
  <c r="E175" i="169"/>
  <c r="F175" i="169"/>
  <c r="G175" i="169"/>
  <c r="H175" i="169"/>
  <c r="I175" i="169"/>
  <c r="J175" i="169"/>
  <c r="K175" i="169"/>
  <c r="L175" i="169"/>
  <c r="M175" i="169"/>
  <c r="N175" i="169"/>
  <c r="O175" i="169"/>
  <c r="S175" i="169"/>
  <c r="AG175" i="169"/>
  <c r="T175" i="169"/>
  <c r="AH175" i="169"/>
  <c r="U175" i="169"/>
  <c r="V175" i="169"/>
  <c r="W175" i="169"/>
  <c r="X175" i="169"/>
  <c r="Y175" i="169"/>
  <c r="Z175" i="169"/>
  <c r="AA175" i="169"/>
  <c r="AB175" i="169"/>
  <c r="AC175" i="169"/>
  <c r="AD175" i="169"/>
  <c r="AE175" i="169"/>
  <c r="AF175" i="169"/>
  <c r="AQ175" i="169"/>
  <c r="AT175" i="169"/>
  <c r="AV175" i="169"/>
  <c r="AW175" i="169"/>
  <c r="AY175" i="169"/>
  <c r="AZ175" i="169"/>
  <c r="BA175" i="169"/>
  <c r="B176" i="169"/>
  <c r="C176" i="169"/>
  <c r="Q176" i="169"/>
  <c r="D176" i="169"/>
  <c r="E176" i="169"/>
  <c r="F176" i="169"/>
  <c r="G176" i="169"/>
  <c r="H176" i="169"/>
  <c r="I176" i="169"/>
  <c r="J176" i="169"/>
  <c r="K176" i="169"/>
  <c r="L176" i="169"/>
  <c r="M176" i="169"/>
  <c r="N176" i="169"/>
  <c r="O176" i="169"/>
  <c r="P176" i="169"/>
  <c r="S176" i="169"/>
  <c r="T176" i="169"/>
  <c r="AH176" i="169"/>
  <c r="U176" i="169"/>
  <c r="V176" i="169"/>
  <c r="W176" i="169"/>
  <c r="X176" i="169"/>
  <c r="Y176" i="169"/>
  <c r="Z176" i="169"/>
  <c r="AA176" i="169"/>
  <c r="AB176" i="169"/>
  <c r="AC176" i="169"/>
  <c r="AD176" i="169"/>
  <c r="AE176" i="169"/>
  <c r="AF176" i="169"/>
  <c r="AG176" i="169"/>
  <c r="AQ176" i="169"/>
  <c r="AT176" i="169"/>
  <c r="AV176" i="169"/>
  <c r="AW176" i="169"/>
  <c r="AY176" i="169"/>
  <c r="AZ176" i="169"/>
  <c r="BA176" i="169"/>
  <c r="B177" i="169"/>
  <c r="C177" i="169"/>
  <c r="D177" i="169"/>
  <c r="E177" i="169"/>
  <c r="F177" i="169"/>
  <c r="G177" i="169"/>
  <c r="H177" i="169"/>
  <c r="I177" i="169"/>
  <c r="J177" i="169"/>
  <c r="K177" i="169"/>
  <c r="L177" i="169"/>
  <c r="M177" i="169"/>
  <c r="N177" i="169"/>
  <c r="O177" i="169"/>
  <c r="P177" i="169"/>
  <c r="Q177" i="169"/>
  <c r="S177" i="169"/>
  <c r="T177" i="169"/>
  <c r="U177" i="169"/>
  <c r="V177" i="169"/>
  <c r="W177" i="169"/>
  <c r="X177" i="169"/>
  <c r="Y177" i="169"/>
  <c r="AG177" i="169"/>
  <c r="Z177" i="169"/>
  <c r="AA177" i="169"/>
  <c r="AB177" i="169"/>
  <c r="AC177" i="169"/>
  <c r="AD177" i="169"/>
  <c r="AE177" i="169"/>
  <c r="AF177" i="169"/>
  <c r="AH177" i="169"/>
  <c r="AQ177" i="169"/>
  <c r="AT177" i="169"/>
  <c r="AV177" i="169"/>
  <c r="AW177" i="169"/>
  <c r="AY177" i="169"/>
  <c r="BA177" i="169"/>
  <c r="AZ177" i="169"/>
  <c r="B178" i="169"/>
  <c r="P178" i="169"/>
  <c r="C178" i="169"/>
  <c r="D178" i="169"/>
  <c r="E178" i="169"/>
  <c r="F178" i="169"/>
  <c r="G178" i="169"/>
  <c r="H178" i="169"/>
  <c r="I178" i="169"/>
  <c r="J178" i="169"/>
  <c r="K178" i="169"/>
  <c r="L178" i="169"/>
  <c r="M178" i="169"/>
  <c r="N178" i="169"/>
  <c r="O178" i="169"/>
  <c r="Q178" i="169"/>
  <c r="S178" i="169"/>
  <c r="AG178" i="169"/>
  <c r="T178" i="169"/>
  <c r="U178" i="169"/>
  <c r="V178" i="169"/>
  <c r="W178" i="169"/>
  <c r="X178" i="169"/>
  <c r="Y178" i="169"/>
  <c r="Z178" i="169"/>
  <c r="AA178" i="169"/>
  <c r="AB178" i="169"/>
  <c r="AC178" i="169"/>
  <c r="AD178" i="169"/>
  <c r="AE178" i="169"/>
  <c r="AF178" i="169"/>
  <c r="AH178" i="169"/>
  <c r="AQ178" i="169"/>
  <c r="AT178" i="169"/>
  <c r="AV178" i="169"/>
  <c r="AW178" i="169"/>
  <c r="AY178" i="169"/>
  <c r="AZ178" i="169"/>
  <c r="BA178" i="169"/>
  <c r="B179" i="169"/>
  <c r="P179" i="169"/>
  <c r="C179" i="169"/>
  <c r="Q179" i="169"/>
  <c r="D179" i="169"/>
  <c r="E179" i="169"/>
  <c r="F179" i="169"/>
  <c r="G179" i="169"/>
  <c r="H179" i="169"/>
  <c r="I179" i="169"/>
  <c r="J179" i="169"/>
  <c r="K179" i="169"/>
  <c r="L179" i="169"/>
  <c r="M179" i="169"/>
  <c r="N179" i="169"/>
  <c r="O179" i="169"/>
  <c r="S179" i="169"/>
  <c r="AG179" i="169"/>
  <c r="T179" i="169"/>
  <c r="AH179" i="169"/>
  <c r="U179" i="169"/>
  <c r="V179" i="169"/>
  <c r="W179" i="169"/>
  <c r="X179" i="169"/>
  <c r="Y179" i="169"/>
  <c r="Z179" i="169"/>
  <c r="AA179" i="169"/>
  <c r="AB179" i="169"/>
  <c r="AC179" i="169"/>
  <c r="AD179" i="169"/>
  <c r="AE179" i="169"/>
  <c r="AF179" i="169"/>
  <c r="AQ179" i="169"/>
  <c r="AT179" i="169"/>
  <c r="AV179" i="169"/>
  <c r="AW179" i="169"/>
  <c r="AY179" i="169"/>
  <c r="AZ179" i="169"/>
  <c r="BA179" i="169"/>
  <c r="B180" i="169"/>
  <c r="C180" i="169"/>
  <c r="Q180" i="169"/>
  <c r="D180" i="169"/>
  <c r="E180" i="169"/>
  <c r="F180" i="169"/>
  <c r="G180" i="169"/>
  <c r="H180" i="169"/>
  <c r="I180" i="169"/>
  <c r="J180" i="169"/>
  <c r="K180" i="169"/>
  <c r="L180" i="169"/>
  <c r="M180" i="169"/>
  <c r="N180" i="169"/>
  <c r="O180" i="169"/>
  <c r="P180" i="169"/>
  <c r="S180" i="169"/>
  <c r="T180" i="169"/>
  <c r="AH180" i="169"/>
  <c r="U180" i="169"/>
  <c r="V180" i="169"/>
  <c r="W180" i="169"/>
  <c r="X180" i="169"/>
  <c r="Y180" i="169"/>
  <c r="Z180" i="169"/>
  <c r="AA180" i="169"/>
  <c r="AB180" i="169"/>
  <c r="AC180" i="169"/>
  <c r="AD180" i="169"/>
  <c r="AE180" i="169"/>
  <c r="AF180" i="169"/>
  <c r="AG180" i="169"/>
  <c r="AQ180" i="169"/>
  <c r="AT180" i="169"/>
  <c r="AV180" i="169"/>
  <c r="AW180" i="169"/>
  <c r="AY180" i="169"/>
  <c r="AZ180" i="169"/>
  <c r="BA180" i="169"/>
  <c r="B181" i="169"/>
  <c r="C181" i="169"/>
  <c r="D181" i="169"/>
  <c r="E181" i="169"/>
  <c r="F181" i="169"/>
  <c r="G181" i="169"/>
  <c r="H181" i="169"/>
  <c r="I181" i="169"/>
  <c r="J181" i="169"/>
  <c r="K181" i="169"/>
  <c r="L181" i="169"/>
  <c r="M181" i="169"/>
  <c r="N181" i="169"/>
  <c r="O181" i="169"/>
  <c r="P181" i="169"/>
  <c r="Q181" i="169"/>
  <c r="S181" i="169"/>
  <c r="T181" i="169"/>
  <c r="U181" i="169"/>
  <c r="V181" i="169"/>
  <c r="W181" i="169"/>
  <c r="X181" i="169"/>
  <c r="Y181" i="169"/>
  <c r="Z181" i="169"/>
  <c r="AA181" i="169"/>
  <c r="AB181" i="169"/>
  <c r="AC181" i="169"/>
  <c r="AD181" i="169"/>
  <c r="AE181" i="169"/>
  <c r="AF181" i="169"/>
  <c r="AG181" i="169"/>
  <c r="AH181" i="169"/>
  <c r="AQ181" i="169"/>
  <c r="AT181" i="169"/>
  <c r="AV181" i="169"/>
  <c r="AW181" i="169"/>
  <c r="AY181" i="169"/>
  <c r="BA181" i="169"/>
  <c r="AZ181" i="169"/>
  <c r="B182" i="169"/>
  <c r="P182" i="169"/>
  <c r="C182" i="169"/>
  <c r="D182" i="169"/>
  <c r="E182" i="169"/>
  <c r="F182" i="169"/>
  <c r="G182" i="169"/>
  <c r="H182" i="169"/>
  <c r="I182" i="169"/>
  <c r="J182" i="169"/>
  <c r="K182" i="169"/>
  <c r="L182" i="169"/>
  <c r="M182" i="169"/>
  <c r="N182" i="169"/>
  <c r="O182" i="169"/>
  <c r="Q182" i="169"/>
  <c r="S182" i="169"/>
  <c r="AG182" i="169"/>
  <c r="T182" i="169"/>
  <c r="U182" i="169"/>
  <c r="V182" i="169"/>
  <c r="W182" i="169"/>
  <c r="X182" i="169"/>
  <c r="Y182" i="169"/>
  <c r="Z182" i="169"/>
  <c r="AA182" i="169"/>
  <c r="AB182" i="169"/>
  <c r="AC182" i="169"/>
  <c r="AD182" i="169"/>
  <c r="AE182" i="169"/>
  <c r="AF182" i="169"/>
  <c r="AH182" i="169"/>
  <c r="AQ182" i="169"/>
  <c r="AT182" i="169"/>
  <c r="AV182" i="169"/>
  <c r="AW182" i="169"/>
  <c r="AY182" i="169"/>
  <c r="AZ182" i="169"/>
  <c r="BA182" i="169"/>
  <c r="B183" i="169"/>
  <c r="P183" i="169"/>
  <c r="C183" i="169"/>
  <c r="Q183" i="169"/>
  <c r="D183" i="169"/>
  <c r="E183" i="169"/>
  <c r="F183" i="169"/>
  <c r="G183" i="169"/>
  <c r="H183" i="169"/>
  <c r="I183" i="169"/>
  <c r="J183" i="169"/>
  <c r="K183" i="169"/>
  <c r="L183" i="169"/>
  <c r="M183" i="169"/>
  <c r="N183" i="169"/>
  <c r="O183" i="169"/>
  <c r="S183" i="169"/>
  <c r="AG183" i="169"/>
  <c r="T183" i="169"/>
  <c r="AH183" i="169"/>
  <c r="U183" i="169"/>
  <c r="V183" i="169"/>
  <c r="W183" i="169"/>
  <c r="X183" i="169"/>
  <c r="Y183" i="169"/>
  <c r="Z183" i="169"/>
  <c r="AA183" i="169"/>
  <c r="AB183" i="169"/>
  <c r="AC183" i="169"/>
  <c r="AD183" i="169"/>
  <c r="AE183" i="169"/>
  <c r="AF183" i="169"/>
  <c r="AQ183" i="169"/>
  <c r="AT183" i="169"/>
  <c r="AV183" i="169"/>
  <c r="AW183" i="169"/>
  <c r="AY183" i="169"/>
  <c r="AZ183" i="169"/>
  <c r="BA183" i="169"/>
  <c r="B184" i="169"/>
  <c r="C184" i="169"/>
  <c r="Q184" i="169"/>
  <c r="D184" i="169"/>
  <c r="E184" i="169"/>
  <c r="F184" i="169"/>
  <c r="G184" i="169"/>
  <c r="H184" i="169"/>
  <c r="I184" i="169"/>
  <c r="J184" i="169"/>
  <c r="K184" i="169"/>
  <c r="L184" i="169"/>
  <c r="M184" i="169"/>
  <c r="N184" i="169"/>
  <c r="O184" i="169"/>
  <c r="P184" i="169"/>
  <c r="S184" i="169"/>
  <c r="T184" i="169"/>
  <c r="AH184" i="169"/>
  <c r="U184" i="169"/>
  <c r="V184" i="169"/>
  <c r="W184" i="169"/>
  <c r="X184" i="169"/>
  <c r="Y184" i="169"/>
  <c r="Z184" i="169"/>
  <c r="AA184" i="169"/>
  <c r="AB184" i="169"/>
  <c r="AC184" i="169"/>
  <c r="AD184" i="169"/>
  <c r="AE184" i="169"/>
  <c r="AF184" i="169"/>
  <c r="AG184" i="169"/>
  <c r="AQ184" i="169"/>
  <c r="AT184" i="169"/>
  <c r="AV184" i="169"/>
  <c r="AW184" i="169"/>
  <c r="AY184" i="169"/>
  <c r="AZ184" i="169"/>
  <c r="BA184" i="169"/>
  <c r="B185" i="169"/>
  <c r="C185" i="169"/>
  <c r="D185" i="169"/>
  <c r="E185" i="169"/>
  <c r="F185" i="169"/>
  <c r="G185" i="169"/>
  <c r="H185" i="169"/>
  <c r="I185" i="169"/>
  <c r="J185" i="169"/>
  <c r="K185" i="169"/>
  <c r="L185" i="169"/>
  <c r="M185" i="169"/>
  <c r="N185" i="169"/>
  <c r="O185" i="169"/>
  <c r="P185" i="169"/>
  <c r="Q185" i="169"/>
  <c r="S185" i="169"/>
  <c r="T185" i="169"/>
  <c r="U185" i="169"/>
  <c r="V185" i="169"/>
  <c r="W185" i="169"/>
  <c r="X185" i="169"/>
  <c r="Y185" i="169"/>
  <c r="Z185" i="169"/>
  <c r="AA185" i="169"/>
  <c r="AB185" i="169"/>
  <c r="AC185" i="169"/>
  <c r="AD185" i="169"/>
  <c r="AE185" i="169"/>
  <c r="AF185" i="169"/>
  <c r="AG185" i="169"/>
  <c r="AH185" i="169"/>
  <c r="AQ185" i="169"/>
  <c r="AT185" i="169"/>
  <c r="AV185" i="169"/>
  <c r="AW185" i="169"/>
  <c r="AY185" i="169"/>
  <c r="BA185" i="169"/>
  <c r="AZ185" i="169"/>
  <c r="B186" i="169"/>
  <c r="P186" i="169"/>
  <c r="C186" i="169"/>
  <c r="D186" i="169"/>
  <c r="E186" i="169"/>
  <c r="F186" i="169"/>
  <c r="G186" i="169"/>
  <c r="H186" i="169"/>
  <c r="I186" i="169"/>
  <c r="J186" i="169"/>
  <c r="K186" i="169"/>
  <c r="L186" i="169"/>
  <c r="M186" i="169"/>
  <c r="N186" i="169"/>
  <c r="O186" i="169"/>
  <c r="Q186" i="169"/>
  <c r="S186" i="169"/>
  <c r="AG186" i="169"/>
  <c r="T186" i="169"/>
  <c r="U186" i="169"/>
  <c r="V186" i="169"/>
  <c r="W186" i="169"/>
  <c r="X186" i="169"/>
  <c r="Y186" i="169"/>
  <c r="Z186" i="169"/>
  <c r="AA186" i="169"/>
  <c r="AB186" i="169"/>
  <c r="AC186" i="169"/>
  <c r="AD186" i="169"/>
  <c r="AE186" i="169"/>
  <c r="AF186" i="169"/>
  <c r="AH186" i="169"/>
  <c r="AQ186" i="169"/>
  <c r="AT186" i="169"/>
  <c r="AV186" i="169"/>
  <c r="AW186" i="169"/>
  <c r="AY186" i="169"/>
  <c r="AZ186" i="169"/>
  <c r="BA186" i="169"/>
  <c r="AZ187" i="169"/>
  <c r="E10" i="149"/>
  <c r="E31" i="51"/>
  <c r="I10" i="149"/>
  <c r="I31" i="51"/>
  <c r="N10" i="149"/>
  <c r="N31" i="51"/>
  <c r="R10" i="149"/>
  <c r="R31" i="51"/>
  <c r="AA10" i="149"/>
  <c r="AA31" i="51"/>
  <c r="AE10" i="149"/>
  <c r="AF31" i="51"/>
  <c r="AH10" i="149"/>
  <c r="AI31" i="51"/>
  <c r="B12" i="149"/>
  <c r="B10" i="149"/>
  <c r="B31" i="51"/>
  <c r="C12" i="149"/>
  <c r="C10" i="149"/>
  <c r="C31" i="51"/>
  <c r="D12" i="149"/>
  <c r="D10" i="149"/>
  <c r="D31" i="51"/>
  <c r="E12" i="149"/>
  <c r="F12" i="149"/>
  <c r="F10" i="149"/>
  <c r="F31" i="51"/>
  <c r="G12" i="149"/>
  <c r="G10" i="149"/>
  <c r="G31" i="51"/>
  <c r="H12" i="149"/>
  <c r="H10" i="149"/>
  <c r="H31" i="51"/>
  <c r="I12" i="149"/>
  <c r="J12" i="149"/>
  <c r="K12" i="149"/>
  <c r="M12" i="149"/>
  <c r="M10" i="149"/>
  <c r="M31" i="51"/>
  <c r="N12" i="149"/>
  <c r="O12" i="149"/>
  <c r="O10" i="149"/>
  <c r="O31" i="51"/>
  <c r="P12" i="149"/>
  <c r="P10" i="149"/>
  <c r="P31" i="51"/>
  <c r="Q12" i="149"/>
  <c r="Q10" i="149"/>
  <c r="Q31" i="51"/>
  <c r="R12" i="149"/>
  <c r="S12" i="149"/>
  <c r="S10" i="149"/>
  <c r="S31" i="51"/>
  <c r="T12" i="149"/>
  <c r="T10" i="149"/>
  <c r="T31" i="51"/>
  <c r="X12" i="149"/>
  <c r="X10" i="149"/>
  <c r="X31" i="51"/>
  <c r="Y12" i="149"/>
  <c r="Y10" i="149"/>
  <c r="Y31" i="51"/>
  <c r="Z12" i="149"/>
  <c r="Z10" i="149"/>
  <c r="Z31" i="51"/>
  <c r="AA12" i="149"/>
  <c r="AB12" i="149"/>
  <c r="AC12" i="149"/>
  <c r="AC10" i="149"/>
  <c r="AC31" i="51"/>
  <c r="AD12" i="149"/>
  <c r="AD10" i="149"/>
  <c r="AE12" i="149"/>
  <c r="AF12" i="149"/>
  <c r="AF10" i="149"/>
  <c r="AG31" i="51"/>
  <c r="AG12" i="149"/>
  <c r="AG10" i="149"/>
  <c r="AH31" i="51"/>
  <c r="AI12" i="149"/>
  <c r="AJ12" i="149"/>
  <c r="AK12" i="149"/>
  <c r="AK10" i="149"/>
  <c r="AL31" i="51"/>
  <c r="B13" i="149"/>
  <c r="C13" i="149"/>
  <c r="D13" i="149"/>
  <c r="J13" i="149"/>
  <c r="E13" i="149"/>
  <c r="K13" i="149"/>
  <c r="F13" i="149"/>
  <c r="G13" i="149"/>
  <c r="H13" i="149"/>
  <c r="I13" i="149"/>
  <c r="M13" i="149"/>
  <c r="U13" i="149"/>
  <c r="N13" i="149"/>
  <c r="O13" i="149"/>
  <c r="P13" i="149"/>
  <c r="Q13" i="149"/>
  <c r="R13" i="149"/>
  <c r="S13" i="149"/>
  <c r="T13" i="149"/>
  <c r="V13" i="149"/>
  <c r="X13" i="149"/>
  <c r="Y13" i="149"/>
  <c r="Z13" i="149"/>
  <c r="AB13" i="149"/>
  <c r="AA13" i="149"/>
  <c r="AC13" i="149"/>
  <c r="AD13" i="149"/>
  <c r="AE13" i="149"/>
  <c r="AF13" i="149"/>
  <c r="AG13" i="149"/>
  <c r="AI13" i="149"/>
  <c r="AJ13" i="149"/>
  <c r="AJ10" i="149"/>
  <c r="AK31" i="51"/>
  <c r="AK13" i="149"/>
  <c r="B14" i="149"/>
  <c r="C14" i="149"/>
  <c r="D14" i="149"/>
  <c r="E14" i="149"/>
  <c r="F14" i="149"/>
  <c r="G14" i="149"/>
  <c r="H14" i="149"/>
  <c r="I14" i="149"/>
  <c r="J14" i="149"/>
  <c r="K14" i="149"/>
  <c r="M14" i="149"/>
  <c r="N14" i="149"/>
  <c r="O14" i="149"/>
  <c r="U14" i="149"/>
  <c r="P14" i="149"/>
  <c r="V14" i="149"/>
  <c r="Q14" i="149"/>
  <c r="R14" i="149"/>
  <c r="S14" i="149"/>
  <c r="T14" i="149"/>
  <c r="X14" i="149"/>
  <c r="Y14" i="149"/>
  <c r="Z14" i="149"/>
  <c r="AA14" i="149"/>
  <c r="AB14" i="149"/>
  <c r="AC14" i="149"/>
  <c r="AD14" i="149"/>
  <c r="AE14" i="149"/>
  <c r="AF14" i="149"/>
  <c r="AG14" i="149"/>
  <c r="AI14" i="149"/>
  <c r="AJ14" i="149"/>
  <c r="AK14" i="149"/>
  <c r="B15" i="149"/>
  <c r="C15" i="149"/>
  <c r="D15" i="149"/>
  <c r="J15" i="149"/>
  <c r="E15" i="149"/>
  <c r="K15" i="149"/>
  <c r="F15" i="149"/>
  <c r="G15" i="149"/>
  <c r="H15" i="149"/>
  <c r="I15" i="149"/>
  <c r="M15" i="149"/>
  <c r="U15" i="149"/>
  <c r="N15" i="149"/>
  <c r="O15" i="149"/>
  <c r="P15" i="149"/>
  <c r="Q15" i="149"/>
  <c r="R15" i="149"/>
  <c r="S15" i="149"/>
  <c r="T15" i="149"/>
  <c r="V15" i="149"/>
  <c r="X15" i="149"/>
  <c r="Y15" i="149"/>
  <c r="Z15" i="149"/>
  <c r="AB15" i="149"/>
  <c r="AA15" i="149"/>
  <c r="AC15" i="149"/>
  <c r="AD15" i="149"/>
  <c r="AE15" i="149"/>
  <c r="AF15" i="149"/>
  <c r="AG15" i="149"/>
  <c r="AI15" i="149"/>
  <c r="AJ15" i="149"/>
  <c r="AK15" i="149"/>
  <c r="B16" i="149"/>
  <c r="C16" i="149"/>
  <c r="D16" i="149"/>
  <c r="E16" i="149"/>
  <c r="F16" i="149"/>
  <c r="G16" i="149"/>
  <c r="H16" i="149"/>
  <c r="I16" i="149"/>
  <c r="J16" i="149"/>
  <c r="K16" i="149"/>
  <c r="M16" i="149"/>
  <c r="N16" i="149"/>
  <c r="O16" i="149"/>
  <c r="U16" i="149"/>
  <c r="P16" i="149"/>
  <c r="V16" i="149"/>
  <c r="Q16" i="149"/>
  <c r="R16" i="149"/>
  <c r="S16" i="149"/>
  <c r="T16" i="149"/>
  <c r="X16" i="149"/>
  <c r="AB16" i="149"/>
  <c r="Y16" i="149"/>
  <c r="Z16" i="149"/>
  <c r="AA16" i="149"/>
  <c r="AC16" i="149"/>
  <c r="AD16" i="149"/>
  <c r="AE16" i="149"/>
  <c r="AF16" i="149"/>
  <c r="AG16" i="149"/>
  <c r="AI16" i="149"/>
  <c r="AJ16" i="149"/>
  <c r="AK16" i="149"/>
  <c r="B17" i="149"/>
  <c r="C17" i="149"/>
  <c r="D17" i="149"/>
  <c r="J17" i="149"/>
  <c r="E17" i="149"/>
  <c r="K17" i="149"/>
  <c r="F17" i="149"/>
  <c r="G17" i="149"/>
  <c r="H17" i="149"/>
  <c r="I17" i="149"/>
  <c r="M17" i="149"/>
  <c r="N17" i="149"/>
  <c r="O17" i="149"/>
  <c r="P17" i="149"/>
  <c r="Q17" i="149"/>
  <c r="R17" i="149"/>
  <c r="S17" i="149"/>
  <c r="T17" i="149"/>
  <c r="U17" i="149"/>
  <c r="V17" i="149"/>
  <c r="X17" i="149"/>
  <c r="Y17" i="149"/>
  <c r="Z17" i="149"/>
  <c r="AB17" i="149"/>
  <c r="AA17" i="149"/>
  <c r="AC17" i="149"/>
  <c r="AD17" i="149"/>
  <c r="AE17" i="149"/>
  <c r="AF17" i="149"/>
  <c r="AG17" i="149"/>
  <c r="AI17" i="149"/>
  <c r="AJ17" i="149"/>
  <c r="AK17" i="149"/>
  <c r="B18" i="149"/>
  <c r="C18" i="149"/>
  <c r="D18" i="149"/>
  <c r="E18" i="149"/>
  <c r="F18" i="149"/>
  <c r="G18" i="149"/>
  <c r="H18" i="149"/>
  <c r="I18" i="149"/>
  <c r="J18" i="149"/>
  <c r="K18" i="149"/>
  <c r="M18" i="149"/>
  <c r="N18" i="149"/>
  <c r="O18" i="149"/>
  <c r="U18" i="149"/>
  <c r="P18" i="149"/>
  <c r="V18" i="149"/>
  <c r="Q18" i="149"/>
  <c r="R18" i="149"/>
  <c r="S18" i="149"/>
  <c r="T18" i="149"/>
  <c r="X18" i="149"/>
  <c r="AB18" i="149"/>
  <c r="Y18" i="149"/>
  <c r="Z18" i="149"/>
  <c r="AA18" i="149"/>
  <c r="AC18" i="149"/>
  <c r="AD18" i="149"/>
  <c r="AE18" i="149"/>
  <c r="AF18" i="149"/>
  <c r="AG18" i="149"/>
  <c r="AI18" i="149"/>
  <c r="AJ18" i="149"/>
  <c r="AK18" i="149"/>
  <c r="B19" i="149"/>
  <c r="C19" i="149"/>
  <c r="D19" i="149"/>
  <c r="J19" i="149"/>
  <c r="E19" i="149"/>
  <c r="K19" i="149"/>
  <c r="F19" i="149"/>
  <c r="G19" i="149"/>
  <c r="H19" i="149"/>
  <c r="I19" i="149"/>
  <c r="M19" i="149"/>
  <c r="N19" i="149"/>
  <c r="O19" i="149"/>
  <c r="P19" i="149"/>
  <c r="Q19" i="149"/>
  <c r="R19" i="149"/>
  <c r="S19" i="149"/>
  <c r="T19" i="149"/>
  <c r="U19" i="149"/>
  <c r="V19" i="149"/>
  <c r="X19" i="149"/>
  <c r="Y19" i="149"/>
  <c r="AB19" i="149"/>
  <c r="Z19" i="149"/>
  <c r="AA19" i="149"/>
  <c r="AC19" i="149"/>
  <c r="AD19" i="149"/>
  <c r="AE19" i="149"/>
  <c r="AF19" i="149"/>
  <c r="AG19" i="149"/>
  <c r="AI19" i="149"/>
  <c r="AJ19" i="149"/>
  <c r="AK19" i="149"/>
  <c r="B20" i="149"/>
  <c r="C20" i="149"/>
  <c r="D20" i="149"/>
  <c r="E20" i="149"/>
  <c r="F20" i="149"/>
  <c r="J20" i="149"/>
  <c r="G20" i="149"/>
  <c r="H20" i="149"/>
  <c r="I20" i="149"/>
  <c r="K20" i="149"/>
  <c r="M20" i="149"/>
  <c r="N20" i="149"/>
  <c r="O20" i="149"/>
  <c r="U20" i="149"/>
  <c r="P20" i="149"/>
  <c r="V20" i="149"/>
  <c r="Q20" i="149"/>
  <c r="R20" i="149"/>
  <c r="S20" i="149"/>
  <c r="T20" i="149"/>
  <c r="X20" i="149"/>
  <c r="AB20" i="149"/>
  <c r="Y20" i="149"/>
  <c r="Z20" i="149"/>
  <c r="AA20" i="149"/>
  <c r="AC20" i="149"/>
  <c r="AD20" i="149"/>
  <c r="AE20" i="149"/>
  <c r="AI20" i="149"/>
  <c r="AF20" i="149"/>
  <c r="AG20" i="149"/>
  <c r="AJ20" i="149"/>
  <c r="AK20" i="149"/>
  <c r="B21" i="149"/>
  <c r="C21" i="149"/>
  <c r="D21" i="149"/>
  <c r="J21" i="149"/>
  <c r="E21" i="149"/>
  <c r="K21" i="149"/>
  <c r="F21" i="149"/>
  <c r="G21" i="149"/>
  <c r="H21" i="149"/>
  <c r="I21" i="149"/>
  <c r="M21" i="149"/>
  <c r="N21" i="149"/>
  <c r="O21" i="149"/>
  <c r="P21" i="149"/>
  <c r="Q21" i="149"/>
  <c r="R21" i="149"/>
  <c r="S21" i="149"/>
  <c r="T21" i="149"/>
  <c r="U21" i="149"/>
  <c r="V21" i="149"/>
  <c r="X21" i="149"/>
  <c r="Y21" i="149"/>
  <c r="AB21" i="149"/>
  <c r="Z21" i="149"/>
  <c r="AA21" i="149"/>
  <c r="AC21" i="149"/>
  <c r="AD21" i="149"/>
  <c r="AE21" i="149"/>
  <c r="AF21" i="149"/>
  <c r="AG21" i="149"/>
  <c r="AI21" i="149"/>
  <c r="AJ21" i="149"/>
  <c r="AK21" i="149"/>
  <c r="B22" i="149"/>
  <c r="C22" i="149"/>
  <c r="D22" i="149"/>
  <c r="E22" i="149"/>
  <c r="F22" i="149"/>
  <c r="G22" i="149"/>
  <c r="H22" i="149"/>
  <c r="I22" i="149"/>
  <c r="J22" i="149"/>
  <c r="K22" i="149"/>
  <c r="M22" i="149"/>
  <c r="N22" i="149"/>
  <c r="O22" i="149"/>
  <c r="U22" i="149"/>
  <c r="P22" i="149"/>
  <c r="V22" i="149"/>
  <c r="Q22" i="149"/>
  <c r="R22" i="149"/>
  <c r="S22" i="149"/>
  <c r="T22" i="149"/>
  <c r="X22" i="149"/>
  <c r="AB22" i="149"/>
  <c r="Y22" i="149"/>
  <c r="Z22" i="149"/>
  <c r="AA22" i="149"/>
  <c r="AC22" i="149"/>
  <c r="AD22" i="149"/>
  <c r="AE22" i="149"/>
  <c r="AI22" i="149"/>
  <c r="AF22" i="149"/>
  <c r="AG22" i="149"/>
  <c r="AJ22" i="149"/>
  <c r="AK22" i="149"/>
  <c r="B23" i="149"/>
  <c r="C23" i="149"/>
  <c r="D23" i="149"/>
  <c r="J23" i="149"/>
  <c r="E23" i="149"/>
  <c r="K23" i="149"/>
  <c r="F23" i="149"/>
  <c r="G23" i="149"/>
  <c r="H23" i="149"/>
  <c r="I23" i="149"/>
  <c r="M23" i="149"/>
  <c r="U23" i="149"/>
  <c r="N23" i="149"/>
  <c r="O23" i="149"/>
  <c r="P23" i="149"/>
  <c r="Q23" i="149"/>
  <c r="R23" i="149"/>
  <c r="S23" i="149"/>
  <c r="T23" i="149"/>
  <c r="V23" i="149"/>
  <c r="X23" i="149"/>
  <c r="Y23" i="149"/>
  <c r="AB23" i="149"/>
  <c r="Z23" i="149"/>
  <c r="AA23" i="149"/>
  <c r="AC23" i="149"/>
  <c r="AD23" i="149"/>
  <c r="AE23" i="149"/>
  <c r="AF23" i="149"/>
  <c r="AG23" i="149"/>
  <c r="AI23" i="149"/>
  <c r="AJ23" i="149"/>
  <c r="AK23" i="149"/>
  <c r="B24" i="149"/>
  <c r="C24" i="149"/>
  <c r="D24" i="149"/>
  <c r="E24" i="149"/>
  <c r="F24" i="149"/>
  <c r="J24" i="149"/>
  <c r="G24" i="149"/>
  <c r="H24" i="149"/>
  <c r="I24" i="149"/>
  <c r="K24" i="149"/>
  <c r="M24" i="149"/>
  <c r="N24" i="149"/>
  <c r="O24" i="149"/>
  <c r="U24" i="149"/>
  <c r="P24" i="149"/>
  <c r="V24" i="149"/>
  <c r="Q24" i="149"/>
  <c r="R24" i="149"/>
  <c r="S24" i="149"/>
  <c r="T24" i="149"/>
  <c r="X24" i="149"/>
  <c r="AB24" i="149"/>
  <c r="Y24" i="149"/>
  <c r="Z24" i="149"/>
  <c r="AA24" i="149"/>
  <c r="AC24" i="149"/>
  <c r="AD24" i="149"/>
  <c r="AE24" i="149"/>
  <c r="AI24" i="149"/>
  <c r="AF24" i="149"/>
  <c r="AG24" i="149"/>
  <c r="AJ24" i="149"/>
  <c r="AK24" i="149"/>
  <c r="B25" i="149"/>
  <c r="C25" i="149"/>
  <c r="D25" i="149"/>
  <c r="J25" i="149"/>
  <c r="E25" i="149"/>
  <c r="K25" i="149"/>
  <c r="F25" i="149"/>
  <c r="G25" i="149"/>
  <c r="H25" i="149"/>
  <c r="I25" i="149"/>
  <c r="M25" i="149"/>
  <c r="N25" i="149"/>
  <c r="O25" i="149"/>
  <c r="P25" i="149"/>
  <c r="Q25" i="149"/>
  <c r="R25" i="149"/>
  <c r="S25" i="149"/>
  <c r="T25" i="149"/>
  <c r="U25" i="149"/>
  <c r="V25" i="149"/>
  <c r="X25" i="149"/>
  <c r="Y25" i="149"/>
  <c r="AB25" i="149"/>
  <c r="Z25" i="149"/>
  <c r="AA25" i="149"/>
  <c r="AC25" i="149"/>
  <c r="AD25" i="149"/>
  <c r="AE25" i="149"/>
  <c r="AF25" i="149"/>
  <c r="AG25" i="149"/>
  <c r="AI25" i="149"/>
  <c r="AJ25" i="149"/>
  <c r="AK25" i="149"/>
  <c r="B26" i="149"/>
  <c r="C26" i="149"/>
  <c r="D26" i="149"/>
  <c r="E26" i="149"/>
  <c r="F26" i="149"/>
  <c r="J26" i="149"/>
  <c r="G26" i="149"/>
  <c r="H26" i="149"/>
  <c r="I26" i="149"/>
  <c r="K26" i="149"/>
  <c r="M26" i="149"/>
  <c r="N26" i="149"/>
  <c r="O26" i="149"/>
  <c r="U26" i="149"/>
  <c r="P26" i="149"/>
  <c r="V26" i="149"/>
  <c r="Q26" i="149"/>
  <c r="R26" i="149"/>
  <c r="S26" i="149"/>
  <c r="T26" i="149"/>
  <c r="X26" i="149"/>
  <c r="AB26" i="149"/>
  <c r="Y26" i="149"/>
  <c r="Z26" i="149"/>
  <c r="AA26" i="149"/>
  <c r="AC26" i="149"/>
  <c r="AD26" i="149"/>
  <c r="AE26" i="149"/>
  <c r="AI26" i="149"/>
  <c r="AF26" i="149"/>
  <c r="AG26" i="149"/>
  <c r="AJ26" i="149"/>
  <c r="AK26" i="149"/>
  <c r="B27" i="149"/>
  <c r="C27" i="149"/>
  <c r="D27" i="149"/>
  <c r="J27" i="149"/>
  <c r="E27" i="149"/>
  <c r="K27" i="149"/>
  <c r="F27" i="149"/>
  <c r="G27" i="149"/>
  <c r="H27" i="149"/>
  <c r="I27" i="149"/>
  <c r="M27" i="149"/>
  <c r="N27" i="149"/>
  <c r="O27" i="149"/>
  <c r="P27" i="149"/>
  <c r="Q27" i="149"/>
  <c r="R27" i="149"/>
  <c r="S27" i="149"/>
  <c r="T27" i="149"/>
  <c r="U27" i="149"/>
  <c r="V27" i="149"/>
  <c r="X27" i="149"/>
  <c r="Y27" i="149"/>
  <c r="AB27" i="149"/>
  <c r="Z27" i="149"/>
  <c r="AA27" i="149"/>
  <c r="AC27" i="149"/>
  <c r="AD27" i="149"/>
  <c r="AE27" i="149"/>
  <c r="AF27" i="149"/>
  <c r="AG27" i="149"/>
  <c r="AI27" i="149"/>
  <c r="AJ27" i="149"/>
  <c r="AK27" i="149"/>
  <c r="B28" i="149"/>
  <c r="C28" i="149"/>
  <c r="D28" i="149"/>
  <c r="E28" i="149"/>
  <c r="F28" i="149"/>
  <c r="G28" i="149"/>
  <c r="H28" i="149"/>
  <c r="I28" i="149"/>
  <c r="J28" i="149"/>
  <c r="K28" i="149"/>
  <c r="M28" i="149"/>
  <c r="N28" i="149"/>
  <c r="O28" i="149"/>
  <c r="U28" i="149"/>
  <c r="P28" i="149"/>
  <c r="V28" i="149"/>
  <c r="Q28" i="149"/>
  <c r="R28" i="149"/>
  <c r="S28" i="149"/>
  <c r="T28" i="149"/>
  <c r="X28" i="149"/>
  <c r="Y28" i="149"/>
  <c r="Z28" i="149"/>
  <c r="AA28" i="149"/>
  <c r="AB28" i="149"/>
  <c r="AC28" i="149"/>
  <c r="AD28" i="149"/>
  <c r="AE28" i="149"/>
  <c r="AI28" i="149"/>
  <c r="AF28" i="149"/>
  <c r="AG28" i="149"/>
  <c r="AJ28" i="149"/>
  <c r="AK28" i="149"/>
  <c r="B29" i="149"/>
  <c r="C29" i="149"/>
  <c r="D29" i="149"/>
  <c r="J29" i="149"/>
  <c r="E29" i="149"/>
  <c r="K29" i="149"/>
  <c r="F29" i="149"/>
  <c r="G29" i="149"/>
  <c r="H29" i="149"/>
  <c r="I29" i="149"/>
  <c r="M29" i="149"/>
  <c r="U29" i="149"/>
  <c r="N29" i="149"/>
  <c r="O29" i="149"/>
  <c r="P29" i="149"/>
  <c r="Q29" i="149"/>
  <c r="R29" i="149"/>
  <c r="S29" i="149"/>
  <c r="T29" i="149"/>
  <c r="V29" i="149"/>
  <c r="X29" i="149"/>
  <c r="Y29" i="149"/>
  <c r="AB29" i="149"/>
  <c r="Z29" i="149"/>
  <c r="AA29" i="149"/>
  <c r="AC29" i="149"/>
  <c r="AD29" i="149"/>
  <c r="AE29" i="149"/>
  <c r="AF29" i="149"/>
  <c r="AG29" i="149"/>
  <c r="AI29" i="149"/>
  <c r="AJ29" i="149"/>
  <c r="AK29" i="149"/>
  <c r="B30" i="149"/>
  <c r="C30" i="149"/>
  <c r="D30" i="149"/>
  <c r="E30" i="149"/>
  <c r="F30" i="149"/>
  <c r="G30" i="149"/>
  <c r="H30" i="149"/>
  <c r="I30" i="149"/>
  <c r="J30" i="149"/>
  <c r="K30" i="149"/>
  <c r="M30" i="149"/>
  <c r="N30" i="149"/>
  <c r="O30" i="149"/>
  <c r="U30" i="149"/>
  <c r="P30" i="149"/>
  <c r="V30" i="149"/>
  <c r="Q30" i="149"/>
  <c r="R30" i="149"/>
  <c r="S30" i="149"/>
  <c r="T30" i="149"/>
  <c r="X30" i="149"/>
  <c r="AB30" i="149"/>
  <c r="Y30" i="149"/>
  <c r="Z30" i="149"/>
  <c r="AA30" i="149"/>
  <c r="AC30" i="149"/>
  <c r="AD30" i="149"/>
  <c r="AE30" i="149"/>
  <c r="AI30" i="149"/>
  <c r="AF30" i="149"/>
  <c r="AG30" i="149"/>
  <c r="AJ30" i="149"/>
  <c r="AK30" i="149"/>
  <c r="M42" i="149"/>
  <c r="M32" i="51"/>
  <c r="B44" i="149"/>
  <c r="B42" i="149"/>
  <c r="B32" i="51"/>
  <c r="C44" i="149"/>
  <c r="D44" i="149"/>
  <c r="E44" i="149"/>
  <c r="E42" i="149"/>
  <c r="E32" i="51"/>
  <c r="F44" i="149"/>
  <c r="F42" i="149"/>
  <c r="F32" i="51"/>
  <c r="F50" i="51"/>
  <c r="G44" i="149"/>
  <c r="H44" i="149"/>
  <c r="I44" i="149"/>
  <c r="I42" i="149"/>
  <c r="I32" i="51"/>
  <c r="I50" i="51"/>
  <c r="J44" i="149"/>
  <c r="M44" i="149"/>
  <c r="N44" i="149"/>
  <c r="N42" i="149"/>
  <c r="N32" i="51"/>
  <c r="O44" i="149"/>
  <c r="O42" i="149"/>
  <c r="O32" i="51"/>
  <c r="O50" i="51"/>
  <c r="P44" i="149"/>
  <c r="Q44" i="149"/>
  <c r="R44" i="149"/>
  <c r="R42" i="149"/>
  <c r="R32" i="51"/>
  <c r="R50" i="51"/>
  <c r="S44" i="149"/>
  <c r="S42" i="149"/>
  <c r="S32" i="51"/>
  <c r="S50" i="51"/>
  <c r="T44" i="149"/>
  <c r="V44" i="149"/>
  <c r="X44" i="149"/>
  <c r="X42" i="149"/>
  <c r="X32" i="51"/>
  <c r="X50" i="51"/>
  <c r="Y44" i="149"/>
  <c r="Z44" i="149"/>
  <c r="AA44" i="149"/>
  <c r="AA42" i="149"/>
  <c r="AA32" i="51"/>
  <c r="AA50" i="51"/>
  <c r="AD44" i="149"/>
  <c r="AE44" i="149"/>
  <c r="AE42" i="149"/>
  <c r="AF32" i="51"/>
  <c r="AF44" i="149"/>
  <c r="AF42" i="149"/>
  <c r="AH32" i="51"/>
  <c r="AH50" i="51"/>
  <c r="AG44" i="149"/>
  <c r="AG42" i="149"/>
  <c r="AG32" i="51"/>
  <c r="AG50" i="51"/>
  <c r="AH44" i="149"/>
  <c r="AI44" i="149"/>
  <c r="AK44" i="149"/>
  <c r="AK42" i="149"/>
  <c r="AL32" i="51"/>
  <c r="AL44" i="149"/>
  <c r="B45" i="149"/>
  <c r="C45" i="149"/>
  <c r="C42" i="149"/>
  <c r="C32" i="51"/>
  <c r="D45" i="149"/>
  <c r="E45" i="149"/>
  <c r="F45" i="149"/>
  <c r="J45" i="149"/>
  <c r="G45" i="149"/>
  <c r="G42" i="149"/>
  <c r="G32" i="51"/>
  <c r="G50" i="51"/>
  <c r="H45" i="149"/>
  <c r="I45" i="149"/>
  <c r="K45" i="149"/>
  <c r="M45" i="149"/>
  <c r="N45" i="149"/>
  <c r="O45" i="149"/>
  <c r="U45" i="149"/>
  <c r="P45" i="149"/>
  <c r="P42" i="149"/>
  <c r="P32" i="51"/>
  <c r="P50" i="51"/>
  <c r="Q45" i="149"/>
  <c r="R45" i="149"/>
  <c r="S45" i="149"/>
  <c r="T45" i="149"/>
  <c r="T42" i="149"/>
  <c r="T32" i="51"/>
  <c r="T50" i="51"/>
  <c r="X45" i="149"/>
  <c r="Y45" i="149"/>
  <c r="Y42" i="149"/>
  <c r="Y32" i="51"/>
  <c r="Y50" i="51"/>
  <c r="Z45" i="149"/>
  <c r="AA45" i="149"/>
  <c r="AB45" i="149"/>
  <c r="AD45" i="149"/>
  <c r="AE45" i="149"/>
  <c r="AF45" i="149"/>
  <c r="AG45" i="149"/>
  <c r="AH45" i="149"/>
  <c r="AI45" i="149"/>
  <c r="AJ45" i="149"/>
  <c r="AK45" i="149"/>
  <c r="AL45" i="149"/>
  <c r="B46" i="149"/>
  <c r="C46" i="149"/>
  <c r="D46" i="149"/>
  <c r="J46" i="149"/>
  <c r="E46" i="149"/>
  <c r="F46" i="149"/>
  <c r="G46" i="149"/>
  <c r="H46" i="149"/>
  <c r="I46" i="149"/>
  <c r="K46" i="149"/>
  <c r="M46" i="149"/>
  <c r="N46" i="149"/>
  <c r="O46" i="149"/>
  <c r="P46" i="149"/>
  <c r="V46" i="149"/>
  <c r="Q46" i="149"/>
  <c r="R46" i="149"/>
  <c r="S46" i="149"/>
  <c r="T46" i="149"/>
  <c r="U46" i="149"/>
  <c r="X46" i="149"/>
  <c r="Y46" i="149"/>
  <c r="AB46" i="149"/>
  <c r="Z46" i="149"/>
  <c r="AA46" i="149"/>
  <c r="AC46" i="149"/>
  <c r="AD46" i="149"/>
  <c r="AE46" i="149"/>
  <c r="AI46" i="149"/>
  <c r="AF46" i="149"/>
  <c r="AG46" i="149"/>
  <c r="AK46" i="149"/>
  <c r="AL46" i="149"/>
  <c r="AL42" i="149"/>
  <c r="AM32" i="51"/>
  <c r="AM50" i="51"/>
  <c r="B47" i="149"/>
  <c r="C47" i="149"/>
  <c r="D47" i="149"/>
  <c r="E47" i="149"/>
  <c r="K47" i="149"/>
  <c r="F47" i="149"/>
  <c r="G47" i="149"/>
  <c r="H47" i="149"/>
  <c r="I47" i="149"/>
  <c r="J47" i="149"/>
  <c r="M47" i="149"/>
  <c r="N47" i="149"/>
  <c r="O47" i="149"/>
  <c r="U47" i="149"/>
  <c r="P47" i="149"/>
  <c r="Q47" i="149"/>
  <c r="R47" i="149"/>
  <c r="V47" i="149"/>
  <c r="S47" i="149"/>
  <c r="T47" i="149"/>
  <c r="X47" i="149"/>
  <c r="Y47" i="149"/>
  <c r="AB47" i="149"/>
  <c r="Z47" i="149"/>
  <c r="AA47" i="149"/>
  <c r="AD47" i="149"/>
  <c r="AE47" i="149"/>
  <c r="AI47" i="149"/>
  <c r="AF47" i="149"/>
  <c r="AG47" i="149"/>
  <c r="AJ47" i="149"/>
  <c r="AK47" i="149"/>
  <c r="AL47" i="149"/>
  <c r="B48" i="149"/>
  <c r="C48" i="149"/>
  <c r="D48" i="149"/>
  <c r="J48" i="149"/>
  <c r="E48" i="149"/>
  <c r="F48" i="149"/>
  <c r="G48" i="149"/>
  <c r="K48" i="149"/>
  <c r="H48" i="149"/>
  <c r="I48" i="149"/>
  <c r="M48" i="149"/>
  <c r="N48" i="149"/>
  <c r="O48" i="149"/>
  <c r="P48" i="149"/>
  <c r="V48" i="149"/>
  <c r="Q48" i="149"/>
  <c r="R48" i="149"/>
  <c r="S48" i="149"/>
  <c r="T48" i="149"/>
  <c r="U48" i="149"/>
  <c r="X48" i="149"/>
  <c r="Y48" i="149"/>
  <c r="AB48" i="149"/>
  <c r="Z48" i="149"/>
  <c r="AA48" i="149"/>
  <c r="AC48" i="149"/>
  <c r="AD48" i="149"/>
  <c r="AE48" i="149"/>
  <c r="AI48" i="149"/>
  <c r="AF48" i="149"/>
  <c r="AG48" i="149"/>
  <c r="AK48" i="149"/>
  <c r="AL48" i="149"/>
  <c r="B49" i="149"/>
  <c r="C49" i="149"/>
  <c r="D49" i="149"/>
  <c r="E49" i="149"/>
  <c r="K49" i="149"/>
  <c r="F49" i="149"/>
  <c r="G49" i="149"/>
  <c r="H49" i="149"/>
  <c r="I49" i="149"/>
  <c r="J49" i="149"/>
  <c r="M49" i="149"/>
  <c r="N49" i="149"/>
  <c r="O49" i="149"/>
  <c r="U49" i="149"/>
  <c r="P49" i="149"/>
  <c r="Q49" i="149"/>
  <c r="R49" i="149"/>
  <c r="S49" i="149"/>
  <c r="T49" i="149"/>
  <c r="V49" i="149"/>
  <c r="X49" i="149"/>
  <c r="Y49" i="149"/>
  <c r="AB49" i="149"/>
  <c r="Z49" i="149"/>
  <c r="AA49" i="149"/>
  <c r="AD49" i="149"/>
  <c r="AE49" i="149"/>
  <c r="AF49" i="149"/>
  <c r="AG49" i="149"/>
  <c r="AH49" i="149"/>
  <c r="AI49" i="149"/>
  <c r="AK49" i="149"/>
  <c r="AL49" i="149"/>
  <c r="B50" i="149"/>
  <c r="C50" i="149"/>
  <c r="D50" i="149"/>
  <c r="E50" i="149"/>
  <c r="F50" i="149"/>
  <c r="G50" i="149"/>
  <c r="H50" i="149"/>
  <c r="I50" i="149"/>
  <c r="J50" i="149"/>
  <c r="K50" i="149"/>
  <c r="M50" i="149"/>
  <c r="N50" i="149"/>
  <c r="O50" i="149"/>
  <c r="U50" i="149"/>
  <c r="P50" i="149"/>
  <c r="V50" i="149"/>
  <c r="Q50" i="149"/>
  <c r="R50" i="149"/>
  <c r="S50" i="149"/>
  <c r="T50" i="149"/>
  <c r="X50" i="149"/>
  <c r="Y50" i="149"/>
  <c r="Z50" i="149"/>
  <c r="AA50" i="149"/>
  <c r="AB50" i="149"/>
  <c r="AD50" i="149"/>
  <c r="AE50" i="149"/>
  <c r="AF50" i="149"/>
  <c r="AG50" i="149"/>
  <c r="AH50" i="149"/>
  <c r="AI50" i="149"/>
  <c r="AJ50" i="149"/>
  <c r="AK50" i="149"/>
  <c r="AL50" i="149"/>
  <c r="B51" i="149"/>
  <c r="C51" i="149"/>
  <c r="D51" i="149"/>
  <c r="J51" i="149"/>
  <c r="E51" i="149"/>
  <c r="F51" i="149"/>
  <c r="G51" i="149"/>
  <c r="H51" i="149"/>
  <c r="I51" i="149"/>
  <c r="K51" i="149"/>
  <c r="M51" i="149"/>
  <c r="N51" i="149"/>
  <c r="O51" i="149"/>
  <c r="P51" i="149"/>
  <c r="V51" i="149"/>
  <c r="Q51" i="149"/>
  <c r="R51" i="149"/>
  <c r="S51" i="149"/>
  <c r="T51" i="149"/>
  <c r="U51" i="149"/>
  <c r="X51" i="149"/>
  <c r="Y51" i="149"/>
  <c r="AB51" i="149"/>
  <c r="Z51" i="149"/>
  <c r="AA51" i="149"/>
  <c r="AC51" i="149"/>
  <c r="AD51" i="149"/>
  <c r="AE51" i="149"/>
  <c r="AF51" i="149"/>
  <c r="AG51" i="149"/>
  <c r="AH51" i="149"/>
  <c r="AI51" i="149"/>
  <c r="AK51" i="149"/>
  <c r="AL51" i="149"/>
  <c r="B52" i="149"/>
  <c r="C52" i="149"/>
  <c r="D52" i="149"/>
  <c r="J52" i="149"/>
  <c r="E52" i="149"/>
  <c r="K52" i="149"/>
  <c r="F52" i="149"/>
  <c r="G52" i="149"/>
  <c r="H52" i="149"/>
  <c r="H42" i="149"/>
  <c r="H32" i="51"/>
  <c r="H50" i="51"/>
  <c r="I52" i="149"/>
  <c r="M52" i="149"/>
  <c r="N52" i="149"/>
  <c r="O52" i="149"/>
  <c r="P52" i="149"/>
  <c r="Q52" i="149"/>
  <c r="Q42" i="149"/>
  <c r="Q32" i="51"/>
  <c r="Q50" i="51"/>
  <c r="R52" i="149"/>
  <c r="S52" i="149"/>
  <c r="T52" i="149"/>
  <c r="U52" i="149"/>
  <c r="V52" i="149"/>
  <c r="X52" i="149"/>
  <c r="Y52" i="149"/>
  <c r="Z52" i="149"/>
  <c r="AB52" i="149"/>
  <c r="AA52" i="149"/>
  <c r="AD52" i="149"/>
  <c r="AD42" i="149"/>
  <c r="AE52" i="149"/>
  <c r="AF52" i="149"/>
  <c r="AG52" i="149"/>
  <c r="AH52" i="149"/>
  <c r="AI52" i="149"/>
  <c r="AK52" i="149"/>
  <c r="AL52" i="149"/>
  <c r="B66" i="149"/>
  <c r="B64" i="149"/>
  <c r="B33" i="51"/>
  <c r="C66" i="149"/>
  <c r="D66" i="149"/>
  <c r="D64" i="149"/>
  <c r="D33" i="51"/>
  <c r="D51" i="51"/>
  <c r="E66" i="149"/>
  <c r="F66" i="149"/>
  <c r="F64" i="149"/>
  <c r="F33" i="51"/>
  <c r="F51" i="51"/>
  <c r="G66" i="149"/>
  <c r="H66" i="149"/>
  <c r="H64" i="149"/>
  <c r="H33" i="51"/>
  <c r="H51" i="51"/>
  <c r="I66" i="149"/>
  <c r="J66" i="149"/>
  <c r="K66" i="149"/>
  <c r="M66" i="149"/>
  <c r="M64" i="149"/>
  <c r="M33" i="51"/>
  <c r="N66" i="149"/>
  <c r="O66" i="149"/>
  <c r="O64" i="149"/>
  <c r="O33" i="51"/>
  <c r="O51" i="51"/>
  <c r="P66" i="149"/>
  <c r="V66" i="149"/>
  <c r="Q66" i="149"/>
  <c r="Q64" i="149"/>
  <c r="Q33" i="51"/>
  <c r="Q51" i="51"/>
  <c r="R66" i="149"/>
  <c r="S66" i="149"/>
  <c r="S64" i="149"/>
  <c r="S33" i="51"/>
  <c r="S51" i="51"/>
  <c r="T66" i="149"/>
  <c r="X66" i="149"/>
  <c r="X64" i="149"/>
  <c r="X33" i="51"/>
  <c r="X51" i="51"/>
  <c r="Y66" i="149"/>
  <c r="Z66" i="149"/>
  <c r="Z64" i="149"/>
  <c r="Z33" i="51"/>
  <c r="Z51" i="51"/>
  <c r="AA66" i="149"/>
  <c r="AB66" i="149"/>
  <c r="AC66" i="149"/>
  <c r="AD66" i="149"/>
  <c r="AD64" i="149"/>
  <c r="AD33" i="51"/>
  <c r="AE66" i="149"/>
  <c r="AF66" i="149"/>
  <c r="AF64" i="149"/>
  <c r="AH33" i="51"/>
  <c r="AH51" i="51"/>
  <c r="AG66" i="149"/>
  <c r="AH66" i="149"/>
  <c r="AH64" i="149"/>
  <c r="AI33" i="51"/>
  <c r="AJ66" i="149"/>
  <c r="AJ64" i="149"/>
  <c r="AK33" i="51"/>
  <c r="AK66" i="149"/>
  <c r="AL66" i="149"/>
  <c r="AL64" i="149"/>
  <c r="AM33" i="51"/>
  <c r="AM51" i="51"/>
  <c r="B67" i="149"/>
  <c r="C67" i="149"/>
  <c r="C64" i="149"/>
  <c r="C33" i="51"/>
  <c r="D67" i="149"/>
  <c r="J67" i="149"/>
  <c r="E67" i="149"/>
  <c r="F67" i="149"/>
  <c r="G67" i="149"/>
  <c r="G64" i="149"/>
  <c r="G33" i="51"/>
  <c r="G51" i="51"/>
  <c r="H67" i="149"/>
  <c r="I67" i="149"/>
  <c r="K67" i="149"/>
  <c r="M67" i="149"/>
  <c r="N67" i="149"/>
  <c r="O67" i="149"/>
  <c r="P67" i="149"/>
  <c r="P64" i="149"/>
  <c r="P33" i="51"/>
  <c r="P51" i="51"/>
  <c r="Q67" i="149"/>
  <c r="R67" i="149"/>
  <c r="S67" i="149"/>
  <c r="T67" i="149"/>
  <c r="T64" i="149"/>
  <c r="T33" i="51"/>
  <c r="T51" i="51"/>
  <c r="U67" i="149"/>
  <c r="X67" i="149"/>
  <c r="Y67" i="149"/>
  <c r="Y64" i="149"/>
  <c r="Y33" i="51"/>
  <c r="Y51" i="51"/>
  <c r="Z67" i="149"/>
  <c r="AA67" i="149"/>
  <c r="AC67" i="149"/>
  <c r="AC64" i="149"/>
  <c r="AC33" i="51"/>
  <c r="AC51" i="51"/>
  <c r="AD67" i="149"/>
  <c r="AE67" i="149"/>
  <c r="AF67" i="149"/>
  <c r="AG67" i="149"/>
  <c r="AG64" i="149"/>
  <c r="AG33" i="51"/>
  <c r="AG51" i="51"/>
  <c r="AH67" i="149"/>
  <c r="AI67" i="149"/>
  <c r="AJ67" i="149"/>
  <c r="AK67" i="149"/>
  <c r="AK64" i="149"/>
  <c r="AL33" i="51"/>
  <c r="AL67" i="149"/>
  <c r="B68" i="149"/>
  <c r="C68" i="149"/>
  <c r="D68" i="149"/>
  <c r="J68" i="149"/>
  <c r="E68" i="149"/>
  <c r="K68" i="149"/>
  <c r="F68" i="149"/>
  <c r="G68" i="149"/>
  <c r="H68" i="149"/>
  <c r="I68" i="149"/>
  <c r="M68" i="149"/>
  <c r="N68" i="149"/>
  <c r="O68" i="149"/>
  <c r="P68" i="149"/>
  <c r="Q68" i="149"/>
  <c r="R68" i="149"/>
  <c r="S68" i="149"/>
  <c r="T68" i="149"/>
  <c r="U68" i="149"/>
  <c r="V68" i="149"/>
  <c r="X68" i="149"/>
  <c r="Y68" i="149"/>
  <c r="Z68" i="149"/>
  <c r="AB68" i="149"/>
  <c r="AA68" i="149"/>
  <c r="AC68" i="149"/>
  <c r="AD68" i="149"/>
  <c r="AE68" i="149"/>
  <c r="AF68" i="149"/>
  <c r="AG68" i="149"/>
  <c r="AH68" i="149"/>
  <c r="AI68" i="149"/>
  <c r="AJ68" i="149"/>
  <c r="AK68" i="149"/>
  <c r="AL68" i="149"/>
  <c r="B69" i="149"/>
  <c r="C69" i="149"/>
  <c r="D69" i="149"/>
  <c r="E69" i="149"/>
  <c r="E64" i="149"/>
  <c r="E33" i="51"/>
  <c r="F69" i="149"/>
  <c r="G69" i="149"/>
  <c r="H69" i="149"/>
  <c r="I69" i="149"/>
  <c r="I64" i="149"/>
  <c r="I33" i="51"/>
  <c r="I51" i="51"/>
  <c r="J69" i="149"/>
  <c r="M69" i="149"/>
  <c r="N69" i="149"/>
  <c r="N64" i="149"/>
  <c r="N33" i="51"/>
  <c r="O69" i="149"/>
  <c r="U69" i="149"/>
  <c r="P69" i="149"/>
  <c r="Q69" i="149"/>
  <c r="R69" i="149"/>
  <c r="R64" i="149"/>
  <c r="R33" i="51"/>
  <c r="R51" i="51"/>
  <c r="S69" i="149"/>
  <c r="T69" i="149"/>
  <c r="V69" i="149"/>
  <c r="X69" i="149"/>
  <c r="Y69" i="149"/>
  <c r="AB69" i="149"/>
  <c r="Z69" i="149"/>
  <c r="AA69" i="149"/>
  <c r="AA64" i="149"/>
  <c r="AA33" i="51"/>
  <c r="AA51" i="51"/>
  <c r="AC69" i="149"/>
  <c r="AD69" i="149"/>
  <c r="AE69" i="149"/>
  <c r="AF69" i="149"/>
  <c r="AG69" i="149"/>
  <c r="AJ69" i="149"/>
  <c r="AK69" i="149"/>
  <c r="AL69" i="149"/>
  <c r="B70" i="149"/>
  <c r="C70" i="149"/>
  <c r="D70" i="149"/>
  <c r="J70" i="149"/>
  <c r="E70" i="149"/>
  <c r="F70" i="149"/>
  <c r="G70" i="149"/>
  <c r="H70" i="149"/>
  <c r="I70" i="149"/>
  <c r="K70" i="149"/>
  <c r="M70" i="149"/>
  <c r="N70" i="149"/>
  <c r="O70" i="149"/>
  <c r="P70" i="149"/>
  <c r="V70" i="149"/>
  <c r="Q70" i="149"/>
  <c r="R70" i="149"/>
  <c r="S70" i="149"/>
  <c r="T70" i="149"/>
  <c r="U70" i="149"/>
  <c r="X70" i="149"/>
  <c r="Y70" i="149"/>
  <c r="AB70" i="149"/>
  <c r="Z70" i="149"/>
  <c r="AA70" i="149"/>
  <c r="AC70" i="149"/>
  <c r="AD70" i="149"/>
  <c r="AE70" i="149"/>
  <c r="AF70" i="149"/>
  <c r="AG70" i="149"/>
  <c r="AH70" i="149"/>
  <c r="AI70" i="149"/>
  <c r="AJ70" i="149"/>
  <c r="AK70" i="149"/>
  <c r="AL70" i="149"/>
  <c r="B71" i="149"/>
  <c r="C71" i="149"/>
  <c r="D71" i="149"/>
  <c r="J71" i="149"/>
  <c r="E71" i="149"/>
  <c r="K71" i="149"/>
  <c r="F71" i="149"/>
  <c r="G71" i="149"/>
  <c r="H71" i="149"/>
  <c r="I71" i="149"/>
  <c r="M71" i="149"/>
  <c r="N71" i="149"/>
  <c r="O71" i="149"/>
  <c r="P71" i="149"/>
  <c r="Q71" i="149"/>
  <c r="R71" i="149"/>
  <c r="S71" i="149"/>
  <c r="T71" i="149"/>
  <c r="U71" i="149"/>
  <c r="V71" i="149"/>
  <c r="X71" i="149"/>
  <c r="Y71" i="149"/>
  <c r="Z71" i="149"/>
  <c r="AB71" i="149"/>
  <c r="AA71" i="149"/>
  <c r="AC71" i="149"/>
  <c r="AD71" i="149"/>
  <c r="AF71" i="149"/>
  <c r="AG71" i="149"/>
  <c r="AH71" i="149"/>
  <c r="AJ71" i="149"/>
  <c r="AK71" i="149"/>
  <c r="AL71" i="149"/>
  <c r="B72" i="149"/>
  <c r="C72" i="149"/>
  <c r="D72" i="149"/>
  <c r="E72" i="149"/>
  <c r="K72" i="149"/>
  <c r="F72" i="149"/>
  <c r="G72" i="149"/>
  <c r="H72" i="149"/>
  <c r="I72" i="149"/>
  <c r="J72" i="149"/>
  <c r="M72" i="149"/>
  <c r="N72" i="149"/>
  <c r="O72" i="149"/>
  <c r="U72" i="149"/>
  <c r="P72" i="149"/>
  <c r="Q72" i="149"/>
  <c r="R72" i="149"/>
  <c r="S72" i="149"/>
  <c r="T72" i="149"/>
  <c r="V72" i="149"/>
  <c r="X72" i="149"/>
  <c r="Y72" i="149"/>
  <c r="AB72" i="149"/>
  <c r="Z72" i="149"/>
  <c r="AA72" i="149"/>
  <c r="AC72" i="149"/>
  <c r="AD72" i="149"/>
  <c r="AE72" i="149"/>
  <c r="AF72" i="149"/>
  <c r="AG72" i="149"/>
  <c r="AH72" i="149"/>
  <c r="AI72" i="149"/>
  <c r="AJ72" i="149"/>
  <c r="AK72" i="149"/>
  <c r="AL72" i="149"/>
  <c r="B73" i="149"/>
  <c r="C73" i="149"/>
  <c r="D73" i="149"/>
  <c r="E73" i="149"/>
  <c r="F73" i="149"/>
  <c r="G73" i="149"/>
  <c r="H73" i="149"/>
  <c r="I73" i="149"/>
  <c r="J73" i="149"/>
  <c r="K73" i="149"/>
  <c r="M73" i="149"/>
  <c r="N73" i="149"/>
  <c r="O73" i="149"/>
  <c r="U73" i="149"/>
  <c r="P73" i="149"/>
  <c r="V73" i="149"/>
  <c r="Q73" i="149"/>
  <c r="R73" i="149"/>
  <c r="S73" i="149"/>
  <c r="T73" i="149"/>
  <c r="X73" i="149"/>
  <c r="Y73" i="149"/>
  <c r="Z73" i="149"/>
  <c r="AA73" i="149"/>
  <c r="AB73" i="149"/>
  <c r="AC73" i="149"/>
  <c r="AD73" i="149"/>
  <c r="AE73" i="149"/>
  <c r="AF73" i="149"/>
  <c r="AG73" i="149"/>
  <c r="AH73" i="149"/>
  <c r="AI73" i="149"/>
  <c r="AJ73" i="149"/>
  <c r="AK73" i="149"/>
  <c r="AL73" i="149"/>
  <c r="B74" i="149"/>
  <c r="C74" i="149"/>
  <c r="D74" i="149"/>
  <c r="J74" i="149"/>
  <c r="E74" i="149"/>
  <c r="F74" i="149"/>
  <c r="G74" i="149"/>
  <c r="H74" i="149"/>
  <c r="I74" i="149"/>
  <c r="K74" i="149"/>
  <c r="M74" i="149"/>
  <c r="N74" i="149"/>
  <c r="O74" i="149"/>
  <c r="P74" i="149"/>
  <c r="V74" i="149"/>
  <c r="Q74" i="149"/>
  <c r="R74" i="149"/>
  <c r="S74" i="149"/>
  <c r="T74" i="149"/>
  <c r="U74" i="149"/>
  <c r="X74" i="149"/>
  <c r="Y74" i="149"/>
  <c r="AB74" i="149"/>
  <c r="Z74" i="149"/>
  <c r="AA74" i="149"/>
  <c r="AC74" i="149"/>
  <c r="AD74" i="149"/>
  <c r="AE74" i="149"/>
  <c r="AF74" i="149"/>
  <c r="AG74" i="149"/>
  <c r="AH74" i="149"/>
  <c r="AI74" i="149"/>
  <c r="AJ74" i="149"/>
  <c r="AK74" i="149"/>
  <c r="AL74" i="149"/>
  <c r="B75" i="149"/>
  <c r="C75" i="149"/>
  <c r="D75" i="149"/>
  <c r="J75" i="149"/>
  <c r="E75" i="149"/>
  <c r="K75" i="149"/>
  <c r="F75" i="149"/>
  <c r="G75" i="149"/>
  <c r="H75" i="149"/>
  <c r="I75" i="149"/>
  <c r="M75" i="149"/>
  <c r="N75" i="149"/>
  <c r="O75" i="149"/>
  <c r="P75" i="149"/>
  <c r="Q75" i="149"/>
  <c r="R75" i="149"/>
  <c r="S75" i="149"/>
  <c r="T75" i="149"/>
  <c r="U75" i="149"/>
  <c r="V75" i="149"/>
  <c r="X75" i="149"/>
  <c r="Y75" i="149"/>
  <c r="Z75" i="149"/>
  <c r="AB75" i="149"/>
  <c r="AA75" i="149"/>
  <c r="AC75" i="149"/>
  <c r="AD75" i="149"/>
  <c r="AE75" i="149"/>
  <c r="AF75" i="149"/>
  <c r="AG75" i="149"/>
  <c r="AH75" i="149"/>
  <c r="AI75" i="149"/>
  <c r="AJ75" i="149"/>
  <c r="AK75" i="149"/>
  <c r="AL75" i="149"/>
  <c r="B76" i="149"/>
  <c r="C76" i="149"/>
  <c r="D76" i="149"/>
  <c r="E76" i="149"/>
  <c r="K76" i="149"/>
  <c r="F76" i="149"/>
  <c r="G76" i="149"/>
  <c r="H76" i="149"/>
  <c r="I76" i="149"/>
  <c r="J76" i="149"/>
  <c r="M76" i="149"/>
  <c r="N76" i="149"/>
  <c r="O76" i="149"/>
  <c r="U76" i="149"/>
  <c r="P76" i="149"/>
  <c r="Q76" i="149"/>
  <c r="R76" i="149"/>
  <c r="S76" i="149"/>
  <c r="T76" i="149"/>
  <c r="V76" i="149"/>
  <c r="X76" i="149"/>
  <c r="Y76" i="149"/>
  <c r="AB76" i="149"/>
  <c r="Z76" i="149"/>
  <c r="AA76" i="149"/>
  <c r="AC76" i="149"/>
  <c r="AD76" i="149"/>
  <c r="AE76" i="149"/>
  <c r="AF76" i="149"/>
  <c r="AG76" i="149"/>
  <c r="AH76" i="149"/>
  <c r="AI76" i="149"/>
  <c r="AJ76" i="149"/>
  <c r="AK76" i="149"/>
  <c r="AL76" i="149"/>
  <c r="B77" i="149"/>
  <c r="C77" i="149"/>
  <c r="D77" i="149"/>
  <c r="E77" i="149"/>
  <c r="F77" i="149"/>
  <c r="G77" i="149"/>
  <c r="H77" i="149"/>
  <c r="I77" i="149"/>
  <c r="J77" i="149"/>
  <c r="K77" i="149"/>
  <c r="M77" i="149"/>
  <c r="N77" i="149"/>
  <c r="O77" i="149"/>
  <c r="U77" i="149"/>
  <c r="P77" i="149"/>
  <c r="V77" i="149"/>
  <c r="Q77" i="149"/>
  <c r="R77" i="149"/>
  <c r="S77" i="149"/>
  <c r="T77" i="149"/>
  <c r="X77" i="149"/>
  <c r="Y77" i="149"/>
  <c r="Z77" i="149"/>
  <c r="AA77" i="149"/>
  <c r="AB77" i="149"/>
  <c r="AC77" i="149"/>
  <c r="AD77" i="149"/>
  <c r="AE77" i="149"/>
  <c r="AF77" i="149"/>
  <c r="AG77" i="149"/>
  <c r="AH77" i="149"/>
  <c r="AI77" i="149"/>
  <c r="AJ77" i="149"/>
  <c r="AK77" i="149"/>
  <c r="AL77" i="149"/>
  <c r="B78" i="149"/>
  <c r="C78" i="149"/>
  <c r="D78" i="149"/>
  <c r="J78" i="149"/>
  <c r="E78" i="149"/>
  <c r="F78" i="149"/>
  <c r="G78" i="149"/>
  <c r="H78" i="149"/>
  <c r="I78" i="149"/>
  <c r="K78" i="149"/>
  <c r="M78" i="149"/>
  <c r="N78" i="149"/>
  <c r="O78" i="149"/>
  <c r="P78" i="149"/>
  <c r="V78" i="149"/>
  <c r="Q78" i="149"/>
  <c r="R78" i="149"/>
  <c r="S78" i="149"/>
  <c r="T78" i="149"/>
  <c r="U78" i="149"/>
  <c r="X78" i="149"/>
  <c r="Y78" i="149"/>
  <c r="AB78" i="149"/>
  <c r="Z78" i="149"/>
  <c r="AA78" i="149"/>
  <c r="AC78" i="149"/>
  <c r="AD78" i="149"/>
  <c r="AE78" i="149"/>
  <c r="AF78" i="149"/>
  <c r="AG78" i="149"/>
  <c r="AH78" i="149"/>
  <c r="AI78" i="149"/>
  <c r="AJ78" i="149"/>
  <c r="AK78" i="149"/>
  <c r="AL78" i="149"/>
  <c r="B79" i="149"/>
  <c r="C79" i="149"/>
  <c r="D79" i="149"/>
  <c r="J79" i="149"/>
  <c r="E79" i="149"/>
  <c r="K79" i="149"/>
  <c r="F79" i="149"/>
  <c r="G79" i="149"/>
  <c r="H79" i="149"/>
  <c r="I79" i="149"/>
  <c r="M79" i="149"/>
  <c r="N79" i="149"/>
  <c r="O79" i="149"/>
  <c r="P79" i="149"/>
  <c r="Q79" i="149"/>
  <c r="R79" i="149"/>
  <c r="S79" i="149"/>
  <c r="T79" i="149"/>
  <c r="U79" i="149"/>
  <c r="V79" i="149"/>
  <c r="X79" i="149"/>
  <c r="Y79" i="149"/>
  <c r="Z79" i="149"/>
  <c r="AB79" i="149"/>
  <c r="AA79" i="149"/>
  <c r="AC79" i="149"/>
  <c r="AD79" i="149"/>
  <c r="AE79" i="149"/>
  <c r="AF79" i="149"/>
  <c r="AG79" i="149"/>
  <c r="AH79" i="149"/>
  <c r="AI79" i="149"/>
  <c r="AJ79" i="149"/>
  <c r="AK79" i="149"/>
  <c r="AL79" i="149"/>
  <c r="B80" i="149"/>
  <c r="C80" i="149"/>
  <c r="D80" i="149"/>
  <c r="E80" i="149"/>
  <c r="K80" i="149"/>
  <c r="F80" i="149"/>
  <c r="G80" i="149"/>
  <c r="H80" i="149"/>
  <c r="I80" i="149"/>
  <c r="J80" i="149"/>
  <c r="M80" i="149"/>
  <c r="N80" i="149"/>
  <c r="O80" i="149"/>
  <c r="U80" i="149"/>
  <c r="P80" i="149"/>
  <c r="Q80" i="149"/>
  <c r="R80" i="149"/>
  <c r="S80" i="149"/>
  <c r="T80" i="149"/>
  <c r="V80" i="149"/>
  <c r="X80" i="149"/>
  <c r="Y80" i="149"/>
  <c r="AB80" i="149"/>
  <c r="Z80" i="149"/>
  <c r="AA80" i="149"/>
  <c r="AC80" i="149"/>
  <c r="AD80" i="149"/>
  <c r="AE80" i="149"/>
  <c r="AF80" i="149"/>
  <c r="AG80" i="149"/>
  <c r="AH80" i="149"/>
  <c r="AI80" i="149"/>
  <c r="AJ80" i="149"/>
  <c r="AK80" i="149"/>
  <c r="AL80" i="149"/>
  <c r="B81" i="149"/>
  <c r="C81" i="149"/>
  <c r="D81" i="149"/>
  <c r="E81" i="149"/>
  <c r="F81" i="149"/>
  <c r="G81" i="149"/>
  <c r="H81" i="149"/>
  <c r="I81" i="149"/>
  <c r="J81" i="149"/>
  <c r="K81" i="149"/>
  <c r="M81" i="149"/>
  <c r="N81" i="149"/>
  <c r="O81" i="149"/>
  <c r="U81" i="149"/>
  <c r="P81" i="149"/>
  <c r="V81" i="149"/>
  <c r="Q81" i="149"/>
  <c r="R81" i="149"/>
  <c r="S81" i="149"/>
  <c r="T81" i="149"/>
  <c r="X81" i="149"/>
  <c r="Y81" i="149"/>
  <c r="Z81" i="149"/>
  <c r="AA81" i="149"/>
  <c r="AB81" i="149"/>
  <c r="AC81" i="149"/>
  <c r="AD81" i="149"/>
  <c r="AE81" i="149"/>
  <c r="AF81" i="149"/>
  <c r="AG81" i="149"/>
  <c r="AH81" i="149"/>
  <c r="AI81" i="149"/>
  <c r="AJ81" i="149"/>
  <c r="AK81" i="149"/>
  <c r="AL81" i="149"/>
  <c r="B82" i="149"/>
  <c r="C82" i="149"/>
  <c r="D82" i="149"/>
  <c r="J82" i="149"/>
  <c r="E82" i="149"/>
  <c r="F82" i="149"/>
  <c r="G82" i="149"/>
  <c r="H82" i="149"/>
  <c r="I82" i="149"/>
  <c r="K82" i="149"/>
  <c r="M82" i="149"/>
  <c r="N82" i="149"/>
  <c r="O82" i="149"/>
  <c r="P82" i="149"/>
  <c r="V82" i="149"/>
  <c r="Q82" i="149"/>
  <c r="R82" i="149"/>
  <c r="S82" i="149"/>
  <c r="T82" i="149"/>
  <c r="U82" i="149"/>
  <c r="X82" i="149"/>
  <c r="Y82" i="149"/>
  <c r="AB82" i="149"/>
  <c r="Z82" i="149"/>
  <c r="AA82" i="149"/>
  <c r="AC82" i="149"/>
  <c r="AD82" i="149"/>
  <c r="AE82" i="149"/>
  <c r="AF82" i="149"/>
  <c r="AG82" i="149"/>
  <c r="AH82" i="149"/>
  <c r="AI82" i="149"/>
  <c r="AJ82" i="149"/>
  <c r="AK82" i="149"/>
  <c r="AL82" i="149"/>
  <c r="B83" i="149"/>
  <c r="C83" i="149"/>
  <c r="D83" i="149"/>
  <c r="J83" i="149"/>
  <c r="E83" i="149"/>
  <c r="K83" i="149"/>
  <c r="F83" i="149"/>
  <c r="G83" i="149"/>
  <c r="H83" i="149"/>
  <c r="I83" i="149"/>
  <c r="M83" i="149"/>
  <c r="N83" i="149"/>
  <c r="O83" i="149"/>
  <c r="P83" i="149"/>
  <c r="Q83" i="149"/>
  <c r="R83" i="149"/>
  <c r="S83" i="149"/>
  <c r="T83" i="149"/>
  <c r="U83" i="149"/>
  <c r="V83" i="149"/>
  <c r="X83" i="149"/>
  <c r="Y83" i="149"/>
  <c r="Z83" i="149"/>
  <c r="AB83" i="149"/>
  <c r="AA83" i="149"/>
  <c r="AC83" i="149"/>
  <c r="AD83" i="149"/>
  <c r="AE83" i="149"/>
  <c r="AF83" i="149"/>
  <c r="AG83" i="149"/>
  <c r="AH83" i="149"/>
  <c r="AI83" i="149"/>
  <c r="AJ83" i="149"/>
  <c r="AK83" i="149"/>
  <c r="AL83" i="149"/>
  <c r="B84" i="149"/>
  <c r="C84" i="149"/>
  <c r="D84" i="149"/>
  <c r="E84" i="149"/>
  <c r="K84" i="149"/>
  <c r="F84" i="149"/>
  <c r="G84" i="149"/>
  <c r="H84" i="149"/>
  <c r="I84" i="149"/>
  <c r="J84" i="149"/>
  <c r="M84" i="149"/>
  <c r="N84" i="149"/>
  <c r="O84" i="149"/>
  <c r="U84" i="149"/>
  <c r="P84" i="149"/>
  <c r="Q84" i="149"/>
  <c r="R84" i="149"/>
  <c r="S84" i="149"/>
  <c r="T84" i="149"/>
  <c r="V84" i="149"/>
  <c r="X84" i="149"/>
  <c r="Y84" i="149"/>
  <c r="AB84" i="149"/>
  <c r="Z84" i="149"/>
  <c r="AA84" i="149"/>
  <c r="AC84" i="149"/>
  <c r="AD84" i="149"/>
  <c r="AE84" i="149"/>
  <c r="AI84" i="149"/>
  <c r="AF84" i="149"/>
  <c r="AG84" i="149"/>
  <c r="AH84" i="149"/>
  <c r="AJ84" i="149"/>
  <c r="AK84" i="149"/>
  <c r="AL84" i="149"/>
  <c r="B85" i="149"/>
  <c r="C85" i="149"/>
  <c r="D85" i="149"/>
  <c r="E85" i="149"/>
  <c r="F85" i="149"/>
  <c r="G85" i="149"/>
  <c r="H85" i="149"/>
  <c r="I85" i="149"/>
  <c r="J85" i="149"/>
  <c r="K85" i="149"/>
  <c r="M85" i="149"/>
  <c r="N85" i="149"/>
  <c r="O85" i="149"/>
  <c r="U85" i="149"/>
  <c r="P85" i="149"/>
  <c r="V85" i="149"/>
  <c r="Q85" i="149"/>
  <c r="R85" i="149"/>
  <c r="S85" i="149"/>
  <c r="T85" i="149"/>
  <c r="X85" i="149"/>
  <c r="Y85" i="149"/>
  <c r="Z85" i="149"/>
  <c r="AA85" i="149"/>
  <c r="AB85" i="149"/>
  <c r="AC85" i="149"/>
  <c r="AD85" i="149"/>
  <c r="AE85" i="149"/>
  <c r="AF85" i="149"/>
  <c r="AG85" i="149"/>
  <c r="AH85" i="149"/>
  <c r="AI85" i="149"/>
  <c r="AJ85" i="149"/>
  <c r="AK85" i="149"/>
  <c r="AL85" i="149"/>
  <c r="B86" i="149"/>
  <c r="C86" i="149"/>
  <c r="D86" i="149"/>
  <c r="J86" i="149"/>
  <c r="E86" i="149"/>
  <c r="F86" i="149"/>
  <c r="G86" i="149"/>
  <c r="H86" i="149"/>
  <c r="I86" i="149"/>
  <c r="K86" i="149"/>
  <c r="M86" i="149"/>
  <c r="N86" i="149"/>
  <c r="O86" i="149"/>
  <c r="P86" i="149"/>
  <c r="V86" i="149"/>
  <c r="Q86" i="149"/>
  <c r="R86" i="149"/>
  <c r="S86" i="149"/>
  <c r="T86" i="149"/>
  <c r="U86" i="149"/>
  <c r="X86" i="149"/>
  <c r="Y86" i="149"/>
  <c r="AB86" i="149"/>
  <c r="Z86" i="149"/>
  <c r="AA86" i="149"/>
  <c r="AC86" i="149"/>
  <c r="AD86" i="149"/>
  <c r="AE86" i="149"/>
  <c r="AF86" i="149"/>
  <c r="AG86" i="149"/>
  <c r="AH86" i="149"/>
  <c r="AI86" i="149"/>
  <c r="AJ86" i="149"/>
  <c r="AK86" i="149"/>
  <c r="AL86" i="149"/>
  <c r="B87" i="149"/>
  <c r="C87" i="149"/>
  <c r="D87" i="149"/>
  <c r="J87" i="149"/>
  <c r="E87" i="149"/>
  <c r="K87" i="149"/>
  <c r="F87" i="149"/>
  <c r="G87" i="149"/>
  <c r="H87" i="149"/>
  <c r="I87" i="149"/>
  <c r="M87" i="149"/>
  <c r="N87" i="149"/>
  <c r="O87" i="149"/>
  <c r="P87" i="149"/>
  <c r="Q87" i="149"/>
  <c r="R87" i="149"/>
  <c r="S87" i="149"/>
  <c r="T87" i="149"/>
  <c r="U87" i="149"/>
  <c r="V87" i="149"/>
  <c r="X87" i="149"/>
  <c r="Y87" i="149"/>
  <c r="Z87" i="149"/>
  <c r="AB87" i="149"/>
  <c r="AA87" i="149"/>
  <c r="AC87" i="149"/>
  <c r="AD87" i="149"/>
  <c r="AE87" i="149"/>
  <c r="AF87" i="149"/>
  <c r="AG87" i="149"/>
  <c r="AH87" i="149"/>
  <c r="AI87" i="149"/>
  <c r="AJ87" i="149"/>
  <c r="AK87" i="149"/>
  <c r="AL87" i="149"/>
  <c r="B88" i="149"/>
  <c r="C88" i="149"/>
  <c r="D88" i="149"/>
  <c r="E88" i="149"/>
  <c r="K88" i="149"/>
  <c r="F88" i="149"/>
  <c r="G88" i="149"/>
  <c r="H88" i="149"/>
  <c r="I88" i="149"/>
  <c r="J88" i="149"/>
  <c r="M88" i="149"/>
  <c r="N88" i="149"/>
  <c r="O88" i="149"/>
  <c r="U88" i="149"/>
  <c r="P88" i="149"/>
  <c r="Q88" i="149"/>
  <c r="R88" i="149"/>
  <c r="S88" i="149"/>
  <c r="T88" i="149"/>
  <c r="V88" i="149"/>
  <c r="AB88" i="149"/>
  <c r="AI88" i="149"/>
  <c r="AJ88" i="149"/>
  <c r="AK88" i="149"/>
  <c r="AL88" i="149"/>
  <c r="B89" i="149"/>
  <c r="C89" i="149"/>
  <c r="D89" i="149"/>
  <c r="E89" i="149"/>
  <c r="F89" i="149"/>
  <c r="G89" i="149"/>
  <c r="H89" i="149"/>
  <c r="I89" i="149"/>
  <c r="B100" i="149"/>
  <c r="B34" i="51"/>
  <c r="C100" i="149"/>
  <c r="C34" i="51"/>
  <c r="D100" i="149"/>
  <c r="D34" i="51"/>
  <c r="D52" i="51"/>
  <c r="E100" i="149"/>
  <c r="E34" i="51"/>
  <c r="E52" i="51"/>
  <c r="F100" i="149"/>
  <c r="F34" i="51"/>
  <c r="F52" i="51"/>
  <c r="G100" i="149"/>
  <c r="G34" i="51"/>
  <c r="G52" i="51"/>
  <c r="H100" i="149"/>
  <c r="H34" i="51"/>
  <c r="H52" i="51"/>
  <c r="I100" i="149"/>
  <c r="I34" i="51"/>
  <c r="I52" i="51"/>
  <c r="J100" i="149"/>
  <c r="M100" i="149"/>
  <c r="M34" i="51"/>
  <c r="N100" i="149"/>
  <c r="N34" i="51"/>
  <c r="O100" i="149"/>
  <c r="O34" i="51"/>
  <c r="O52" i="51"/>
  <c r="P100" i="149"/>
  <c r="P34" i="51"/>
  <c r="P52" i="51"/>
  <c r="Q100" i="149"/>
  <c r="Q34" i="51"/>
  <c r="Q52" i="51"/>
  <c r="R100" i="149"/>
  <c r="R34" i="51"/>
  <c r="R52" i="51"/>
  <c r="S100" i="149"/>
  <c r="S34" i="51"/>
  <c r="S52" i="51"/>
  <c r="T100" i="149"/>
  <c r="T34" i="51"/>
  <c r="T52" i="51"/>
  <c r="U100" i="149"/>
  <c r="X100" i="149"/>
  <c r="X34" i="51"/>
  <c r="X52" i="51"/>
  <c r="Y100" i="149"/>
  <c r="Y34" i="51"/>
  <c r="Y52" i="51"/>
  <c r="Z100" i="149"/>
  <c r="Z34" i="51"/>
  <c r="Z52" i="51"/>
  <c r="AA100" i="149"/>
  <c r="AA34" i="51"/>
  <c r="AA52" i="51"/>
  <c r="AB100" i="149"/>
  <c r="AB34" i="51"/>
  <c r="AC100" i="149"/>
  <c r="AC34" i="51"/>
  <c r="AD100" i="149"/>
  <c r="AD34" i="51"/>
  <c r="AE100" i="149"/>
  <c r="AF34" i="51"/>
  <c r="AF100" i="149"/>
  <c r="AH34" i="51"/>
  <c r="AG100" i="149"/>
  <c r="AG34" i="51"/>
  <c r="AG52" i="51"/>
  <c r="AH100" i="149"/>
  <c r="AI34" i="51"/>
  <c r="AK100" i="149"/>
  <c r="AL34" i="51"/>
  <c r="J102" i="149"/>
  <c r="K102" i="149"/>
  <c r="K100" i="149"/>
  <c r="U102" i="149"/>
  <c r="V102" i="149"/>
  <c r="V100" i="149"/>
  <c r="AB102" i="149"/>
  <c r="AI102" i="149"/>
  <c r="AI100" i="149"/>
  <c r="AJ34" i="51"/>
  <c r="AL102" i="149"/>
  <c r="AL100" i="149"/>
  <c r="AM34" i="51"/>
  <c r="AM52" i="51"/>
  <c r="J103" i="149"/>
  <c r="K103" i="149"/>
  <c r="U103" i="149"/>
  <c r="V103" i="149"/>
  <c r="AB103" i="149"/>
  <c r="AI103" i="149"/>
  <c r="AL103" i="149"/>
  <c r="AJ103" i="149"/>
  <c r="J104" i="149"/>
  <c r="K104" i="149"/>
  <c r="U104" i="149"/>
  <c r="V104" i="149"/>
  <c r="AB104" i="149"/>
  <c r="AI104" i="149"/>
  <c r="AL104" i="149"/>
  <c r="AJ104" i="149"/>
  <c r="J105" i="149"/>
  <c r="K105" i="149"/>
  <c r="U105" i="149"/>
  <c r="V105" i="149"/>
  <c r="AB105" i="149"/>
  <c r="AI105" i="149"/>
  <c r="AL105" i="149"/>
  <c r="AJ105" i="149"/>
  <c r="J106" i="149"/>
  <c r="K106" i="149"/>
  <c r="U106" i="149"/>
  <c r="V106" i="149"/>
  <c r="AB106" i="149"/>
  <c r="AI106" i="149"/>
  <c r="AL106" i="149"/>
  <c r="AJ106" i="149"/>
  <c r="J107" i="149"/>
  <c r="K107" i="149"/>
  <c r="U107" i="149"/>
  <c r="V107" i="149"/>
  <c r="AB107" i="149"/>
  <c r="AI107" i="149"/>
  <c r="AL107" i="149"/>
  <c r="AJ107" i="149"/>
  <c r="J108" i="149"/>
  <c r="K108" i="149"/>
  <c r="U108" i="149"/>
  <c r="V108" i="149"/>
  <c r="AB108" i="149"/>
  <c r="AI108" i="149"/>
  <c r="AL108" i="149"/>
  <c r="AJ108" i="149"/>
  <c r="J109" i="149"/>
  <c r="K109" i="149"/>
  <c r="U109" i="149"/>
  <c r="V109" i="149"/>
  <c r="AB109" i="149"/>
  <c r="AI109" i="149"/>
  <c r="AL109" i="149"/>
  <c r="AJ109" i="149"/>
  <c r="J110" i="149"/>
  <c r="K110" i="149"/>
  <c r="U110" i="149"/>
  <c r="V110" i="149"/>
  <c r="AB110" i="149"/>
  <c r="AI110" i="149"/>
  <c r="AL110" i="149"/>
  <c r="AJ110" i="149"/>
  <c r="J111" i="149"/>
  <c r="K111" i="149"/>
  <c r="U111" i="149"/>
  <c r="V111" i="149"/>
  <c r="AB111" i="149"/>
  <c r="AI111" i="149"/>
  <c r="AL111" i="149"/>
  <c r="AJ111" i="149"/>
  <c r="J112" i="149"/>
  <c r="K112" i="149"/>
  <c r="U112" i="149"/>
  <c r="V112" i="149"/>
  <c r="AB112" i="149"/>
  <c r="AI112" i="149"/>
  <c r="AL112" i="149"/>
  <c r="AJ112" i="149"/>
  <c r="J113" i="149"/>
  <c r="K113" i="149"/>
  <c r="U113" i="149"/>
  <c r="V113" i="149"/>
  <c r="AB113" i="149"/>
  <c r="AI113" i="149"/>
  <c r="AL113" i="149"/>
  <c r="AJ113" i="149"/>
  <c r="J114" i="149"/>
  <c r="K114" i="149"/>
  <c r="U114" i="149"/>
  <c r="V114" i="149"/>
  <c r="AB114" i="149"/>
  <c r="AI114" i="149"/>
  <c r="AL114" i="149"/>
  <c r="AJ114" i="149"/>
  <c r="J115" i="149"/>
  <c r="K115" i="149"/>
  <c r="U115" i="149"/>
  <c r="V115" i="149"/>
  <c r="AB115" i="149"/>
  <c r="AI115" i="149"/>
  <c r="AL115" i="149"/>
  <c r="AJ115" i="149"/>
  <c r="J116" i="149"/>
  <c r="K116" i="149"/>
  <c r="U116" i="149"/>
  <c r="V116" i="149"/>
  <c r="AB116" i="149"/>
  <c r="AI116" i="149"/>
  <c r="AL116" i="149"/>
  <c r="AJ116" i="149"/>
  <c r="J117" i="149"/>
  <c r="K117" i="149"/>
  <c r="U117" i="149"/>
  <c r="V117" i="149"/>
  <c r="AB117" i="149"/>
  <c r="AI117" i="149"/>
  <c r="AL117" i="149"/>
  <c r="AJ117" i="149"/>
  <c r="J118" i="149"/>
  <c r="K118" i="149"/>
  <c r="U118" i="149"/>
  <c r="V118" i="149"/>
  <c r="AB118" i="149"/>
  <c r="AI118" i="149"/>
  <c r="AL118" i="149"/>
  <c r="AJ118" i="149"/>
  <c r="J119" i="149"/>
  <c r="K119" i="149"/>
  <c r="U119" i="149"/>
  <c r="V119" i="149"/>
  <c r="AB119" i="149"/>
  <c r="AI119" i="149"/>
  <c r="AL119" i="149"/>
  <c r="AJ119" i="149"/>
  <c r="J120" i="149"/>
  <c r="K120" i="149"/>
  <c r="U120" i="149"/>
  <c r="V120" i="149"/>
  <c r="AB120" i="149"/>
  <c r="AI120" i="149"/>
  <c r="AL120" i="149"/>
  <c r="AJ120" i="149"/>
  <c r="J121" i="149"/>
  <c r="K121" i="149"/>
  <c r="U121" i="149"/>
  <c r="V121" i="149"/>
  <c r="AB121" i="149"/>
  <c r="AI121" i="149"/>
  <c r="AL121" i="149"/>
  <c r="AJ121" i="149"/>
  <c r="J122" i="149"/>
  <c r="K122" i="149"/>
  <c r="U122" i="149"/>
  <c r="V122" i="149"/>
  <c r="AB122" i="149"/>
  <c r="AI122" i="149"/>
  <c r="AL122" i="149"/>
  <c r="AJ122" i="149"/>
  <c r="B136" i="149"/>
  <c r="B134" i="149"/>
  <c r="B35" i="51"/>
  <c r="C136" i="149"/>
  <c r="D136" i="149"/>
  <c r="D134" i="149"/>
  <c r="D35" i="51"/>
  <c r="E136" i="149"/>
  <c r="F136" i="149"/>
  <c r="F134" i="149"/>
  <c r="F35" i="51"/>
  <c r="F53" i="51"/>
  <c r="G136" i="149"/>
  <c r="H136" i="149"/>
  <c r="H134" i="149"/>
  <c r="H35" i="51"/>
  <c r="H53" i="51"/>
  <c r="I136" i="149"/>
  <c r="K136" i="149"/>
  <c r="M136" i="149"/>
  <c r="M134" i="149"/>
  <c r="M35" i="51"/>
  <c r="N136" i="149"/>
  <c r="O136" i="149"/>
  <c r="O134" i="149"/>
  <c r="O35" i="51"/>
  <c r="O53" i="51"/>
  <c r="P136" i="149"/>
  <c r="V136" i="149"/>
  <c r="Q136" i="149"/>
  <c r="Q134" i="149"/>
  <c r="Q35" i="51"/>
  <c r="Q53" i="51"/>
  <c r="R136" i="149"/>
  <c r="S136" i="149"/>
  <c r="S134" i="149"/>
  <c r="S35" i="51"/>
  <c r="S53" i="51"/>
  <c r="T136" i="149"/>
  <c r="X136" i="149"/>
  <c r="X134" i="149"/>
  <c r="X35" i="51"/>
  <c r="X53" i="51"/>
  <c r="Y136" i="149"/>
  <c r="Z136" i="149"/>
  <c r="Z134" i="149"/>
  <c r="Z35" i="51"/>
  <c r="Z53" i="51"/>
  <c r="AA136" i="149"/>
  <c r="AB136" i="149"/>
  <c r="AC136" i="149"/>
  <c r="AD136" i="149"/>
  <c r="AD134" i="149"/>
  <c r="AD35" i="51"/>
  <c r="AE136" i="149"/>
  <c r="AF136" i="149"/>
  <c r="AF134" i="149"/>
  <c r="AH35" i="51"/>
  <c r="AH53" i="51"/>
  <c r="AG136" i="149"/>
  <c r="AH136" i="149"/>
  <c r="AH134" i="149"/>
  <c r="AI35" i="51"/>
  <c r="AJ136" i="149"/>
  <c r="AK136" i="149"/>
  <c r="AL136" i="149"/>
  <c r="AL134" i="149"/>
  <c r="AM35" i="51"/>
  <c r="AM53" i="51"/>
  <c r="B137" i="149"/>
  <c r="C137" i="149"/>
  <c r="C134" i="149"/>
  <c r="C35" i="51"/>
  <c r="D137" i="149"/>
  <c r="J137" i="149"/>
  <c r="E137" i="149"/>
  <c r="F137" i="149"/>
  <c r="G137" i="149"/>
  <c r="G134" i="149"/>
  <c r="G35" i="51"/>
  <c r="G53" i="51"/>
  <c r="H137" i="149"/>
  <c r="I137" i="149"/>
  <c r="K137" i="149"/>
  <c r="M137" i="149"/>
  <c r="N137" i="149"/>
  <c r="O137" i="149"/>
  <c r="P137" i="149"/>
  <c r="P134" i="149"/>
  <c r="P35" i="51"/>
  <c r="P53" i="51"/>
  <c r="Q137" i="149"/>
  <c r="R137" i="149"/>
  <c r="S137" i="149"/>
  <c r="T137" i="149"/>
  <c r="T134" i="149"/>
  <c r="T35" i="51"/>
  <c r="T53" i="51"/>
  <c r="U137" i="149"/>
  <c r="X137" i="149"/>
  <c r="Y137" i="149"/>
  <c r="Y134" i="149"/>
  <c r="Y35" i="51"/>
  <c r="Y53" i="51"/>
  <c r="Z137" i="149"/>
  <c r="AA137" i="149"/>
  <c r="AC137" i="149"/>
  <c r="AC134" i="149"/>
  <c r="AC35" i="51"/>
  <c r="AC53" i="51"/>
  <c r="AD137" i="149"/>
  <c r="AE137" i="149"/>
  <c r="AF137" i="149"/>
  <c r="AG137" i="149"/>
  <c r="AG134" i="149"/>
  <c r="AG35" i="51"/>
  <c r="AG53" i="51"/>
  <c r="AH137" i="149"/>
  <c r="AI137" i="149"/>
  <c r="AK137" i="149"/>
  <c r="AK134" i="149"/>
  <c r="AL35" i="51"/>
  <c r="AL137" i="149"/>
  <c r="B138" i="149"/>
  <c r="C138" i="149"/>
  <c r="D138" i="149"/>
  <c r="J138" i="149"/>
  <c r="E138" i="149"/>
  <c r="K138" i="149"/>
  <c r="F138" i="149"/>
  <c r="G138" i="149"/>
  <c r="H138" i="149"/>
  <c r="I138" i="149"/>
  <c r="M138" i="149"/>
  <c r="N138" i="149"/>
  <c r="O138" i="149"/>
  <c r="P138" i="149"/>
  <c r="Q138" i="149"/>
  <c r="U138" i="149"/>
  <c r="R138" i="149"/>
  <c r="S138" i="149"/>
  <c r="T138" i="149"/>
  <c r="V138" i="149"/>
  <c r="X138" i="149"/>
  <c r="Y138" i="149"/>
  <c r="Z138" i="149"/>
  <c r="AB138" i="149"/>
  <c r="AA138" i="149"/>
  <c r="AC138" i="149"/>
  <c r="AD138" i="149"/>
  <c r="AE138" i="149"/>
  <c r="AF138" i="149"/>
  <c r="AG138" i="149"/>
  <c r="AH138" i="149"/>
  <c r="AI138" i="149"/>
  <c r="AK138" i="149"/>
  <c r="AL138" i="149"/>
  <c r="AJ138" i="149"/>
  <c r="B139" i="149"/>
  <c r="C139" i="149"/>
  <c r="D139" i="149"/>
  <c r="E139" i="149"/>
  <c r="E134" i="149"/>
  <c r="E35" i="51"/>
  <c r="E53" i="51"/>
  <c r="F139" i="149"/>
  <c r="G139" i="149"/>
  <c r="H139" i="149"/>
  <c r="I139" i="149"/>
  <c r="I134" i="149"/>
  <c r="I35" i="51"/>
  <c r="I53" i="51"/>
  <c r="J139" i="149"/>
  <c r="M139" i="149"/>
  <c r="N139" i="149"/>
  <c r="N134" i="149"/>
  <c r="N35" i="51"/>
  <c r="O139" i="149"/>
  <c r="U139" i="149"/>
  <c r="P139" i="149"/>
  <c r="Q139" i="149"/>
  <c r="R139" i="149"/>
  <c r="R134" i="149"/>
  <c r="R35" i="51"/>
  <c r="R53" i="51"/>
  <c r="S139" i="149"/>
  <c r="T139" i="149"/>
  <c r="V139" i="149"/>
  <c r="X139" i="149"/>
  <c r="Y139" i="149"/>
  <c r="AB139" i="149"/>
  <c r="Z139" i="149"/>
  <c r="AA139" i="149"/>
  <c r="AA134" i="149"/>
  <c r="AA35" i="51"/>
  <c r="AA53" i="51"/>
  <c r="AC139" i="149"/>
  <c r="AD139" i="149"/>
  <c r="AE139" i="149"/>
  <c r="AE134" i="149"/>
  <c r="AF35" i="51"/>
  <c r="AF139" i="149"/>
  <c r="AG139" i="149"/>
  <c r="AH139" i="149"/>
  <c r="AI139" i="149"/>
  <c r="AK139" i="149"/>
  <c r="AJ139" i="149"/>
  <c r="AL139" i="149"/>
  <c r="B140" i="149"/>
  <c r="J140" i="149"/>
  <c r="C140" i="149"/>
  <c r="D140" i="149"/>
  <c r="E140" i="149"/>
  <c r="F140" i="149"/>
  <c r="G140" i="149"/>
  <c r="H140" i="149"/>
  <c r="I140" i="149"/>
  <c r="K140" i="149"/>
  <c r="M140" i="149"/>
  <c r="N140" i="149"/>
  <c r="O140" i="149"/>
  <c r="U140" i="149"/>
  <c r="P140" i="149"/>
  <c r="V140" i="149"/>
  <c r="Q140" i="149"/>
  <c r="R140" i="149"/>
  <c r="S140" i="149"/>
  <c r="T140" i="149"/>
  <c r="X140" i="149"/>
  <c r="Y140" i="149"/>
  <c r="Z140" i="149"/>
  <c r="AA140" i="149"/>
  <c r="AB140" i="149"/>
  <c r="AC140" i="149"/>
  <c r="AD140" i="149"/>
  <c r="AE140" i="149"/>
  <c r="AF140" i="149"/>
  <c r="AG140" i="149"/>
  <c r="AH140" i="149"/>
  <c r="AI140" i="149"/>
  <c r="AJ140" i="149"/>
  <c r="AK140" i="149"/>
  <c r="AL140" i="149"/>
  <c r="B141" i="149"/>
  <c r="C141" i="149"/>
  <c r="D141" i="149"/>
  <c r="J141" i="149"/>
  <c r="E141" i="149"/>
  <c r="F141" i="149"/>
  <c r="G141" i="149"/>
  <c r="H141" i="149"/>
  <c r="I141" i="149"/>
  <c r="K141" i="149"/>
  <c r="M141" i="149"/>
  <c r="N141" i="149"/>
  <c r="O141" i="149"/>
  <c r="P141" i="149"/>
  <c r="V141" i="149"/>
  <c r="Q141" i="149"/>
  <c r="R141" i="149"/>
  <c r="S141" i="149"/>
  <c r="T141" i="149"/>
  <c r="U141" i="149"/>
  <c r="X141" i="149"/>
  <c r="Y141" i="149"/>
  <c r="AB141" i="149"/>
  <c r="Z141" i="149"/>
  <c r="AA141" i="149"/>
  <c r="AC141" i="149"/>
  <c r="AD141" i="149"/>
  <c r="AE141" i="149"/>
  <c r="AF141" i="149"/>
  <c r="AG141" i="149"/>
  <c r="AH141" i="149"/>
  <c r="AI141" i="149"/>
  <c r="AK141" i="149"/>
  <c r="AJ141" i="149"/>
  <c r="AL141" i="149"/>
  <c r="B142" i="149"/>
  <c r="C142" i="149"/>
  <c r="D142" i="149"/>
  <c r="J142" i="149"/>
  <c r="E142" i="149"/>
  <c r="K142" i="149"/>
  <c r="F142" i="149"/>
  <c r="G142" i="149"/>
  <c r="H142" i="149"/>
  <c r="I142" i="149"/>
  <c r="M142" i="149"/>
  <c r="U142" i="149"/>
  <c r="N142" i="149"/>
  <c r="O142" i="149"/>
  <c r="P142" i="149"/>
  <c r="Q142" i="149"/>
  <c r="R142" i="149"/>
  <c r="S142" i="149"/>
  <c r="T142" i="149"/>
  <c r="V142" i="149"/>
  <c r="X142" i="149"/>
  <c r="Y142" i="149"/>
  <c r="Z142" i="149"/>
  <c r="AB142" i="149"/>
  <c r="AA142" i="149"/>
  <c r="AC142" i="149"/>
  <c r="AD142" i="149"/>
  <c r="AE142" i="149"/>
  <c r="AF142" i="149"/>
  <c r="AG142" i="149"/>
  <c r="AH142" i="149"/>
  <c r="AI142" i="149"/>
  <c r="AK142" i="149"/>
  <c r="AL142" i="149"/>
  <c r="AJ142" i="149"/>
  <c r="B143" i="149"/>
  <c r="C143" i="149"/>
  <c r="D143" i="149"/>
  <c r="E143" i="149"/>
  <c r="K143" i="149"/>
  <c r="F143" i="149"/>
  <c r="G143" i="149"/>
  <c r="H143" i="149"/>
  <c r="I143" i="149"/>
  <c r="J143" i="149"/>
  <c r="M143" i="149"/>
  <c r="N143" i="149"/>
  <c r="O143" i="149"/>
  <c r="U143" i="149"/>
  <c r="P143" i="149"/>
  <c r="Q143" i="149"/>
  <c r="R143" i="149"/>
  <c r="S143" i="149"/>
  <c r="T143" i="149"/>
  <c r="V143" i="149"/>
  <c r="X143" i="149"/>
  <c r="Y143" i="149"/>
  <c r="AB143" i="149"/>
  <c r="Z143" i="149"/>
  <c r="AA143" i="149"/>
  <c r="AC143" i="149"/>
  <c r="AD143" i="149"/>
  <c r="AE143" i="149"/>
  <c r="AI143" i="149"/>
  <c r="AF143" i="149"/>
  <c r="AG143" i="149"/>
  <c r="AH143" i="149"/>
  <c r="AK143" i="149"/>
  <c r="AJ143" i="149"/>
  <c r="AL143" i="149"/>
  <c r="B144" i="149"/>
  <c r="C144" i="149"/>
  <c r="D144" i="149"/>
  <c r="E144" i="149"/>
  <c r="F144" i="149"/>
  <c r="G144" i="149"/>
  <c r="H144" i="149"/>
  <c r="I144" i="149"/>
  <c r="J144" i="149"/>
  <c r="K144" i="149"/>
  <c r="M144" i="149"/>
  <c r="N144" i="149"/>
  <c r="O144" i="149"/>
  <c r="U144" i="149"/>
  <c r="P144" i="149"/>
  <c r="V144" i="149"/>
  <c r="Q144" i="149"/>
  <c r="R144" i="149"/>
  <c r="S144" i="149"/>
  <c r="T144" i="149"/>
  <c r="X144" i="149"/>
  <c r="Y144" i="149"/>
  <c r="Z144" i="149"/>
  <c r="AA144" i="149"/>
  <c r="AB144" i="149"/>
  <c r="AC144" i="149"/>
  <c r="AD144" i="149"/>
  <c r="AE144" i="149"/>
  <c r="AF144" i="149"/>
  <c r="AG144" i="149"/>
  <c r="AH144" i="149"/>
  <c r="AI144" i="149"/>
  <c r="AJ144" i="149"/>
  <c r="AK144" i="149"/>
  <c r="AL144" i="149"/>
  <c r="B145" i="149"/>
  <c r="C145" i="149"/>
  <c r="D145" i="149"/>
  <c r="J145" i="149"/>
  <c r="E145" i="149"/>
  <c r="F145" i="149"/>
  <c r="G145" i="149"/>
  <c r="H145" i="149"/>
  <c r="I145" i="149"/>
  <c r="K145" i="149"/>
  <c r="M145" i="149"/>
  <c r="N145" i="149"/>
  <c r="O145" i="149"/>
  <c r="P145" i="149"/>
  <c r="V145" i="149"/>
  <c r="Q145" i="149"/>
  <c r="R145" i="149"/>
  <c r="S145" i="149"/>
  <c r="T145" i="149"/>
  <c r="U145" i="149"/>
  <c r="X145" i="149"/>
  <c r="Y145" i="149"/>
  <c r="AB145" i="149"/>
  <c r="Z145" i="149"/>
  <c r="AA145" i="149"/>
  <c r="AC145" i="149"/>
  <c r="AD145" i="149"/>
  <c r="AE145" i="149"/>
  <c r="AF145" i="149"/>
  <c r="AG145" i="149"/>
  <c r="AH145" i="149"/>
  <c r="AI145" i="149"/>
  <c r="AK145" i="149"/>
  <c r="AJ145" i="149"/>
  <c r="AL145" i="149"/>
  <c r="B146" i="149"/>
  <c r="C146" i="149"/>
  <c r="D146" i="149"/>
  <c r="J146" i="149"/>
  <c r="E146" i="149"/>
  <c r="K146" i="149"/>
  <c r="F146" i="149"/>
  <c r="G146" i="149"/>
  <c r="H146" i="149"/>
  <c r="I146" i="149"/>
  <c r="M146" i="149"/>
  <c r="U146" i="149"/>
  <c r="N146" i="149"/>
  <c r="O146" i="149"/>
  <c r="P146" i="149"/>
  <c r="Q146" i="149"/>
  <c r="R146" i="149"/>
  <c r="S146" i="149"/>
  <c r="T146" i="149"/>
  <c r="V146" i="149"/>
  <c r="X146" i="149"/>
  <c r="Y146" i="149"/>
  <c r="Z146" i="149"/>
  <c r="AB146" i="149"/>
  <c r="AA146" i="149"/>
  <c r="AC146" i="149"/>
  <c r="AD146" i="149"/>
  <c r="AE146" i="149"/>
  <c r="AF146" i="149"/>
  <c r="AG146" i="149"/>
  <c r="AH146" i="149"/>
  <c r="AI146" i="149"/>
  <c r="AK146" i="149"/>
  <c r="AL146" i="149"/>
  <c r="AJ146" i="149"/>
  <c r="B147" i="149"/>
  <c r="C147" i="149"/>
  <c r="D147" i="149"/>
  <c r="E147" i="149"/>
  <c r="K147" i="149"/>
  <c r="F147" i="149"/>
  <c r="G147" i="149"/>
  <c r="H147" i="149"/>
  <c r="I147" i="149"/>
  <c r="J147" i="149"/>
  <c r="M147" i="149"/>
  <c r="N147" i="149"/>
  <c r="O147" i="149"/>
  <c r="U147" i="149"/>
  <c r="P147" i="149"/>
  <c r="Q147" i="149"/>
  <c r="R147" i="149"/>
  <c r="S147" i="149"/>
  <c r="T147" i="149"/>
  <c r="V147" i="149"/>
  <c r="X147" i="149"/>
  <c r="Y147" i="149"/>
  <c r="AB147" i="149"/>
  <c r="Z147" i="149"/>
  <c r="AA147" i="149"/>
  <c r="AC147" i="149"/>
  <c r="AD147" i="149"/>
  <c r="AE147" i="149"/>
  <c r="AI147" i="149"/>
  <c r="AF147" i="149"/>
  <c r="AG147" i="149"/>
  <c r="AH147" i="149"/>
  <c r="AK147" i="149"/>
  <c r="AJ147" i="149"/>
  <c r="AL147" i="149"/>
  <c r="B148" i="149"/>
  <c r="C148" i="149"/>
  <c r="D148" i="149"/>
  <c r="E148" i="149"/>
  <c r="F148" i="149"/>
  <c r="J148" i="149"/>
  <c r="G148" i="149"/>
  <c r="H148" i="149"/>
  <c r="I148" i="149"/>
  <c r="K148" i="149"/>
  <c r="M148" i="149"/>
  <c r="N148" i="149"/>
  <c r="O148" i="149"/>
  <c r="U148" i="149"/>
  <c r="P148" i="149"/>
  <c r="V148" i="149"/>
  <c r="Q148" i="149"/>
  <c r="R148" i="149"/>
  <c r="S148" i="149"/>
  <c r="T148" i="149"/>
  <c r="X148" i="149"/>
  <c r="Y148" i="149"/>
  <c r="Z148" i="149"/>
  <c r="AA148" i="149"/>
  <c r="AB148" i="149"/>
  <c r="AC148" i="149"/>
  <c r="AD148" i="149"/>
  <c r="AE148" i="149"/>
  <c r="AF148" i="149"/>
  <c r="AG148" i="149"/>
  <c r="AH148" i="149"/>
  <c r="AI148" i="149"/>
  <c r="AJ148" i="149"/>
  <c r="AK148" i="149"/>
  <c r="AL148" i="149"/>
  <c r="B149" i="149"/>
  <c r="C149" i="149"/>
  <c r="D149" i="149"/>
  <c r="J149" i="149"/>
  <c r="E149" i="149"/>
  <c r="F149" i="149"/>
  <c r="G149" i="149"/>
  <c r="K149" i="149"/>
  <c r="H149" i="149"/>
  <c r="I149" i="149"/>
  <c r="M149" i="149"/>
  <c r="N149" i="149"/>
  <c r="O149" i="149"/>
  <c r="P149" i="149"/>
  <c r="V149" i="149"/>
  <c r="Q149" i="149"/>
  <c r="R149" i="149"/>
  <c r="S149" i="149"/>
  <c r="T149" i="149"/>
  <c r="U149" i="149"/>
  <c r="X149" i="149"/>
  <c r="Y149" i="149"/>
  <c r="AB149" i="149"/>
  <c r="Z149" i="149"/>
  <c r="AA149" i="149"/>
  <c r="AC149" i="149"/>
  <c r="AD149" i="149"/>
  <c r="AE149" i="149"/>
  <c r="AF149" i="149"/>
  <c r="AG149" i="149"/>
  <c r="AH149" i="149"/>
  <c r="AI149" i="149"/>
  <c r="AK149" i="149"/>
  <c r="AJ149" i="149"/>
  <c r="AL149" i="149"/>
  <c r="B150" i="149"/>
  <c r="C150" i="149"/>
  <c r="D150" i="149"/>
  <c r="J150" i="149"/>
  <c r="E150" i="149"/>
  <c r="K150" i="149"/>
  <c r="F150" i="149"/>
  <c r="G150" i="149"/>
  <c r="H150" i="149"/>
  <c r="I150" i="149"/>
  <c r="M150" i="149"/>
  <c r="U150" i="149"/>
  <c r="N150" i="149"/>
  <c r="O150" i="149"/>
  <c r="P150" i="149"/>
  <c r="Q150" i="149"/>
  <c r="R150" i="149"/>
  <c r="S150" i="149"/>
  <c r="T150" i="149"/>
  <c r="V150" i="149"/>
  <c r="X150" i="149"/>
  <c r="Y150" i="149"/>
  <c r="Z150" i="149"/>
  <c r="AB150" i="149"/>
  <c r="AA150" i="149"/>
  <c r="AC150" i="149"/>
  <c r="AD150" i="149"/>
  <c r="AE150" i="149"/>
  <c r="AF150" i="149"/>
  <c r="AG150" i="149"/>
  <c r="AH150" i="149"/>
  <c r="AI150" i="149"/>
  <c r="AK150" i="149"/>
  <c r="AL150" i="149"/>
  <c r="AJ150" i="149"/>
  <c r="B151" i="149"/>
  <c r="C151" i="149"/>
  <c r="D151" i="149"/>
  <c r="E151" i="149"/>
  <c r="K151" i="149"/>
  <c r="F151" i="149"/>
  <c r="G151" i="149"/>
  <c r="H151" i="149"/>
  <c r="I151" i="149"/>
  <c r="J151" i="149"/>
  <c r="M151" i="149"/>
  <c r="N151" i="149"/>
  <c r="O151" i="149"/>
  <c r="U151" i="149"/>
  <c r="P151" i="149"/>
  <c r="Q151" i="149"/>
  <c r="R151" i="149"/>
  <c r="S151" i="149"/>
  <c r="T151" i="149"/>
  <c r="V151" i="149"/>
  <c r="X151" i="149"/>
  <c r="Y151" i="149"/>
  <c r="AB151" i="149"/>
  <c r="Z151" i="149"/>
  <c r="AA151" i="149"/>
  <c r="AC151" i="149"/>
  <c r="AD151" i="149"/>
  <c r="AE151" i="149"/>
  <c r="AF151" i="149"/>
  <c r="AG151" i="149"/>
  <c r="AH151" i="149"/>
  <c r="AI151" i="149"/>
  <c r="AK151" i="149"/>
  <c r="AJ151" i="149"/>
  <c r="AL151" i="149"/>
  <c r="B152" i="149"/>
  <c r="C152" i="149"/>
  <c r="D152" i="149"/>
  <c r="E152" i="149"/>
  <c r="F152" i="149"/>
  <c r="G152" i="149"/>
  <c r="H152" i="149"/>
  <c r="I152" i="149"/>
  <c r="J152" i="149"/>
  <c r="K152" i="149"/>
  <c r="M152" i="149"/>
  <c r="N152" i="149"/>
  <c r="O152" i="149"/>
  <c r="U152" i="149"/>
  <c r="P152" i="149"/>
  <c r="V152" i="149"/>
  <c r="Q152" i="149"/>
  <c r="R152" i="149"/>
  <c r="S152" i="149"/>
  <c r="T152" i="149"/>
  <c r="X152" i="149"/>
  <c r="Y152" i="149"/>
  <c r="Z152" i="149"/>
  <c r="AA152" i="149"/>
  <c r="AB152" i="149"/>
  <c r="AC152" i="149"/>
  <c r="AD152" i="149"/>
  <c r="AE152" i="149"/>
  <c r="AF152" i="149"/>
  <c r="AG152" i="149"/>
  <c r="AH152" i="149"/>
  <c r="AI152" i="149"/>
  <c r="AJ152" i="149"/>
  <c r="AK152" i="149"/>
  <c r="AL152" i="149"/>
  <c r="B153" i="149"/>
  <c r="C153" i="149"/>
  <c r="D153" i="149"/>
  <c r="J153" i="149"/>
  <c r="E153" i="149"/>
  <c r="F153" i="149"/>
  <c r="G153" i="149"/>
  <c r="H153" i="149"/>
  <c r="I153" i="149"/>
  <c r="K153" i="149"/>
  <c r="M153" i="149"/>
  <c r="N153" i="149"/>
  <c r="O153" i="149"/>
  <c r="P153" i="149"/>
  <c r="V153" i="149"/>
  <c r="Q153" i="149"/>
  <c r="R153" i="149"/>
  <c r="S153" i="149"/>
  <c r="T153" i="149"/>
  <c r="U153" i="149"/>
  <c r="X153" i="149"/>
  <c r="Y153" i="149"/>
  <c r="AB153" i="149"/>
  <c r="Z153" i="149"/>
  <c r="AA153" i="149"/>
  <c r="AC153" i="149"/>
  <c r="AD153" i="149"/>
  <c r="AE153" i="149"/>
  <c r="AF153" i="149"/>
  <c r="AG153" i="149"/>
  <c r="AH153" i="149"/>
  <c r="AI153" i="149"/>
  <c r="AK153" i="149"/>
  <c r="AJ153" i="149"/>
  <c r="AL153" i="149"/>
  <c r="AI154" i="149"/>
  <c r="X165" i="149"/>
  <c r="X36" i="51"/>
  <c r="X54" i="51"/>
  <c r="Y165" i="149"/>
  <c r="Y36" i="51"/>
  <c r="Z165" i="149"/>
  <c r="Z36" i="51"/>
  <c r="AA165" i="149"/>
  <c r="AA36" i="51"/>
  <c r="AC165" i="149"/>
  <c r="AC36" i="51"/>
  <c r="AD165" i="149"/>
  <c r="AD36" i="51"/>
  <c r="B167" i="149"/>
  <c r="B165" i="149"/>
  <c r="B36" i="51"/>
  <c r="C167" i="149"/>
  <c r="D167" i="149"/>
  <c r="D165" i="149"/>
  <c r="D36" i="51"/>
  <c r="E167" i="149"/>
  <c r="K167" i="149"/>
  <c r="F167" i="149"/>
  <c r="F165" i="149"/>
  <c r="F36" i="51"/>
  <c r="G167" i="149"/>
  <c r="H167" i="149"/>
  <c r="H165" i="149"/>
  <c r="H36" i="51"/>
  <c r="I167" i="149"/>
  <c r="M167" i="149"/>
  <c r="M165" i="149"/>
  <c r="M36" i="51"/>
  <c r="N167" i="149"/>
  <c r="O167" i="149"/>
  <c r="O165" i="149"/>
  <c r="O36" i="51"/>
  <c r="P167" i="149"/>
  <c r="Q167" i="149"/>
  <c r="Q165" i="149"/>
  <c r="Q36" i="51"/>
  <c r="Q54" i="51"/>
  <c r="R167" i="149"/>
  <c r="S167" i="149"/>
  <c r="S165" i="149"/>
  <c r="S36" i="51"/>
  <c r="T167" i="149"/>
  <c r="U167" i="149"/>
  <c r="V167" i="149"/>
  <c r="AB167" i="149"/>
  <c r="AB165" i="149"/>
  <c r="AB36" i="51"/>
  <c r="AE167" i="149"/>
  <c r="AF167" i="149"/>
  <c r="AF165" i="149"/>
  <c r="AH36" i="51"/>
  <c r="AH54" i="51"/>
  <c r="AG167" i="149"/>
  <c r="AH167" i="149"/>
  <c r="AH165" i="149"/>
  <c r="AI36" i="51"/>
  <c r="AJ167" i="149"/>
  <c r="AK167" i="149"/>
  <c r="AL167" i="149"/>
  <c r="AL165" i="149"/>
  <c r="AM36" i="51"/>
  <c r="B168" i="149"/>
  <c r="C168" i="149"/>
  <c r="C165" i="149"/>
  <c r="C36" i="51"/>
  <c r="D168" i="149"/>
  <c r="J168" i="149"/>
  <c r="E168" i="149"/>
  <c r="E165" i="149"/>
  <c r="E36" i="51"/>
  <c r="F168" i="149"/>
  <c r="G168" i="149"/>
  <c r="G165" i="149"/>
  <c r="G36" i="51"/>
  <c r="H168" i="149"/>
  <c r="I168" i="149"/>
  <c r="I165" i="149"/>
  <c r="I36" i="51"/>
  <c r="M168" i="149"/>
  <c r="N168" i="149"/>
  <c r="N165" i="149"/>
  <c r="N36" i="51"/>
  <c r="O168" i="149"/>
  <c r="P168" i="149"/>
  <c r="P165" i="149"/>
  <c r="P36" i="51"/>
  <c r="Q168" i="149"/>
  <c r="R168" i="149"/>
  <c r="R165" i="149"/>
  <c r="R36" i="51"/>
  <c r="S168" i="149"/>
  <c r="T168" i="149"/>
  <c r="T165" i="149"/>
  <c r="T36" i="51"/>
  <c r="U168" i="149"/>
  <c r="AB168" i="149"/>
  <c r="AE168" i="149"/>
  <c r="AE165" i="149"/>
  <c r="AF36" i="51"/>
  <c r="AF168" i="149"/>
  <c r="AG168" i="149"/>
  <c r="AH168" i="149"/>
  <c r="AI168" i="149"/>
  <c r="AK168" i="149"/>
  <c r="AJ168" i="149"/>
  <c r="AL168" i="149"/>
  <c r="B169" i="149"/>
  <c r="J169" i="149"/>
  <c r="C169" i="149"/>
  <c r="D169" i="149"/>
  <c r="E169" i="149"/>
  <c r="F169" i="149"/>
  <c r="G169" i="149"/>
  <c r="H169" i="149"/>
  <c r="I169" i="149"/>
  <c r="K169" i="149"/>
  <c r="M169" i="149"/>
  <c r="N169" i="149"/>
  <c r="O169" i="149"/>
  <c r="U169" i="149"/>
  <c r="P169" i="149"/>
  <c r="V169" i="149"/>
  <c r="Q169" i="149"/>
  <c r="R169" i="149"/>
  <c r="S169" i="149"/>
  <c r="T169" i="149"/>
  <c r="AB169" i="149"/>
  <c r="AE169" i="149"/>
  <c r="AF169" i="149"/>
  <c r="AG169" i="149"/>
  <c r="AH169" i="149"/>
  <c r="AI169" i="149"/>
  <c r="AK169" i="149"/>
  <c r="AL169" i="149"/>
  <c r="AJ169" i="149"/>
  <c r="B170" i="149"/>
  <c r="C170" i="149"/>
  <c r="D170" i="149"/>
  <c r="E170" i="149"/>
  <c r="K170" i="149"/>
  <c r="F170" i="149"/>
  <c r="G170" i="149"/>
  <c r="H170" i="149"/>
  <c r="I170" i="149"/>
  <c r="J170" i="149"/>
  <c r="M170" i="149"/>
  <c r="N170" i="149"/>
  <c r="O170" i="149"/>
  <c r="U170" i="149"/>
  <c r="P170" i="149"/>
  <c r="Q170" i="149"/>
  <c r="R170" i="149"/>
  <c r="S170" i="149"/>
  <c r="T170" i="149"/>
  <c r="V170" i="149"/>
  <c r="AB170" i="149"/>
  <c r="AE170" i="149"/>
  <c r="AF170" i="149"/>
  <c r="AG170" i="149"/>
  <c r="AG165" i="149"/>
  <c r="AG36" i="51"/>
  <c r="AH170" i="149"/>
  <c r="AI170" i="149"/>
  <c r="AK170" i="149"/>
  <c r="AJ170" i="149"/>
  <c r="AL170" i="149"/>
  <c r="B171" i="149"/>
  <c r="C171" i="149"/>
  <c r="D171" i="149"/>
  <c r="J171" i="149"/>
  <c r="E171" i="149"/>
  <c r="K171" i="149"/>
  <c r="F171" i="149"/>
  <c r="G171" i="149"/>
  <c r="H171" i="149"/>
  <c r="I171" i="149"/>
  <c r="M171" i="149"/>
  <c r="U171" i="149"/>
  <c r="N171" i="149"/>
  <c r="O171" i="149"/>
  <c r="P171" i="149"/>
  <c r="Q171" i="149"/>
  <c r="R171" i="149"/>
  <c r="S171" i="149"/>
  <c r="T171" i="149"/>
  <c r="V171" i="149"/>
  <c r="AB171" i="149"/>
  <c r="AE171" i="149"/>
  <c r="AF171" i="149"/>
  <c r="AG171" i="149"/>
  <c r="AH171" i="149"/>
  <c r="AI171" i="149"/>
  <c r="AJ171" i="149"/>
  <c r="AK171" i="149"/>
  <c r="AL171" i="149"/>
  <c r="B172" i="149"/>
  <c r="C172" i="149"/>
  <c r="K172" i="149"/>
  <c r="D172" i="149"/>
  <c r="J172" i="149"/>
  <c r="E172" i="149"/>
  <c r="F172" i="149"/>
  <c r="G172" i="149"/>
  <c r="H172" i="149"/>
  <c r="I172" i="149"/>
  <c r="M172" i="149"/>
  <c r="N172" i="149"/>
  <c r="O172" i="149"/>
  <c r="P172" i="149"/>
  <c r="V172" i="149"/>
  <c r="Q172" i="149"/>
  <c r="R172" i="149"/>
  <c r="S172" i="149"/>
  <c r="T172" i="149"/>
  <c r="U172" i="149"/>
  <c r="AB172" i="149"/>
  <c r="AE172" i="149"/>
  <c r="AI172" i="149"/>
  <c r="AF172" i="149"/>
  <c r="AG172" i="149"/>
  <c r="AH172" i="149"/>
  <c r="AK172" i="149"/>
  <c r="AJ172" i="149"/>
  <c r="AL172" i="149"/>
  <c r="B173" i="149"/>
  <c r="J173" i="149"/>
  <c r="C173" i="149"/>
  <c r="D173" i="149"/>
  <c r="E173" i="149"/>
  <c r="F173" i="149"/>
  <c r="G173" i="149"/>
  <c r="H173" i="149"/>
  <c r="I173" i="149"/>
  <c r="K173" i="149"/>
  <c r="M173" i="149"/>
  <c r="N173" i="149"/>
  <c r="O173" i="149"/>
  <c r="U173" i="149"/>
  <c r="P173" i="149"/>
  <c r="V173" i="149"/>
  <c r="Q173" i="149"/>
  <c r="R173" i="149"/>
  <c r="S173" i="149"/>
  <c r="T173" i="149"/>
  <c r="AB173" i="149"/>
  <c r="AE173" i="149"/>
  <c r="AF173" i="149"/>
  <c r="AG173" i="149"/>
  <c r="AH173" i="149"/>
  <c r="AI173" i="149"/>
  <c r="AK173" i="149"/>
  <c r="AL173" i="149"/>
  <c r="AJ173" i="149"/>
  <c r="B174" i="149"/>
  <c r="C174" i="149"/>
  <c r="D174" i="149"/>
  <c r="E174" i="149"/>
  <c r="K174" i="149"/>
  <c r="F174" i="149"/>
  <c r="G174" i="149"/>
  <c r="H174" i="149"/>
  <c r="I174" i="149"/>
  <c r="J174" i="149"/>
  <c r="M174" i="149"/>
  <c r="N174" i="149"/>
  <c r="O174" i="149"/>
  <c r="U174" i="149"/>
  <c r="P174" i="149"/>
  <c r="Q174" i="149"/>
  <c r="R174" i="149"/>
  <c r="S174" i="149"/>
  <c r="T174" i="149"/>
  <c r="V174" i="149"/>
  <c r="AB174" i="149"/>
  <c r="AE174" i="149"/>
  <c r="AF174" i="149"/>
  <c r="AG174" i="149"/>
  <c r="AH174" i="149"/>
  <c r="AI174" i="149"/>
  <c r="AK174" i="149"/>
  <c r="AJ174" i="149"/>
  <c r="AL174" i="149"/>
  <c r="B175" i="149"/>
  <c r="C175" i="149"/>
  <c r="D175" i="149"/>
  <c r="J175" i="149"/>
  <c r="E175" i="149"/>
  <c r="K175" i="149"/>
  <c r="F175" i="149"/>
  <c r="G175" i="149"/>
  <c r="H175" i="149"/>
  <c r="I175" i="149"/>
  <c r="M175" i="149"/>
  <c r="U175" i="149"/>
  <c r="N175" i="149"/>
  <c r="O175" i="149"/>
  <c r="P175" i="149"/>
  <c r="Q175" i="149"/>
  <c r="R175" i="149"/>
  <c r="S175" i="149"/>
  <c r="T175" i="149"/>
  <c r="V175" i="149"/>
  <c r="AB175" i="149"/>
  <c r="AE175" i="149"/>
  <c r="AF175" i="149"/>
  <c r="AG175" i="149"/>
  <c r="AH175" i="149"/>
  <c r="AI175" i="149"/>
  <c r="AJ175" i="149"/>
  <c r="AK175" i="149"/>
  <c r="AL175" i="149"/>
  <c r="B176" i="149"/>
  <c r="C176" i="149"/>
  <c r="D176" i="149"/>
  <c r="J176" i="149"/>
  <c r="E176" i="149"/>
  <c r="F176" i="149"/>
  <c r="G176" i="149"/>
  <c r="H176" i="149"/>
  <c r="I176" i="149"/>
  <c r="K176" i="149"/>
  <c r="M176" i="149"/>
  <c r="N176" i="149"/>
  <c r="O176" i="149"/>
  <c r="P176" i="149"/>
  <c r="V176" i="149"/>
  <c r="Q176" i="149"/>
  <c r="R176" i="149"/>
  <c r="S176" i="149"/>
  <c r="T176" i="149"/>
  <c r="U176" i="149"/>
  <c r="AB176" i="149"/>
  <c r="AE176" i="149"/>
  <c r="AF176" i="149"/>
  <c r="AG176" i="149"/>
  <c r="AH176" i="149"/>
  <c r="AI176" i="149"/>
  <c r="AK176" i="149"/>
  <c r="AJ176" i="149"/>
  <c r="AL176" i="149"/>
  <c r="B177" i="149"/>
  <c r="J177" i="149"/>
  <c r="C177" i="149"/>
  <c r="D177" i="149"/>
  <c r="E177" i="149"/>
  <c r="F177" i="149"/>
  <c r="G177" i="149"/>
  <c r="H177" i="149"/>
  <c r="I177" i="149"/>
  <c r="K177" i="149"/>
  <c r="M177" i="149"/>
  <c r="N177" i="149"/>
  <c r="O177" i="149"/>
  <c r="U177" i="149"/>
  <c r="P177" i="149"/>
  <c r="V177" i="149"/>
  <c r="Q177" i="149"/>
  <c r="R177" i="149"/>
  <c r="S177" i="149"/>
  <c r="T177" i="149"/>
  <c r="AB177" i="149"/>
  <c r="AE177" i="149"/>
  <c r="AF177" i="149"/>
  <c r="AG177" i="149"/>
  <c r="AH177" i="149"/>
  <c r="AI177" i="149"/>
  <c r="AK177" i="149"/>
  <c r="AL177" i="149"/>
  <c r="AJ177" i="149"/>
  <c r="B178" i="149"/>
  <c r="C178" i="149"/>
  <c r="D178" i="149"/>
  <c r="E178" i="149"/>
  <c r="K178" i="149"/>
  <c r="F178" i="149"/>
  <c r="G178" i="149"/>
  <c r="H178" i="149"/>
  <c r="I178" i="149"/>
  <c r="J178" i="149"/>
  <c r="M178" i="149"/>
  <c r="N178" i="149"/>
  <c r="V178" i="149"/>
  <c r="O178" i="149"/>
  <c r="U178" i="149"/>
  <c r="P178" i="149"/>
  <c r="Q178" i="149"/>
  <c r="R178" i="149"/>
  <c r="S178" i="149"/>
  <c r="T178" i="149"/>
  <c r="AB178" i="149"/>
  <c r="AE178" i="149"/>
  <c r="AF178" i="149"/>
  <c r="AG178" i="149"/>
  <c r="AH178" i="149"/>
  <c r="AI178" i="149"/>
  <c r="AK178" i="149"/>
  <c r="AJ178" i="149"/>
  <c r="AL178" i="149"/>
  <c r="B179" i="149"/>
  <c r="C179" i="149"/>
  <c r="D179" i="149"/>
  <c r="J179" i="149"/>
  <c r="E179" i="149"/>
  <c r="K179" i="149"/>
  <c r="F179" i="149"/>
  <c r="G179" i="149"/>
  <c r="H179" i="149"/>
  <c r="I179" i="149"/>
  <c r="M179" i="149"/>
  <c r="N179" i="149"/>
  <c r="O179" i="149"/>
  <c r="P179" i="149"/>
  <c r="Q179" i="149"/>
  <c r="R179" i="149"/>
  <c r="S179" i="149"/>
  <c r="T179" i="149"/>
  <c r="U179" i="149"/>
  <c r="V179" i="149"/>
  <c r="AB179" i="149"/>
  <c r="AE179" i="149"/>
  <c r="AF179" i="149"/>
  <c r="AG179" i="149"/>
  <c r="AH179" i="149"/>
  <c r="AI179" i="149"/>
  <c r="AJ179" i="149"/>
  <c r="AK179" i="149"/>
  <c r="AL179" i="149"/>
  <c r="B180" i="149"/>
  <c r="C180" i="149"/>
  <c r="D180" i="149"/>
  <c r="J180" i="149"/>
  <c r="E180" i="149"/>
  <c r="F180" i="149"/>
  <c r="G180" i="149"/>
  <c r="H180" i="149"/>
  <c r="I180" i="149"/>
  <c r="K180" i="149"/>
  <c r="M180" i="149"/>
  <c r="N180" i="149"/>
  <c r="O180" i="149"/>
  <c r="P180" i="149"/>
  <c r="V180" i="149"/>
  <c r="Q180" i="149"/>
  <c r="R180" i="149"/>
  <c r="S180" i="149"/>
  <c r="T180" i="149"/>
  <c r="U180" i="149"/>
  <c r="AB180" i="149"/>
  <c r="AE180" i="149"/>
  <c r="AF180" i="149"/>
  <c r="AG180" i="149"/>
  <c r="AH180" i="149"/>
  <c r="AI180" i="149"/>
  <c r="AK180" i="149"/>
  <c r="AJ180" i="149"/>
  <c r="AL180" i="149"/>
  <c r="B181" i="149"/>
  <c r="J181" i="149"/>
  <c r="C181" i="149"/>
  <c r="D181" i="149"/>
  <c r="E181" i="149"/>
  <c r="F181" i="149"/>
  <c r="G181" i="149"/>
  <c r="H181" i="149"/>
  <c r="I181" i="149"/>
  <c r="K181" i="149"/>
  <c r="M181" i="149"/>
  <c r="N181" i="149"/>
  <c r="O181" i="149"/>
  <c r="U181" i="149"/>
  <c r="P181" i="149"/>
  <c r="V181" i="149"/>
  <c r="Q181" i="149"/>
  <c r="R181" i="149"/>
  <c r="S181" i="149"/>
  <c r="T181" i="149"/>
  <c r="AB181" i="149"/>
  <c r="AE181" i="149"/>
  <c r="AF181" i="149"/>
  <c r="AG181" i="149"/>
  <c r="AH181" i="149"/>
  <c r="AI181" i="149"/>
  <c r="AK181" i="149"/>
  <c r="AL181" i="149"/>
  <c r="AJ181" i="149"/>
  <c r="B182" i="149"/>
  <c r="C182" i="149"/>
  <c r="D182" i="149"/>
  <c r="E182" i="149"/>
  <c r="K182" i="149"/>
  <c r="F182" i="149"/>
  <c r="G182" i="149"/>
  <c r="H182" i="149"/>
  <c r="I182" i="149"/>
  <c r="J182" i="149"/>
  <c r="M182" i="149"/>
  <c r="N182" i="149"/>
  <c r="O182" i="149"/>
  <c r="U182" i="149"/>
  <c r="P182" i="149"/>
  <c r="Q182" i="149"/>
  <c r="R182" i="149"/>
  <c r="S182" i="149"/>
  <c r="T182" i="149"/>
  <c r="V182" i="149"/>
  <c r="AB182" i="149"/>
  <c r="AE182" i="149"/>
  <c r="AF182" i="149"/>
  <c r="AG182" i="149"/>
  <c r="AH182" i="149"/>
  <c r="AI182" i="149"/>
  <c r="AK182" i="149"/>
  <c r="AJ182" i="149"/>
  <c r="AL182" i="149"/>
  <c r="B183" i="149"/>
  <c r="C183" i="149"/>
  <c r="D183" i="149"/>
  <c r="J183" i="149"/>
  <c r="E183" i="149"/>
  <c r="K183" i="149"/>
  <c r="F183" i="149"/>
  <c r="G183" i="149"/>
  <c r="H183" i="149"/>
  <c r="I183" i="149"/>
  <c r="M183" i="149"/>
  <c r="N183" i="149"/>
  <c r="O183" i="149"/>
  <c r="P183" i="149"/>
  <c r="Q183" i="149"/>
  <c r="R183" i="149"/>
  <c r="S183" i="149"/>
  <c r="T183" i="149"/>
  <c r="U183" i="149"/>
  <c r="V183" i="149"/>
  <c r="AB183" i="149"/>
  <c r="AE183" i="149"/>
  <c r="AF183" i="149"/>
  <c r="AG183" i="149"/>
  <c r="AH183" i="149"/>
  <c r="AI183" i="149"/>
  <c r="AJ183" i="149"/>
  <c r="AK183" i="149"/>
  <c r="AL183" i="149"/>
  <c r="B184" i="149"/>
  <c r="C184" i="149"/>
  <c r="D184" i="149"/>
  <c r="J184" i="149"/>
  <c r="E184" i="149"/>
  <c r="F184" i="149"/>
  <c r="G184" i="149"/>
  <c r="H184" i="149"/>
  <c r="I184" i="149"/>
  <c r="K184" i="149"/>
  <c r="M184" i="149"/>
  <c r="N184" i="149"/>
  <c r="O184" i="149"/>
  <c r="P184" i="149"/>
  <c r="V184" i="149"/>
  <c r="Q184" i="149"/>
  <c r="R184" i="149"/>
  <c r="S184" i="149"/>
  <c r="T184" i="149"/>
  <c r="U184" i="149"/>
  <c r="AB184" i="149"/>
  <c r="AE184" i="149"/>
  <c r="AI184" i="149"/>
  <c r="AF184" i="149"/>
  <c r="AG184" i="149"/>
  <c r="AH184" i="149"/>
  <c r="AK184" i="149"/>
  <c r="AJ184" i="149"/>
  <c r="AL184" i="149"/>
  <c r="B185" i="149"/>
  <c r="C185" i="149"/>
  <c r="D185" i="149"/>
  <c r="E185" i="149"/>
  <c r="F185" i="149"/>
  <c r="G185" i="149"/>
  <c r="H185" i="149"/>
  <c r="I185" i="149"/>
  <c r="J185" i="149"/>
  <c r="K185" i="149"/>
  <c r="M185" i="149"/>
  <c r="N185" i="149"/>
  <c r="O185" i="149"/>
  <c r="U185" i="149"/>
  <c r="P185" i="149"/>
  <c r="V185" i="149"/>
  <c r="Q185" i="149"/>
  <c r="R185" i="149"/>
  <c r="S185" i="149"/>
  <c r="T185" i="149"/>
  <c r="AB185" i="149"/>
  <c r="AE185" i="149"/>
  <c r="AF185" i="149"/>
  <c r="AG185" i="149"/>
  <c r="AH185" i="149"/>
  <c r="AI185" i="149"/>
  <c r="AK185" i="149"/>
  <c r="AL185" i="149"/>
  <c r="AJ185" i="149"/>
  <c r="B186" i="149"/>
  <c r="C186" i="149"/>
  <c r="D186" i="149"/>
  <c r="E186" i="149"/>
  <c r="K186" i="149"/>
  <c r="F186" i="149"/>
  <c r="G186" i="149"/>
  <c r="H186" i="149"/>
  <c r="I186" i="149"/>
  <c r="J186" i="149"/>
  <c r="M186" i="149"/>
  <c r="N186" i="149"/>
  <c r="O186" i="149"/>
  <c r="U186" i="149"/>
  <c r="P186" i="149"/>
  <c r="Q186" i="149"/>
  <c r="R186" i="149"/>
  <c r="S186" i="149"/>
  <c r="T186" i="149"/>
  <c r="V186" i="149"/>
  <c r="AB186" i="149"/>
  <c r="AE186" i="149"/>
  <c r="AF186" i="149"/>
  <c r="AG186" i="149"/>
  <c r="AH186" i="149"/>
  <c r="AI186" i="149"/>
  <c r="AK186" i="149"/>
  <c r="AJ186" i="149"/>
  <c r="AL186" i="149"/>
  <c r="B187" i="149"/>
  <c r="C187" i="149"/>
  <c r="D187" i="149"/>
  <c r="J187" i="149"/>
  <c r="E187" i="149"/>
  <c r="K187" i="149"/>
  <c r="F187" i="149"/>
  <c r="G187" i="149"/>
  <c r="H187" i="149"/>
  <c r="I187" i="149"/>
  <c r="M187" i="149"/>
  <c r="N187" i="149"/>
  <c r="O187" i="149"/>
  <c r="P187" i="149"/>
  <c r="Q187" i="149"/>
  <c r="U187" i="149"/>
  <c r="R187" i="149"/>
  <c r="S187" i="149"/>
  <c r="T187" i="149"/>
  <c r="V187" i="149"/>
  <c r="AB187" i="149"/>
  <c r="AE187" i="149"/>
  <c r="AF187" i="149"/>
  <c r="AG187" i="149"/>
  <c r="AH187" i="149"/>
  <c r="AI187" i="149"/>
  <c r="AJ187" i="149"/>
  <c r="AK187" i="149"/>
  <c r="AL187" i="149"/>
  <c r="B10" i="46192"/>
  <c r="C10" i="46192"/>
  <c r="D10" i="46192"/>
  <c r="E10" i="46192"/>
  <c r="F10" i="46192"/>
  <c r="G10" i="46192"/>
  <c r="H10" i="46192"/>
  <c r="I10" i="46192"/>
  <c r="J10" i="46192"/>
  <c r="K10" i="46192"/>
  <c r="L10" i="46192"/>
  <c r="M10" i="46192"/>
  <c r="N10" i="46192"/>
  <c r="O10" i="46192"/>
  <c r="S10" i="46192"/>
  <c r="T10" i="46192"/>
  <c r="U10" i="46192"/>
  <c r="V10" i="46192"/>
  <c r="W10" i="46192"/>
  <c r="X10" i="46192"/>
  <c r="Y10" i="46192"/>
  <c r="Z10" i="46192"/>
  <c r="AA10" i="46192"/>
  <c r="AB10" i="46192"/>
  <c r="AC10" i="46192"/>
  <c r="AD10" i="46192"/>
  <c r="AE10" i="46192"/>
  <c r="AF10" i="46192"/>
  <c r="AJ10" i="46192"/>
  <c r="AK10" i="46192"/>
  <c r="AL10" i="46192"/>
  <c r="AM10" i="46192"/>
  <c r="AN10" i="46192"/>
  <c r="AO10" i="46192"/>
  <c r="AP10" i="46192"/>
  <c r="AQ10" i="46192"/>
  <c r="AR10" i="46192"/>
  <c r="AS10" i="46192"/>
  <c r="AT10" i="46192"/>
  <c r="AU10" i="46192"/>
  <c r="AV10" i="46192"/>
  <c r="AW10" i="46192"/>
  <c r="AX10" i="46192"/>
  <c r="AY10" i="46192"/>
  <c r="BA10" i="46192"/>
  <c r="BB10" i="46192"/>
  <c r="BC10" i="46192"/>
  <c r="P12" i="46192"/>
  <c r="Q12" i="46192"/>
  <c r="Q10" i="46192"/>
  <c r="AG12" i="46192"/>
  <c r="AG10" i="46192"/>
  <c r="AH12" i="46192"/>
  <c r="AH10" i="46192"/>
  <c r="AZ12" i="46192"/>
  <c r="AY12" i="169"/>
  <c r="P13" i="46192"/>
  <c r="P10" i="46192"/>
  <c r="Q13" i="46192"/>
  <c r="AG13" i="46192"/>
  <c r="AH13" i="46192"/>
  <c r="AZ13" i="46192"/>
  <c r="AY13" i="169"/>
  <c r="P14" i="46192"/>
  <c r="Q14" i="46192"/>
  <c r="AG14" i="46192"/>
  <c r="AH14" i="46192"/>
  <c r="AZ14" i="46192"/>
  <c r="AY14" i="169"/>
  <c r="P15" i="46192"/>
  <c r="Q15" i="46192"/>
  <c r="AG15" i="46192"/>
  <c r="AH15" i="46192"/>
  <c r="AZ15" i="46192"/>
  <c r="AY15" i="169"/>
  <c r="P16" i="46192"/>
  <c r="Q16" i="46192"/>
  <c r="AG16" i="46192"/>
  <c r="AH16" i="46192"/>
  <c r="AZ16" i="46192"/>
  <c r="AY16" i="169"/>
  <c r="P17" i="46192"/>
  <c r="Q17" i="46192"/>
  <c r="AG17" i="46192"/>
  <c r="AH17" i="46192"/>
  <c r="AZ17" i="46192"/>
  <c r="AY17" i="169"/>
  <c r="P18" i="46192"/>
  <c r="Q18" i="46192"/>
  <c r="AG18" i="46192"/>
  <c r="AH18" i="46192"/>
  <c r="AZ18" i="46192"/>
  <c r="AY18" i="169"/>
  <c r="P19" i="46192"/>
  <c r="Q19" i="46192"/>
  <c r="AG19" i="46192"/>
  <c r="AH19" i="46192"/>
  <c r="AZ19" i="46192"/>
  <c r="AY19" i="169"/>
  <c r="P20" i="46192"/>
  <c r="Q20" i="46192"/>
  <c r="AG20" i="46192"/>
  <c r="AH20" i="46192"/>
  <c r="AZ20" i="46192"/>
  <c r="AY20" i="169"/>
  <c r="P21" i="46192"/>
  <c r="Q21" i="46192"/>
  <c r="AG21" i="46192"/>
  <c r="AH21" i="46192"/>
  <c r="AZ21" i="46192"/>
  <c r="AY21" i="169"/>
  <c r="P22" i="46192"/>
  <c r="Q22" i="46192"/>
  <c r="AG22" i="46192"/>
  <c r="AH22" i="46192"/>
  <c r="AZ22" i="46192"/>
  <c r="AY22" i="169"/>
  <c r="P23" i="46192"/>
  <c r="Q23" i="46192"/>
  <c r="AG23" i="46192"/>
  <c r="AH23" i="46192"/>
  <c r="AZ23" i="46192"/>
  <c r="AY23" i="169"/>
  <c r="P24" i="46192"/>
  <c r="Q24" i="46192"/>
  <c r="AG24" i="46192"/>
  <c r="AH24" i="46192"/>
  <c r="AZ24" i="46192"/>
  <c r="AY24" i="169"/>
  <c r="P25" i="46192"/>
  <c r="Q25" i="46192"/>
  <c r="AG25" i="46192"/>
  <c r="AH25" i="46192"/>
  <c r="AZ25" i="46192"/>
  <c r="AY25" i="169"/>
  <c r="P26" i="46192"/>
  <c r="Q26" i="46192"/>
  <c r="AG26" i="46192"/>
  <c r="AH26" i="46192"/>
  <c r="AZ26" i="46192"/>
  <c r="P27" i="46192"/>
  <c r="Q27" i="46192"/>
  <c r="AG27" i="46192"/>
  <c r="AH27" i="46192"/>
  <c r="AZ27" i="46192"/>
  <c r="AY27" i="169"/>
  <c r="P28" i="46192"/>
  <c r="Q28" i="46192"/>
  <c r="AG28" i="46192"/>
  <c r="AH28" i="46192"/>
  <c r="AZ28" i="46192"/>
  <c r="AY28" i="169"/>
  <c r="P29" i="46192"/>
  <c r="Q29" i="46192"/>
  <c r="AG29" i="46192"/>
  <c r="AH29" i="46192"/>
  <c r="AZ29" i="46192"/>
  <c r="AY29" i="169"/>
  <c r="P30" i="46192"/>
  <c r="Q30" i="46192"/>
  <c r="AG30" i="46192"/>
  <c r="AH30" i="46192"/>
  <c r="AZ30" i="46192"/>
  <c r="AY30" i="169"/>
  <c r="B42" i="46192"/>
  <c r="C42" i="46192"/>
  <c r="D42" i="46192"/>
  <c r="E42" i="46192"/>
  <c r="F42" i="46192"/>
  <c r="G42" i="46192"/>
  <c r="H42" i="46192"/>
  <c r="I42" i="46192"/>
  <c r="J42" i="46192"/>
  <c r="K42" i="46192"/>
  <c r="L42" i="46192"/>
  <c r="M42" i="46192"/>
  <c r="N42" i="46192"/>
  <c r="O42" i="46192"/>
  <c r="P42" i="46192"/>
  <c r="S42" i="46192"/>
  <c r="T42" i="46192"/>
  <c r="U42" i="46192"/>
  <c r="V42" i="46192"/>
  <c r="W42" i="46192"/>
  <c r="X42" i="46192"/>
  <c r="Y42" i="46192"/>
  <c r="Z42" i="46192"/>
  <c r="AA42" i="46192"/>
  <c r="AB42" i="46192"/>
  <c r="AC42" i="46192"/>
  <c r="AD42" i="46192"/>
  <c r="AE42" i="46192"/>
  <c r="AF42" i="46192"/>
  <c r="AG42" i="46192"/>
  <c r="AJ42" i="46192"/>
  <c r="AK42" i="46192"/>
  <c r="AL42" i="46192"/>
  <c r="AM42" i="46192"/>
  <c r="AN42" i="46192"/>
  <c r="AO42" i="46192"/>
  <c r="AP42" i="46192"/>
  <c r="AS42" i="46192"/>
  <c r="AT42" i="46192"/>
  <c r="AU42" i="46192"/>
  <c r="AV42" i="46192"/>
  <c r="AW42" i="46192"/>
  <c r="AX42" i="46192"/>
  <c r="AZ42" i="46192"/>
  <c r="BB42" i="46192"/>
  <c r="BC42" i="46192"/>
  <c r="P44" i="46192"/>
  <c r="Q44" i="46192"/>
  <c r="Q42" i="46192"/>
  <c r="AG44" i="46192"/>
  <c r="AH44" i="46192"/>
  <c r="AH42" i="46192"/>
  <c r="AQ44" i="46192"/>
  <c r="AQ42" i="46192"/>
  <c r="AR44" i="46192"/>
  <c r="AR42" i="46192"/>
  <c r="AZ44" i="46192"/>
  <c r="BA44" i="46192"/>
  <c r="BA42" i="46192"/>
  <c r="P45" i="46192"/>
  <c r="Q45" i="46192"/>
  <c r="AG45" i="46192"/>
  <c r="AH45" i="46192"/>
  <c r="AQ45" i="46192"/>
  <c r="AR45" i="46192"/>
  <c r="AZ45" i="46192"/>
  <c r="BA45" i="46192"/>
  <c r="AZ45" i="169"/>
  <c r="P46" i="46192"/>
  <c r="Q46" i="46192"/>
  <c r="AG46" i="46192"/>
  <c r="AH46" i="46192"/>
  <c r="AQ46" i="46192"/>
  <c r="AR46" i="46192"/>
  <c r="AZ46" i="46192"/>
  <c r="BA46" i="46192"/>
  <c r="AZ46" i="169"/>
  <c r="P47" i="46192"/>
  <c r="Q47" i="46192"/>
  <c r="AG47" i="46192"/>
  <c r="AH47" i="46192"/>
  <c r="AQ47" i="46192"/>
  <c r="AR47" i="46192"/>
  <c r="AZ47" i="46192"/>
  <c r="BA47" i="46192"/>
  <c r="AZ47" i="169"/>
  <c r="P48" i="46192"/>
  <c r="Q48" i="46192"/>
  <c r="AG48" i="46192"/>
  <c r="AH48" i="46192"/>
  <c r="AQ48" i="46192"/>
  <c r="AR48" i="46192"/>
  <c r="AZ48" i="46192"/>
  <c r="BA48" i="46192"/>
  <c r="AZ48" i="169"/>
  <c r="P49" i="46192"/>
  <c r="Q49" i="46192"/>
  <c r="AG49" i="46192"/>
  <c r="AH49" i="46192"/>
  <c r="AQ49" i="46192"/>
  <c r="AR49" i="46192"/>
  <c r="AZ49" i="46192"/>
  <c r="BA49" i="46192"/>
  <c r="AZ49" i="169"/>
  <c r="P50" i="46192"/>
  <c r="Q50" i="46192"/>
  <c r="AG50" i="46192"/>
  <c r="AH50" i="46192"/>
  <c r="AQ50" i="46192"/>
  <c r="AR50" i="46192"/>
  <c r="AZ50" i="46192"/>
  <c r="BA50" i="46192"/>
  <c r="AZ50" i="169"/>
  <c r="P51" i="46192"/>
  <c r="Q51" i="46192"/>
  <c r="AG51" i="46192"/>
  <c r="AH51" i="46192"/>
  <c r="AQ51" i="46192"/>
  <c r="AR51" i="46192"/>
  <c r="AZ51" i="46192"/>
  <c r="BA51" i="46192"/>
  <c r="AZ51" i="169"/>
  <c r="P52" i="46192"/>
  <c r="Q52" i="46192"/>
  <c r="AG52" i="46192"/>
  <c r="AH52" i="46192"/>
  <c r="AQ52" i="46192"/>
  <c r="AR52" i="46192"/>
  <c r="AR52" i="169"/>
  <c r="AR42" i="169"/>
  <c r="AR32" i="20"/>
  <c r="B64" i="46192"/>
  <c r="C64" i="46192"/>
  <c r="D64" i="46192"/>
  <c r="E64" i="46192"/>
  <c r="F64" i="46192"/>
  <c r="G64" i="46192"/>
  <c r="H64" i="46192"/>
  <c r="I64" i="46192"/>
  <c r="J64" i="46192"/>
  <c r="K64" i="46192"/>
  <c r="L64" i="46192"/>
  <c r="M64" i="46192"/>
  <c r="N64" i="46192"/>
  <c r="O64" i="46192"/>
  <c r="S64" i="46192"/>
  <c r="T64" i="46192"/>
  <c r="U64" i="46192"/>
  <c r="V64" i="46192"/>
  <c r="W64" i="46192"/>
  <c r="X64" i="46192"/>
  <c r="Y64" i="46192"/>
  <c r="Z64" i="46192"/>
  <c r="AA64" i="46192"/>
  <c r="AB64" i="46192"/>
  <c r="AC64" i="46192"/>
  <c r="AD64" i="46192"/>
  <c r="AE64" i="46192"/>
  <c r="AF64" i="46192"/>
  <c r="AJ64" i="46192"/>
  <c r="AK64" i="46192"/>
  <c r="AL64" i="46192"/>
  <c r="AM64" i="46192"/>
  <c r="AN64" i="46192"/>
  <c r="AO64" i="46192"/>
  <c r="AP64" i="46192"/>
  <c r="AS64" i="46192"/>
  <c r="AT64" i="46192"/>
  <c r="AU64" i="46192"/>
  <c r="AV64" i="46192"/>
  <c r="AW64" i="46192"/>
  <c r="BB64" i="46192"/>
  <c r="BC64" i="46192"/>
  <c r="P66" i="46192"/>
  <c r="P64" i="46192"/>
  <c r="Q66" i="46192"/>
  <c r="AG66" i="46192"/>
  <c r="AG64" i="46192"/>
  <c r="AH66" i="46192"/>
  <c r="AQ66" i="46192"/>
  <c r="AQ64" i="46192"/>
  <c r="AZ66" i="46192"/>
  <c r="BA66" i="46192"/>
  <c r="BA64" i="46192"/>
  <c r="P67" i="46192"/>
  <c r="Q67" i="46192"/>
  <c r="Q64" i="46192"/>
  <c r="AG67" i="46192"/>
  <c r="AH67" i="46192"/>
  <c r="AH64" i="46192"/>
  <c r="AQ67" i="46192"/>
  <c r="AZ67" i="46192"/>
  <c r="BA67" i="46192"/>
  <c r="P68" i="46192"/>
  <c r="Q68" i="46192"/>
  <c r="AG68" i="46192"/>
  <c r="AH68" i="46192"/>
  <c r="AQ68" i="46192"/>
  <c r="AZ68" i="46192"/>
  <c r="BA68" i="46192"/>
  <c r="P69" i="46192"/>
  <c r="Q69" i="46192"/>
  <c r="AG69" i="46192"/>
  <c r="AH69" i="46192"/>
  <c r="AQ69" i="46192"/>
  <c r="AZ69" i="46192"/>
  <c r="BA69" i="46192"/>
  <c r="P70" i="46192"/>
  <c r="Q70" i="46192"/>
  <c r="AG70" i="46192"/>
  <c r="AH70" i="46192"/>
  <c r="AQ70" i="46192"/>
  <c r="AZ70" i="46192"/>
  <c r="BA70" i="46192"/>
  <c r="P71" i="46192"/>
  <c r="Q71" i="46192"/>
  <c r="AG71" i="46192"/>
  <c r="AH71" i="46192"/>
  <c r="AQ71" i="46192"/>
  <c r="AZ71" i="46192"/>
  <c r="BA71" i="46192"/>
  <c r="P72" i="46192"/>
  <c r="Q72" i="46192"/>
  <c r="AG72" i="46192"/>
  <c r="AH72" i="46192"/>
  <c r="AQ72" i="46192"/>
  <c r="AZ72" i="46192"/>
  <c r="BA72" i="46192"/>
  <c r="P73" i="46192"/>
  <c r="Q73" i="46192"/>
  <c r="AG73" i="46192"/>
  <c r="AH73" i="46192"/>
  <c r="AQ73" i="46192"/>
  <c r="AZ73" i="46192"/>
  <c r="BA73" i="46192"/>
  <c r="P74" i="46192"/>
  <c r="Q74" i="46192"/>
  <c r="AG74" i="46192"/>
  <c r="AH74" i="46192"/>
  <c r="AQ74" i="46192"/>
  <c r="AZ74" i="46192"/>
  <c r="BA74" i="46192"/>
  <c r="P75" i="46192"/>
  <c r="Q75" i="46192"/>
  <c r="AG75" i="46192"/>
  <c r="AH75" i="46192"/>
  <c r="AQ75" i="46192"/>
  <c r="AZ75" i="46192"/>
  <c r="BA75" i="46192"/>
  <c r="P76" i="46192"/>
  <c r="Q76" i="46192"/>
  <c r="AG76" i="46192"/>
  <c r="AH76" i="46192"/>
  <c r="AQ76" i="46192"/>
  <c r="AZ76" i="46192"/>
  <c r="BA76" i="46192"/>
  <c r="P77" i="46192"/>
  <c r="Q77" i="46192"/>
  <c r="AG77" i="46192"/>
  <c r="AH77" i="46192"/>
  <c r="AQ77" i="46192"/>
  <c r="AZ77" i="46192"/>
  <c r="BA77" i="46192"/>
  <c r="P78" i="46192"/>
  <c r="Q78" i="46192"/>
  <c r="AG78" i="46192"/>
  <c r="AH78" i="46192"/>
  <c r="AQ78" i="46192"/>
  <c r="AZ78" i="46192"/>
  <c r="BA78" i="46192"/>
  <c r="P79" i="46192"/>
  <c r="Q79" i="46192"/>
  <c r="AG79" i="46192"/>
  <c r="AH79" i="46192"/>
  <c r="AQ79" i="46192"/>
  <c r="AZ79" i="46192"/>
  <c r="BA79" i="46192"/>
  <c r="P80" i="46192"/>
  <c r="Q80" i="46192"/>
  <c r="AG80" i="46192"/>
  <c r="AH80" i="46192"/>
  <c r="AQ80" i="46192"/>
  <c r="AZ80" i="46192"/>
  <c r="BA80" i="46192"/>
  <c r="P81" i="46192"/>
  <c r="Q81" i="46192"/>
  <c r="AG81" i="46192"/>
  <c r="AH81" i="46192"/>
  <c r="AQ81" i="46192"/>
  <c r="AZ81" i="46192"/>
  <c r="BA81" i="46192"/>
  <c r="P82" i="46192"/>
  <c r="Q82" i="46192"/>
  <c r="AG82" i="46192"/>
  <c r="AH82" i="46192"/>
  <c r="AQ82" i="46192"/>
  <c r="AZ82" i="46192"/>
  <c r="BA82" i="46192"/>
  <c r="P83" i="46192"/>
  <c r="Q83" i="46192"/>
  <c r="AG83" i="46192"/>
  <c r="AH83" i="46192"/>
  <c r="AQ83" i="46192"/>
  <c r="AZ83" i="46192"/>
  <c r="BA83" i="46192"/>
  <c r="P84" i="46192"/>
  <c r="Q84" i="46192"/>
  <c r="AG84" i="46192"/>
  <c r="AH84" i="46192"/>
  <c r="AQ84" i="46192"/>
  <c r="AR84" i="46192"/>
  <c r="AR64" i="46192"/>
  <c r="AZ84" i="46192"/>
  <c r="P85" i="46192"/>
  <c r="Q85" i="46192"/>
  <c r="AG85" i="46192"/>
  <c r="AH85" i="46192"/>
  <c r="AQ85" i="46192"/>
  <c r="AR85" i="46192"/>
  <c r="AZ85" i="46192"/>
  <c r="P86" i="46192"/>
  <c r="Q86" i="46192"/>
  <c r="AG86" i="46192"/>
  <c r="AH86" i="46192"/>
  <c r="AQ86" i="46192"/>
  <c r="AR86" i="46192"/>
  <c r="AX86" i="46192"/>
  <c r="AX64" i="46192"/>
  <c r="P87" i="46192"/>
  <c r="Q87" i="46192"/>
  <c r="AG87" i="46192"/>
  <c r="AH87" i="46192"/>
  <c r="AQ87" i="46192"/>
  <c r="AR87" i="46192"/>
  <c r="AZ87" i="46192"/>
  <c r="P88" i="46192"/>
  <c r="Q88" i="46192"/>
  <c r="AG88" i="46192"/>
  <c r="AH88" i="46192"/>
  <c r="AQ88" i="46192"/>
  <c r="AR88" i="46192"/>
  <c r="AX88" i="46192"/>
  <c r="AZ88" i="46192"/>
  <c r="B100" i="46192"/>
  <c r="C100" i="46192"/>
  <c r="D100" i="46192"/>
  <c r="E100" i="46192"/>
  <c r="F100" i="46192"/>
  <c r="G100" i="46192"/>
  <c r="H100" i="46192"/>
  <c r="I100" i="46192"/>
  <c r="J100" i="46192"/>
  <c r="K100" i="46192"/>
  <c r="L100" i="46192"/>
  <c r="M100" i="46192"/>
  <c r="N100" i="46192"/>
  <c r="O100" i="46192"/>
  <c r="S100" i="46192"/>
  <c r="T100" i="46192"/>
  <c r="U100" i="46192"/>
  <c r="V100" i="46192"/>
  <c r="W100" i="46192"/>
  <c r="X100" i="46192"/>
  <c r="Y100" i="46192"/>
  <c r="Z100" i="46192"/>
  <c r="AA100" i="46192"/>
  <c r="AB100" i="46192"/>
  <c r="AC100" i="46192"/>
  <c r="AD100" i="46192"/>
  <c r="AE100" i="46192"/>
  <c r="AF100" i="46192"/>
  <c r="AJ100" i="46192"/>
  <c r="AK100" i="46192"/>
  <c r="AL100" i="46192"/>
  <c r="AM100" i="46192"/>
  <c r="AN100" i="46192"/>
  <c r="AO100" i="46192"/>
  <c r="AP100" i="46192"/>
  <c r="AS100" i="46192"/>
  <c r="AT100" i="46192"/>
  <c r="AU100" i="46192"/>
  <c r="AV100" i="46192"/>
  <c r="AW100" i="46192"/>
  <c r="AX100" i="46192"/>
  <c r="BA100" i="46192"/>
  <c r="BB100" i="46192"/>
  <c r="BC100" i="46192"/>
  <c r="P102" i="46192"/>
  <c r="P100" i="46192"/>
  <c r="Q102" i="46192"/>
  <c r="AG102" i="46192"/>
  <c r="AG100" i="46192"/>
  <c r="AH102" i="46192"/>
  <c r="AQ102" i="46192"/>
  <c r="AQ100" i="46192"/>
  <c r="AR102" i="46192"/>
  <c r="AR100" i="46192"/>
  <c r="AZ102" i="46192"/>
  <c r="P103" i="46192"/>
  <c r="Q103" i="46192"/>
  <c r="Q100" i="46192"/>
  <c r="AG103" i="46192"/>
  <c r="AH103" i="46192"/>
  <c r="AQ103" i="46192"/>
  <c r="AR103" i="46192"/>
  <c r="AZ103" i="46192"/>
  <c r="P104" i="46192"/>
  <c r="Q104" i="46192"/>
  <c r="AG104" i="46192"/>
  <c r="AH104" i="46192"/>
  <c r="AQ104" i="46192"/>
  <c r="AR104" i="46192"/>
  <c r="AZ104" i="46192"/>
  <c r="AZ100" i="46192"/>
  <c r="P105" i="46192"/>
  <c r="Q105" i="46192"/>
  <c r="AG105" i="46192"/>
  <c r="AH105" i="46192"/>
  <c r="AH100" i="46192"/>
  <c r="AQ105" i="46192"/>
  <c r="AR105" i="46192"/>
  <c r="AZ105" i="46192"/>
  <c r="P106" i="46192"/>
  <c r="Q106" i="46192"/>
  <c r="AG106" i="46192"/>
  <c r="AH106" i="46192"/>
  <c r="AQ106" i="46192"/>
  <c r="AR106" i="46192"/>
  <c r="AZ106" i="46192"/>
  <c r="P107" i="46192"/>
  <c r="Q107" i="46192"/>
  <c r="AG107" i="46192"/>
  <c r="AH107" i="46192"/>
  <c r="AQ107" i="46192"/>
  <c r="AR107" i="46192"/>
  <c r="AZ107" i="46192"/>
  <c r="P108" i="46192"/>
  <c r="Q108" i="46192"/>
  <c r="AG108" i="46192"/>
  <c r="AH108" i="46192"/>
  <c r="AQ108" i="46192"/>
  <c r="AR108" i="46192"/>
  <c r="AZ108" i="46192"/>
  <c r="P109" i="46192"/>
  <c r="Q109" i="46192"/>
  <c r="AG109" i="46192"/>
  <c r="AH109" i="46192"/>
  <c r="AQ109" i="46192"/>
  <c r="AR109" i="46192"/>
  <c r="AZ109" i="46192"/>
  <c r="P110" i="46192"/>
  <c r="Q110" i="46192"/>
  <c r="AG110" i="46192"/>
  <c r="AH110" i="46192"/>
  <c r="AQ110" i="46192"/>
  <c r="AR110" i="46192"/>
  <c r="AZ110" i="46192"/>
  <c r="P111" i="46192"/>
  <c r="Q111" i="46192"/>
  <c r="AG111" i="46192"/>
  <c r="AH111" i="46192"/>
  <c r="AQ111" i="46192"/>
  <c r="AR111" i="46192"/>
  <c r="AZ111" i="46192"/>
  <c r="P112" i="46192"/>
  <c r="Q112" i="46192"/>
  <c r="AG112" i="46192"/>
  <c r="AH112" i="46192"/>
  <c r="AQ112" i="46192"/>
  <c r="AR112" i="46192"/>
  <c r="AZ112" i="46192"/>
  <c r="P113" i="46192"/>
  <c r="Q113" i="46192"/>
  <c r="AG113" i="46192"/>
  <c r="AH113" i="46192"/>
  <c r="AQ113" i="46192"/>
  <c r="AR113" i="46192"/>
  <c r="AZ113" i="46192"/>
  <c r="P114" i="46192"/>
  <c r="Q114" i="46192"/>
  <c r="AG114" i="46192"/>
  <c r="AH114" i="46192"/>
  <c r="AQ114" i="46192"/>
  <c r="AR114" i="46192"/>
  <c r="AZ114" i="46192"/>
  <c r="P115" i="46192"/>
  <c r="Q115" i="46192"/>
  <c r="AG115" i="46192"/>
  <c r="AH115" i="46192"/>
  <c r="AQ115" i="46192"/>
  <c r="AR115" i="46192"/>
  <c r="AZ115" i="46192"/>
  <c r="P116" i="46192"/>
  <c r="Q116" i="46192"/>
  <c r="AG116" i="46192"/>
  <c r="AH116" i="46192"/>
  <c r="AQ116" i="46192"/>
  <c r="AR116" i="46192"/>
  <c r="AZ116" i="46192"/>
  <c r="P117" i="46192"/>
  <c r="Q117" i="46192"/>
  <c r="AG117" i="46192"/>
  <c r="AH117" i="46192"/>
  <c r="AQ117" i="46192"/>
  <c r="AR117" i="46192"/>
  <c r="AZ117" i="46192"/>
  <c r="P118" i="46192"/>
  <c r="Q118" i="46192"/>
  <c r="AG118" i="46192"/>
  <c r="AH118" i="46192"/>
  <c r="AQ118" i="46192"/>
  <c r="AR118" i="46192"/>
  <c r="AZ118" i="46192"/>
  <c r="P119" i="46192"/>
  <c r="Q119" i="46192"/>
  <c r="AG119" i="46192"/>
  <c r="AH119" i="46192"/>
  <c r="AQ119" i="46192"/>
  <c r="AR119" i="46192"/>
  <c r="AZ119" i="46192"/>
  <c r="P120" i="46192"/>
  <c r="Q120" i="46192"/>
  <c r="AG120" i="46192"/>
  <c r="AH120" i="46192"/>
  <c r="AQ120" i="46192"/>
  <c r="AR120" i="46192"/>
  <c r="AZ120" i="46192"/>
  <c r="P121" i="46192"/>
  <c r="Q121" i="46192"/>
  <c r="AG121" i="46192"/>
  <c r="AH121" i="46192"/>
  <c r="AQ121" i="46192"/>
  <c r="AR121" i="46192"/>
  <c r="AZ121" i="46192"/>
  <c r="P122" i="46192"/>
  <c r="Q122" i="46192"/>
  <c r="AG122" i="46192"/>
  <c r="AH122" i="46192"/>
  <c r="AQ122" i="46192"/>
  <c r="AR122" i="46192"/>
  <c r="AZ122" i="46192"/>
  <c r="B134" i="46192"/>
  <c r="C134" i="46192"/>
  <c r="D134" i="46192"/>
  <c r="E134" i="46192"/>
  <c r="F134" i="46192"/>
  <c r="G134" i="46192"/>
  <c r="H134" i="46192"/>
  <c r="I134" i="46192"/>
  <c r="J134" i="46192"/>
  <c r="K134" i="46192"/>
  <c r="L134" i="46192"/>
  <c r="M134" i="46192"/>
  <c r="N134" i="46192"/>
  <c r="O134" i="46192"/>
  <c r="Q134" i="46192"/>
  <c r="S134" i="46192"/>
  <c r="T134" i="46192"/>
  <c r="U134" i="46192"/>
  <c r="V134" i="46192"/>
  <c r="W134" i="46192"/>
  <c r="X134" i="46192"/>
  <c r="Y134" i="46192"/>
  <c r="Z134" i="46192"/>
  <c r="AA134" i="46192"/>
  <c r="AB134" i="46192"/>
  <c r="AC134" i="46192"/>
  <c r="AD134" i="46192"/>
  <c r="AE134" i="46192"/>
  <c r="AF134" i="46192"/>
  <c r="AH134" i="46192"/>
  <c r="AJ134" i="46192"/>
  <c r="AK134" i="46192"/>
  <c r="AL134" i="46192"/>
  <c r="AM134" i="46192"/>
  <c r="AN134" i="46192"/>
  <c r="AO134" i="46192"/>
  <c r="AP134" i="46192"/>
  <c r="AR134" i="46192"/>
  <c r="AS134" i="46192"/>
  <c r="AT134" i="46192"/>
  <c r="AU134" i="46192"/>
  <c r="AV134" i="46192"/>
  <c r="AW134" i="46192"/>
  <c r="AX134" i="46192"/>
  <c r="AZ134" i="46192"/>
  <c r="BA134" i="46192"/>
  <c r="BB134" i="46192"/>
  <c r="BC134" i="46192"/>
  <c r="P136" i="46192"/>
  <c r="P134" i="46192"/>
  <c r="Q136" i="46192"/>
  <c r="AG136" i="46192"/>
  <c r="AG134" i="46192"/>
  <c r="AH136" i="46192"/>
  <c r="AQ136" i="46192"/>
  <c r="AQ134" i="46192"/>
  <c r="AZ136" i="46192"/>
  <c r="P137" i="46192"/>
  <c r="Q137" i="46192"/>
  <c r="AG137" i="46192"/>
  <c r="AH137" i="46192"/>
  <c r="AQ137" i="46192"/>
  <c r="AZ137" i="46192"/>
  <c r="P138" i="46192"/>
  <c r="Q138" i="46192"/>
  <c r="AG138" i="46192"/>
  <c r="AH138" i="46192"/>
  <c r="AQ138" i="46192"/>
  <c r="AZ138" i="46192"/>
  <c r="P139" i="46192"/>
  <c r="Q139" i="46192"/>
  <c r="AG139" i="46192"/>
  <c r="AH139" i="46192"/>
  <c r="AQ139" i="46192"/>
  <c r="AZ139" i="46192"/>
  <c r="P140" i="46192"/>
  <c r="Q140" i="46192"/>
  <c r="AG140" i="46192"/>
  <c r="AH140" i="46192"/>
  <c r="AQ140" i="46192"/>
  <c r="AZ140" i="46192"/>
  <c r="P141" i="46192"/>
  <c r="Q141" i="46192"/>
  <c r="AG141" i="46192"/>
  <c r="AH141" i="46192"/>
  <c r="AQ141" i="46192"/>
  <c r="AZ141" i="46192"/>
  <c r="P142" i="46192"/>
  <c r="Q142" i="46192"/>
  <c r="AG142" i="46192"/>
  <c r="AH142" i="46192"/>
  <c r="AQ142" i="46192"/>
  <c r="AZ142" i="46192"/>
  <c r="P143" i="46192"/>
  <c r="Q143" i="46192"/>
  <c r="AG143" i="46192"/>
  <c r="AH143" i="46192"/>
  <c r="AQ143" i="46192"/>
  <c r="AZ143" i="46192"/>
  <c r="P144" i="46192"/>
  <c r="Q144" i="46192"/>
  <c r="AG144" i="46192"/>
  <c r="AH144" i="46192"/>
  <c r="AQ144" i="46192"/>
  <c r="AZ144" i="46192"/>
  <c r="P145" i="46192"/>
  <c r="Q145" i="46192"/>
  <c r="AG145" i="46192"/>
  <c r="AH145" i="46192"/>
  <c r="AQ145" i="46192"/>
  <c r="AZ145" i="46192"/>
  <c r="P146" i="46192"/>
  <c r="Q146" i="46192"/>
  <c r="AG146" i="46192"/>
  <c r="AH146" i="46192"/>
  <c r="AQ146" i="46192"/>
  <c r="AZ146" i="46192"/>
  <c r="P147" i="46192"/>
  <c r="Q147" i="46192"/>
  <c r="AG147" i="46192"/>
  <c r="AH147" i="46192"/>
  <c r="AQ147" i="46192"/>
  <c r="AZ147" i="46192"/>
  <c r="P148" i="46192"/>
  <c r="Q148" i="46192"/>
  <c r="AG148" i="46192"/>
  <c r="AH148" i="46192"/>
  <c r="AQ148" i="46192"/>
  <c r="AZ148" i="46192"/>
  <c r="P149" i="46192"/>
  <c r="Q149" i="46192"/>
  <c r="AG149" i="46192"/>
  <c r="AH149" i="46192"/>
  <c r="AQ149" i="46192"/>
  <c r="AZ149" i="46192"/>
  <c r="P150" i="46192"/>
  <c r="Q150" i="46192"/>
  <c r="AG150" i="46192"/>
  <c r="AH150" i="46192"/>
  <c r="AQ150" i="46192"/>
  <c r="AZ150" i="46192"/>
  <c r="P151" i="46192"/>
  <c r="Q151" i="46192"/>
  <c r="AG151" i="46192"/>
  <c r="AH151" i="46192"/>
  <c r="AQ151" i="46192"/>
  <c r="AZ151" i="46192"/>
  <c r="P152" i="46192"/>
  <c r="Q152" i="46192"/>
  <c r="AG152" i="46192"/>
  <c r="AH152" i="46192"/>
  <c r="AQ152" i="46192"/>
  <c r="AZ152" i="46192"/>
  <c r="P153" i="46192"/>
  <c r="Q153" i="46192"/>
  <c r="AG153" i="46192"/>
  <c r="AH153" i="46192"/>
  <c r="AQ153" i="46192"/>
  <c r="AZ153" i="46192"/>
  <c r="B165" i="46192"/>
  <c r="C165" i="46192"/>
  <c r="D165" i="46192"/>
  <c r="E165" i="46192"/>
  <c r="F165" i="46192"/>
  <c r="G165" i="46192"/>
  <c r="H165" i="46192"/>
  <c r="I165" i="46192"/>
  <c r="J165" i="46192"/>
  <c r="K165" i="46192"/>
  <c r="L165" i="46192"/>
  <c r="M165" i="46192"/>
  <c r="N165" i="46192"/>
  <c r="O165" i="46192"/>
  <c r="P165" i="46192"/>
  <c r="S165" i="46192"/>
  <c r="T165" i="46192"/>
  <c r="U165" i="46192"/>
  <c r="V165" i="46192"/>
  <c r="W165" i="46192"/>
  <c r="X165" i="46192"/>
  <c r="Y165" i="46192"/>
  <c r="Z165" i="46192"/>
  <c r="AA165" i="46192"/>
  <c r="AB165" i="46192"/>
  <c r="AC165" i="46192"/>
  <c r="AD165" i="46192"/>
  <c r="AE165" i="46192"/>
  <c r="AF165" i="46192"/>
  <c r="AG165" i="46192"/>
  <c r="AJ165" i="46192"/>
  <c r="AK165" i="46192"/>
  <c r="AL165" i="46192"/>
  <c r="AM165" i="46192"/>
  <c r="AN165" i="46192"/>
  <c r="AO165" i="46192"/>
  <c r="AP165" i="46192"/>
  <c r="AS165" i="46192"/>
  <c r="AT165" i="46192"/>
  <c r="AU165" i="46192"/>
  <c r="AV165" i="46192"/>
  <c r="AW165" i="46192"/>
  <c r="AX165" i="46192"/>
  <c r="BB165" i="46192"/>
  <c r="BC165" i="46192"/>
  <c r="P167" i="46192"/>
  <c r="Q167" i="46192"/>
  <c r="Q165" i="46192"/>
  <c r="AG167" i="46192"/>
  <c r="AH167" i="46192"/>
  <c r="AH165" i="46192"/>
  <c r="AQ167" i="46192"/>
  <c r="AQ165" i="46192"/>
  <c r="AR167" i="46192"/>
  <c r="AR165" i="46192"/>
  <c r="AZ167" i="46192"/>
  <c r="BA167" i="46192"/>
  <c r="BA165" i="46192"/>
  <c r="P168" i="46192"/>
  <c r="Q168" i="46192"/>
  <c r="AG168" i="46192"/>
  <c r="AH168" i="46192"/>
  <c r="AQ168" i="46192"/>
  <c r="AR168" i="46192"/>
  <c r="AZ168" i="46192"/>
  <c r="BA168" i="46192"/>
  <c r="P169" i="46192"/>
  <c r="Q169" i="46192"/>
  <c r="AG169" i="46192"/>
  <c r="AH169" i="46192"/>
  <c r="AQ169" i="46192"/>
  <c r="AR169" i="46192"/>
  <c r="AZ169" i="46192"/>
  <c r="BA169" i="46192"/>
  <c r="P170" i="46192"/>
  <c r="Q170" i="46192"/>
  <c r="AG170" i="46192"/>
  <c r="AH170" i="46192"/>
  <c r="AQ170" i="46192"/>
  <c r="AR170" i="46192"/>
  <c r="AZ170" i="46192"/>
  <c r="BA170" i="46192"/>
  <c r="P171" i="46192"/>
  <c r="Q171" i="46192"/>
  <c r="AG171" i="46192"/>
  <c r="AH171" i="46192"/>
  <c r="AQ171" i="46192"/>
  <c r="AR171" i="46192"/>
  <c r="AZ171" i="46192"/>
  <c r="BA171" i="46192"/>
  <c r="P172" i="46192"/>
  <c r="Q172" i="46192"/>
  <c r="AG172" i="46192"/>
  <c r="AH172" i="46192"/>
  <c r="AQ172" i="46192"/>
  <c r="AR172" i="46192"/>
  <c r="AZ172" i="46192"/>
  <c r="BA172" i="46192"/>
  <c r="P173" i="46192"/>
  <c r="Q173" i="46192"/>
  <c r="AG173" i="46192"/>
  <c r="AH173" i="46192"/>
  <c r="AQ173" i="46192"/>
  <c r="AR173" i="46192"/>
  <c r="AZ173" i="46192"/>
  <c r="BA173" i="46192"/>
  <c r="P174" i="46192"/>
  <c r="Q174" i="46192"/>
  <c r="AG174" i="46192"/>
  <c r="AH174" i="46192"/>
  <c r="AQ174" i="46192"/>
  <c r="AR174" i="46192"/>
  <c r="AZ174" i="46192"/>
  <c r="BA174" i="46192"/>
  <c r="P175" i="46192"/>
  <c r="Q175" i="46192"/>
  <c r="AG175" i="46192"/>
  <c r="AH175" i="46192"/>
  <c r="AQ175" i="46192"/>
  <c r="AR175" i="46192"/>
  <c r="AZ175" i="46192"/>
  <c r="BA175" i="46192"/>
  <c r="P176" i="46192"/>
  <c r="Q176" i="46192"/>
  <c r="AG176" i="46192"/>
  <c r="AH176" i="46192"/>
  <c r="AQ176" i="46192"/>
  <c r="AR176" i="46192"/>
  <c r="AZ176" i="46192"/>
  <c r="BA176" i="46192"/>
  <c r="P177" i="46192"/>
  <c r="Q177" i="46192"/>
  <c r="AG177" i="46192"/>
  <c r="AH177" i="46192"/>
  <c r="AQ177" i="46192"/>
  <c r="AR177" i="46192"/>
  <c r="AZ177" i="46192"/>
  <c r="BA177" i="46192"/>
  <c r="P178" i="46192"/>
  <c r="Q178" i="46192"/>
  <c r="AG178" i="46192"/>
  <c r="AH178" i="46192"/>
  <c r="AQ178" i="46192"/>
  <c r="AR178" i="46192"/>
  <c r="AZ178" i="46192"/>
  <c r="BA178" i="46192"/>
  <c r="P179" i="46192"/>
  <c r="Q179" i="46192"/>
  <c r="AG179" i="46192"/>
  <c r="AH179" i="46192"/>
  <c r="AQ179" i="46192"/>
  <c r="AR179" i="46192"/>
  <c r="AZ179" i="46192"/>
  <c r="BA179" i="46192"/>
  <c r="P180" i="46192"/>
  <c r="Q180" i="46192"/>
  <c r="AG180" i="46192"/>
  <c r="AH180" i="46192"/>
  <c r="AQ180" i="46192"/>
  <c r="AR180" i="46192"/>
  <c r="AZ180" i="46192"/>
  <c r="BA180" i="46192"/>
  <c r="P181" i="46192"/>
  <c r="Q181" i="46192"/>
  <c r="AG181" i="46192"/>
  <c r="AH181" i="46192"/>
  <c r="AQ181" i="46192"/>
  <c r="AR181" i="46192"/>
  <c r="AZ181" i="46192"/>
  <c r="BA181" i="46192"/>
  <c r="P182" i="46192"/>
  <c r="Q182" i="46192"/>
  <c r="AG182" i="46192"/>
  <c r="AH182" i="46192"/>
  <c r="AQ182" i="46192"/>
  <c r="AR182" i="46192"/>
  <c r="AZ182" i="46192"/>
  <c r="BA182" i="46192"/>
  <c r="P183" i="46192"/>
  <c r="Q183" i="46192"/>
  <c r="AG183" i="46192"/>
  <c r="AH183" i="46192"/>
  <c r="AQ183" i="46192"/>
  <c r="AR183" i="46192"/>
  <c r="AZ183" i="46192"/>
  <c r="BA183" i="46192"/>
  <c r="P184" i="46192"/>
  <c r="Q184" i="46192"/>
  <c r="AG184" i="46192"/>
  <c r="AH184" i="46192"/>
  <c r="AQ184" i="46192"/>
  <c r="AR184" i="46192"/>
  <c r="AZ184" i="46192"/>
  <c r="BA184" i="46192"/>
  <c r="P185" i="46192"/>
  <c r="Q185" i="46192"/>
  <c r="AG185" i="46192"/>
  <c r="AH185" i="46192"/>
  <c r="AQ185" i="46192"/>
  <c r="AR185" i="46192"/>
  <c r="AZ185" i="46192"/>
  <c r="BA185" i="46192"/>
  <c r="P186" i="46192"/>
  <c r="Q186" i="46192"/>
  <c r="AG186" i="46192"/>
  <c r="AH186" i="46192"/>
  <c r="AQ186" i="46192"/>
  <c r="AR186" i="46192"/>
  <c r="AZ186" i="46192"/>
  <c r="BA186" i="46192"/>
  <c r="P187" i="46192"/>
  <c r="Q187" i="46192"/>
  <c r="AG187" i="46192"/>
  <c r="AH187" i="46192"/>
  <c r="AQ187" i="46192"/>
  <c r="AR187" i="46192"/>
  <c r="AZ187" i="46192"/>
  <c r="BA187" i="46192"/>
  <c r="AZ188" i="46192"/>
  <c r="AZ165" i="46192"/>
  <c r="B10" i="1"/>
  <c r="C10" i="1"/>
  <c r="D10" i="1"/>
  <c r="B28" i="20"/>
  <c r="E10" i="1"/>
  <c r="F10" i="1"/>
  <c r="G10" i="1"/>
  <c r="H10" i="1"/>
  <c r="I10" i="1"/>
  <c r="J10" i="1"/>
  <c r="K10" i="1"/>
  <c r="L10" i="1"/>
  <c r="M10" i="1"/>
  <c r="N10" i="1"/>
  <c r="Q10" i="1"/>
  <c r="R10" i="1"/>
  <c r="S10" i="1"/>
  <c r="T10" i="1"/>
  <c r="U10" i="1"/>
  <c r="V10" i="1"/>
  <c r="W10" i="1"/>
  <c r="X10" i="1"/>
  <c r="Y10" i="1"/>
  <c r="Z10" i="1"/>
  <c r="AA10" i="1"/>
  <c r="AE10" i="1"/>
  <c r="AF10" i="1"/>
  <c r="AG10" i="1"/>
  <c r="AH10" i="1"/>
  <c r="AI10" i="1"/>
  <c r="AK10" i="1"/>
  <c r="AL10" i="1"/>
  <c r="AM10" i="1"/>
  <c r="AN10" i="1"/>
  <c r="AO10" i="1"/>
  <c r="AP10" i="1"/>
  <c r="AQ10" i="1"/>
  <c r="AS10" i="1"/>
  <c r="AT10" i="1"/>
  <c r="AU10" i="1"/>
  <c r="N12" i="1"/>
  <c r="O12" i="1"/>
  <c r="O10" i="1"/>
  <c r="AA12" i="1"/>
  <c r="AB12" i="1"/>
  <c r="AB10" i="1"/>
  <c r="AJ12" i="1"/>
  <c r="AJ10" i="1"/>
  <c r="AR12" i="1"/>
  <c r="AR10" i="1"/>
  <c r="N13" i="1"/>
  <c r="O13" i="1"/>
  <c r="AA13" i="1"/>
  <c r="AB13" i="1"/>
  <c r="AJ13" i="1"/>
  <c r="AR13" i="1"/>
  <c r="N14" i="1"/>
  <c r="O14" i="1"/>
  <c r="AA14" i="1"/>
  <c r="AB14" i="1"/>
  <c r="AJ14" i="1"/>
  <c r="AR14" i="1"/>
  <c r="N15" i="1"/>
  <c r="O15" i="1"/>
  <c r="AA15" i="1"/>
  <c r="AB15" i="1"/>
  <c r="AJ15" i="1"/>
  <c r="AR15" i="1"/>
  <c r="N16" i="1"/>
  <c r="O16" i="1"/>
  <c r="AA16" i="1"/>
  <c r="AB16" i="1"/>
  <c r="AJ16" i="1"/>
  <c r="AR16" i="1"/>
  <c r="N17" i="1"/>
  <c r="O17" i="1"/>
  <c r="AA17" i="1"/>
  <c r="AB17" i="1"/>
  <c r="AJ17" i="1"/>
  <c r="AR17" i="1"/>
  <c r="N18" i="1"/>
  <c r="O18" i="1"/>
  <c r="AA18" i="1"/>
  <c r="AB18" i="1"/>
  <c r="AJ18" i="1"/>
  <c r="AR18" i="1"/>
  <c r="N19" i="1"/>
  <c r="O19" i="1"/>
  <c r="AA19" i="1"/>
  <c r="AB19" i="1"/>
  <c r="AJ19" i="1"/>
  <c r="AR19" i="1"/>
  <c r="N20" i="1"/>
  <c r="O20" i="1"/>
  <c r="AA20" i="1"/>
  <c r="AB20" i="1"/>
  <c r="AJ20" i="1"/>
  <c r="AR20" i="1"/>
  <c r="N21" i="1"/>
  <c r="O21" i="1"/>
  <c r="AA21" i="1"/>
  <c r="AB21" i="1"/>
  <c r="AJ21" i="1"/>
  <c r="AR21" i="1"/>
  <c r="N22" i="1"/>
  <c r="O22" i="1"/>
  <c r="AA22" i="1"/>
  <c r="AB22" i="1"/>
  <c r="AJ22" i="1"/>
  <c r="AR22" i="1"/>
  <c r="N23" i="1"/>
  <c r="O23" i="1"/>
  <c r="AA23" i="1"/>
  <c r="AB23" i="1"/>
  <c r="AJ23" i="1"/>
  <c r="AR23" i="1"/>
  <c r="N24" i="1"/>
  <c r="O24" i="1"/>
  <c r="AA24" i="1"/>
  <c r="AB24" i="1"/>
  <c r="AJ24" i="1"/>
  <c r="AR24" i="1"/>
  <c r="N25" i="1"/>
  <c r="O25" i="1"/>
  <c r="AA25" i="1"/>
  <c r="AB25" i="1"/>
  <c r="AJ25" i="1"/>
  <c r="AR25" i="1"/>
  <c r="N26" i="1"/>
  <c r="O26" i="1"/>
  <c r="AA26" i="1"/>
  <c r="AB26" i="1"/>
  <c r="AJ26" i="1"/>
  <c r="AR26" i="1"/>
  <c r="N27" i="1"/>
  <c r="O27" i="1"/>
  <c r="AA27" i="1"/>
  <c r="AB27" i="1"/>
  <c r="AJ27" i="1"/>
  <c r="AR27" i="1"/>
  <c r="N28" i="1"/>
  <c r="O28" i="1"/>
  <c r="AA28" i="1"/>
  <c r="AB28" i="1"/>
  <c r="AJ28" i="1"/>
  <c r="AR28" i="1"/>
  <c r="N29" i="1"/>
  <c r="O29" i="1"/>
  <c r="AA29" i="1"/>
  <c r="AB29" i="1"/>
  <c r="AJ29" i="1"/>
  <c r="AR29" i="1"/>
  <c r="N30" i="1"/>
  <c r="O30" i="1"/>
  <c r="AA30" i="1"/>
  <c r="AB30" i="1"/>
  <c r="AJ30" i="1"/>
  <c r="AR30" i="1"/>
  <c r="B42" i="1"/>
  <c r="C42" i="1"/>
  <c r="D42" i="1"/>
  <c r="E42" i="1"/>
  <c r="F42" i="1"/>
  <c r="G42" i="1"/>
  <c r="H42" i="1"/>
  <c r="I42" i="1"/>
  <c r="J42" i="1"/>
  <c r="K42" i="1"/>
  <c r="L42" i="1"/>
  <c r="M42" i="1"/>
  <c r="O42" i="1"/>
  <c r="Q42" i="1"/>
  <c r="R42" i="1"/>
  <c r="S42" i="1"/>
  <c r="T42" i="1"/>
  <c r="U42" i="1"/>
  <c r="V42" i="1"/>
  <c r="W42" i="1"/>
  <c r="X42" i="1"/>
  <c r="Y42" i="1"/>
  <c r="Z42" i="1"/>
  <c r="AB42" i="1"/>
  <c r="AE42" i="1"/>
  <c r="AF42" i="1"/>
  <c r="AG42" i="1"/>
  <c r="AH42" i="1"/>
  <c r="AI42" i="1"/>
  <c r="AK42" i="1"/>
  <c r="AL42" i="1"/>
  <c r="AM42" i="1"/>
  <c r="AN42" i="1"/>
  <c r="AO42" i="1"/>
  <c r="AP42" i="1"/>
  <c r="AT42" i="1"/>
  <c r="AU42" i="1"/>
  <c r="N44" i="1"/>
  <c r="N42" i="1"/>
  <c r="B19" i="20"/>
  <c r="O44" i="1"/>
  <c r="AA44" i="1"/>
  <c r="AA42" i="1"/>
  <c r="AB44" i="1"/>
  <c r="AJ44" i="1"/>
  <c r="AJ42" i="1"/>
  <c r="AR44" i="1"/>
  <c r="AR42" i="1"/>
  <c r="N45" i="1"/>
  <c r="O45" i="1"/>
  <c r="AA45" i="1"/>
  <c r="AB45" i="1"/>
  <c r="AJ45" i="1"/>
  <c r="AR45" i="1"/>
  <c r="N46" i="1"/>
  <c r="O46" i="1"/>
  <c r="AA46" i="1"/>
  <c r="AB46" i="1"/>
  <c r="AJ46" i="1"/>
  <c r="AR46" i="1"/>
  <c r="N47" i="1"/>
  <c r="O47" i="1"/>
  <c r="AA47" i="1"/>
  <c r="AB47" i="1"/>
  <c r="AJ47" i="1"/>
  <c r="AR47" i="1"/>
  <c r="N48" i="1"/>
  <c r="O48" i="1"/>
  <c r="AA48" i="1"/>
  <c r="AB48" i="1"/>
  <c r="AJ48" i="1"/>
  <c r="AR48" i="1"/>
  <c r="N49" i="1"/>
  <c r="O49" i="1"/>
  <c r="AA49" i="1"/>
  <c r="AB49" i="1"/>
  <c r="AJ49" i="1"/>
  <c r="AR49" i="1"/>
  <c r="N50" i="1"/>
  <c r="O50" i="1"/>
  <c r="AA50" i="1"/>
  <c r="AB50" i="1"/>
  <c r="AJ50" i="1"/>
  <c r="AR50" i="1"/>
  <c r="N51" i="1"/>
  <c r="O51" i="1"/>
  <c r="AA51" i="1"/>
  <c r="AB51" i="1"/>
  <c r="AJ51" i="1"/>
  <c r="AR51" i="1"/>
  <c r="N52" i="1"/>
  <c r="O52" i="1"/>
  <c r="AA52" i="1"/>
  <c r="AB52" i="1"/>
  <c r="AJ52" i="1"/>
  <c r="AR52" i="1"/>
  <c r="AP53" i="1"/>
  <c r="B65" i="1"/>
  <c r="C65" i="1"/>
  <c r="D65" i="1"/>
  <c r="E65" i="1"/>
  <c r="F65" i="1"/>
  <c r="G65" i="1"/>
  <c r="H65" i="1"/>
  <c r="I65" i="1"/>
  <c r="J65" i="1"/>
  <c r="K65" i="1"/>
  <c r="L65" i="1"/>
  <c r="M65" i="1"/>
  <c r="Q65" i="1"/>
  <c r="R65" i="1"/>
  <c r="S65" i="1"/>
  <c r="T65" i="1"/>
  <c r="U65" i="1"/>
  <c r="V65" i="1"/>
  <c r="W65" i="1"/>
  <c r="X65" i="1"/>
  <c r="Y65" i="1"/>
  <c r="Z65" i="1"/>
  <c r="AD65" i="1"/>
  <c r="AE65" i="1"/>
  <c r="AF65" i="1"/>
  <c r="AG65" i="1"/>
  <c r="AH65" i="1"/>
  <c r="AI65" i="1"/>
  <c r="AK65" i="1"/>
  <c r="AL65" i="1"/>
  <c r="AM65" i="1"/>
  <c r="AN65" i="1"/>
  <c r="AO65" i="1"/>
  <c r="AP65" i="1"/>
  <c r="AQ65" i="1"/>
  <c r="AS65" i="1"/>
  <c r="AT65" i="1"/>
  <c r="AU65" i="1"/>
  <c r="N67" i="1"/>
  <c r="N65" i="1"/>
  <c r="O67" i="1"/>
  <c r="AA67" i="1"/>
  <c r="AA65" i="1"/>
  <c r="AB67" i="1"/>
  <c r="AJ67" i="1"/>
  <c r="AJ65" i="1"/>
  <c r="AR67" i="1"/>
  <c r="N68" i="1"/>
  <c r="O68" i="1"/>
  <c r="AA68" i="1"/>
  <c r="AB68" i="1"/>
  <c r="AJ68" i="1"/>
  <c r="AR68" i="1"/>
  <c r="N69" i="1"/>
  <c r="O69" i="1"/>
  <c r="AA69" i="1"/>
  <c r="AB69" i="1"/>
  <c r="AJ69" i="1"/>
  <c r="AR69" i="1"/>
  <c r="N70" i="1"/>
  <c r="O70" i="1"/>
  <c r="AA70" i="1"/>
  <c r="AB70" i="1"/>
  <c r="AJ70" i="1"/>
  <c r="AR70" i="1"/>
  <c r="N71" i="1"/>
  <c r="O71" i="1"/>
  <c r="AA71" i="1"/>
  <c r="AB71" i="1"/>
  <c r="AJ71" i="1"/>
  <c r="AR71" i="1"/>
  <c r="N72" i="1"/>
  <c r="O72" i="1"/>
  <c r="AA72" i="1"/>
  <c r="AB72" i="1"/>
  <c r="AJ72" i="1"/>
  <c r="AR72" i="1"/>
  <c r="N73" i="1"/>
  <c r="O73" i="1"/>
  <c r="AA73" i="1"/>
  <c r="AB73" i="1"/>
  <c r="AJ73" i="1"/>
  <c r="AR73" i="1"/>
  <c r="N74" i="1"/>
  <c r="O74" i="1"/>
  <c r="AA74" i="1"/>
  <c r="AB74" i="1"/>
  <c r="AJ74" i="1"/>
  <c r="AR74" i="1"/>
  <c r="N75" i="1"/>
  <c r="O75" i="1"/>
  <c r="AA75" i="1"/>
  <c r="AB75" i="1"/>
  <c r="AJ75" i="1"/>
  <c r="AR75" i="1"/>
  <c r="N76" i="1"/>
  <c r="O76" i="1"/>
  <c r="AA76" i="1"/>
  <c r="AB76" i="1"/>
  <c r="AJ76" i="1"/>
  <c r="AR76" i="1"/>
  <c r="N77" i="1"/>
  <c r="O77" i="1"/>
  <c r="AA77" i="1"/>
  <c r="AB77" i="1"/>
  <c r="AJ77" i="1"/>
  <c r="AR77" i="1"/>
  <c r="N78" i="1"/>
  <c r="O78" i="1"/>
  <c r="AA78" i="1"/>
  <c r="AB78" i="1"/>
  <c r="AJ78" i="1"/>
  <c r="AR78" i="1"/>
  <c r="N79" i="1"/>
  <c r="O79" i="1"/>
  <c r="AA79" i="1"/>
  <c r="AB79" i="1"/>
  <c r="AJ79" i="1"/>
  <c r="AR79" i="1"/>
  <c r="N80" i="1"/>
  <c r="O80" i="1"/>
  <c r="AA80" i="1"/>
  <c r="AB80" i="1"/>
  <c r="AJ80" i="1"/>
  <c r="AR80" i="1"/>
  <c r="N81" i="1"/>
  <c r="O81" i="1"/>
  <c r="AA81" i="1"/>
  <c r="AB81" i="1"/>
  <c r="AJ81" i="1"/>
  <c r="AR81" i="1"/>
  <c r="N82" i="1"/>
  <c r="O82" i="1"/>
  <c r="AA82" i="1"/>
  <c r="AB82" i="1"/>
  <c r="AJ82" i="1"/>
  <c r="AR82" i="1"/>
  <c r="N83" i="1"/>
  <c r="O83" i="1"/>
  <c r="AA83" i="1"/>
  <c r="AB83" i="1"/>
  <c r="AJ83" i="1"/>
  <c r="AR83" i="1"/>
  <c r="N84" i="1"/>
  <c r="O84" i="1"/>
  <c r="AA84" i="1"/>
  <c r="AB84" i="1"/>
  <c r="AJ84" i="1"/>
  <c r="AR84" i="1"/>
  <c r="N85" i="1"/>
  <c r="O85" i="1"/>
  <c r="AA85" i="1"/>
  <c r="AB85" i="1"/>
  <c r="AJ85" i="1"/>
  <c r="AR85" i="1"/>
  <c r="N86" i="1"/>
  <c r="O86" i="1"/>
  <c r="AA86" i="1"/>
  <c r="AB86" i="1"/>
  <c r="AJ86" i="1"/>
  <c r="AR86" i="1"/>
  <c r="N87" i="1"/>
  <c r="O87" i="1"/>
  <c r="AA87" i="1"/>
  <c r="AB87" i="1"/>
  <c r="AJ87" i="1"/>
  <c r="AR87" i="1"/>
  <c r="N88" i="1"/>
  <c r="O88" i="1"/>
  <c r="AA88" i="1"/>
  <c r="AB88" i="1"/>
  <c r="AJ88" i="1"/>
  <c r="AR88" i="1"/>
  <c r="N89" i="1"/>
  <c r="O89" i="1"/>
  <c r="AA89" i="1"/>
  <c r="AB89" i="1"/>
  <c r="AJ89" i="1"/>
  <c r="AG88" i="16"/>
  <c r="B101" i="1"/>
  <c r="C101" i="1"/>
  <c r="D101" i="1"/>
  <c r="B31" i="20"/>
  <c r="D31" i="20"/>
  <c r="E101" i="1"/>
  <c r="F101" i="1"/>
  <c r="G101" i="1"/>
  <c r="H101" i="1"/>
  <c r="I101" i="1"/>
  <c r="J101" i="1"/>
  <c r="K101" i="1"/>
  <c r="L101" i="1"/>
  <c r="M101" i="1"/>
  <c r="Q101" i="1"/>
  <c r="C31" i="20"/>
  <c r="R101" i="1"/>
  <c r="S101" i="1"/>
  <c r="T101" i="1"/>
  <c r="U101" i="1"/>
  <c r="V101" i="1"/>
  <c r="W101" i="1"/>
  <c r="X101" i="1"/>
  <c r="Y101" i="1"/>
  <c r="Z101" i="1"/>
  <c r="AD101" i="1"/>
  <c r="AE101" i="1"/>
  <c r="AF101" i="1"/>
  <c r="AG101" i="1"/>
  <c r="AH101" i="1"/>
  <c r="AI101" i="1"/>
  <c r="AK101" i="1"/>
  <c r="AL101" i="1"/>
  <c r="AM101" i="1"/>
  <c r="AN101" i="1"/>
  <c r="AO101" i="1"/>
  <c r="AP101" i="1"/>
  <c r="AR101" i="1"/>
  <c r="AT101" i="1"/>
  <c r="AU101" i="1"/>
  <c r="N103" i="1"/>
  <c r="O103" i="1"/>
  <c r="AA103" i="1"/>
  <c r="AA101" i="1"/>
  <c r="AB103" i="1"/>
  <c r="AJ103" i="1"/>
  <c r="N104" i="1"/>
  <c r="O104" i="1"/>
  <c r="AA104" i="1"/>
  <c r="AB104" i="1"/>
  <c r="AJ104" i="1"/>
  <c r="N105" i="1"/>
  <c r="N101" i="1"/>
  <c r="O105" i="1"/>
  <c r="AA105" i="1"/>
  <c r="AB105" i="1"/>
  <c r="AJ105" i="1"/>
  <c r="AJ101" i="1"/>
  <c r="N106" i="1"/>
  <c r="O106" i="1"/>
  <c r="AA106" i="1"/>
  <c r="AB106" i="1"/>
  <c r="AJ106" i="1"/>
  <c r="N107" i="1"/>
  <c r="O107" i="1"/>
  <c r="AA107" i="1"/>
  <c r="AB107" i="1"/>
  <c r="AJ107" i="1"/>
  <c r="N108" i="1"/>
  <c r="O108" i="1"/>
  <c r="AA108" i="1"/>
  <c r="AB108" i="1"/>
  <c r="AJ108" i="1"/>
  <c r="N109" i="1"/>
  <c r="O109" i="1"/>
  <c r="AA109" i="1"/>
  <c r="AB109" i="1"/>
  <c r="AJ109" i="1"/>
  <c r="N110" i="1"/>
  <c r="O110" i="1"/>
  <c r="AA110" i="1"/>
  <c r="AB110" i="1"/>
  <c r="AJ110" i="1"/>
  <c r="N111" i="1"/>
  <c r="O111" i="1"/>
  <c r="AA111" i="1"/>
  <c r="AB111" i="1"/>
  <c r="AJ111" i="1"/>
  <c r="N112" i="1"/>
  <c r="O112" i="1"/>
  <c r="AA112" i="1"/>
  <c r="AB112" i="1"/>
  <c r="AJ112" i="1"/>
  <c r="N113" i="1"/>
  <c r="O113" i="1"/>
  <c r="AA113" i="1"/>
  <c r="AB113" i="1"/>
  <c r="AJ113" i="1"/>
  <c r="N114" i="1"/>
  <c r="O114" i="1"/>
  <c r="AA114" i="1"/>
  <c r="AB114" i="1"/>
  <c r="AJ114" i="1"/>
  <c r="N115" i="1"/>
  <c r="O115" i="1"/>
  <c r="AA115" i="1"/>
  <c r="AB115" i="1"/>
  <c r="AJ115" i="1"/>
  <c r="N116" i="1"/>
  <c r="O116" i="1"/>
  <c r="AA116" i="1"/>
  <c r="AB116" i="1"/>
  <c r="AJ116" i="1"/>
  <c r="N117" i="1"/>
  <c r="O117" i="1"/>
  <c r="AA117" i="1"/>
  <c r="AB117" i="1"/>
  <c r="AJ117" i="1"/>
  <c r="N118" i="1"/>
  <c r="O118" i="1"/>
  <c r="AA118" i="1"/>
  <c r="AB118" i="1"/>
  <c r="AJ118" i="1"/>
  <c r="N119" i="1"/>
  <c r="O119" i="1"/>
  <c r="AA119" i="1"/>
  <c r="AB119" i="1"/>
  <c r="AJ119" i="1"/>
  <c r="N120" i="1"/>
  <c r="O120" i="1"/>
  <c r="AA120" i="1"/>
  <c r="AB120" i="1"/>
  <c r="AJ120" i="1"/>
  <c r="N121" i="1"/>
  <c r="O121" i="1"/>
  <c r="AA121" i="1"/>
  <c r="AB121" i="1"/>
  <c r="AJ121" i="1"/>
  <c r="N122" i="1"/>
  <c r="O122" i="1"/>
  <c r="AA122" i="1"/>
  <c r="AB122" i="1"/>
  <c r="AJ122" i="1"/>
  <c r="N123" i="1"/>
  <c r="O123" i="1"/>
  <c r="AA123" i="1"/>
  <c r="AB123" i="1"/>
  <c r="AJ12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O134" i="1"/>
  <c r="Q134" i="1"/>
  <c r="R134" i="1"/>
  <c r="S134" i="1"/>
  <c r="T134" i="1"/>
  <c r="U134" i="1"/>
  <c r="V134" i="1"/>
  <c r="W134" i="1"/>
  <c r="X134" i="1"/>
  <c r="Y134" i="1"/>
  <c r="Z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R134" i="1"/>
  <c r="AT134" i="1"/>
  <c r="AU134" i="1"/>
  <c r="N135" i="1"/>
  <c r="N134" i="1"/>
  <c r="O135" i="1"/>
  <c r="AA135" i="1"/>
  <c r="AA134" i="1"/>
  <c r="AB135" i="1"/>
  <c r="AJ135" i="1"/>
  <c r="AS135" i="1"/>
  <c r="AO135" i="16"/>
  <c r="N136" i="1"/>
  <c r="O136" i="1"/>
  <c r="AA136" i="1"/>
  <c r="AB136" i="1"/>
  <c r="AJ136" i="1"/>
  <c r="AS136" i="1"/>
  <c r="AO136" i="16"/>
  <c r="N137" i="1"/>
  <c r="O137" i="1"/>
  <c r="AA137" i="1"/>
  <c r="AB137" i="1"/>
  <c r="AJ137" i="1"/>
  <c r="AS137" i="1"/>
  <c r="AO137" i="16"/>
  <c r="N138" i="1"/>
  <c r="O138" i="1"/>
  <c r="AA138" i="1"/>
  <c r="AB138" i="1"/>
  <c r="AJ138" i="1"/>
  <c r="AS138" i="1"/>
  <c r="AO138" i="16"/>
  <c r="N139" i="1"/>
  <c r="O139" i="1"/>
  <c r="AA139" i="1"/>
  <c r="AB139" i="1"/>
  <c r="AJ139" i="1"/>
  <c r="AS139" i="1"/>
  <c r="AO139" i="16"/>
  <c r="N140" i="1"/>
  <c r="O140" i="1"/>
  <c r="AA140" i="1"/>
  <c r="AB140" i="1"/>
  <c r="AJ140" i="1"/>
  <c r="AS140" i="1"/>
  <c r="AO140" i="16"/>
  <c r="N141" i="1"/>
  <c r="O141" i="1"/>
  <c r="AA141" i="1"/>
  <c r="AB141" i="1"/>
  <c r="AJ141" i="1"/>
  <c r="AS141" i="1"/>
  <c r="AO141" i="16"/>
  <c r="N142" i="1"/>
  <c r="O142" i="1"/>
  <c r="AA142" i="1"/>
  <c r="AB142" i="1"/>
  <c r="AJ142" i="1"/>
  <c r="AS142" i="1"/>
  <c r="AO142" i="16"/>
  <c r="N143" i="1"/>
  <c r="O143" i="1"/>
  <c r="AA143" i="1"/>
  <c r="AB143" i="1"/>
  <c r="AJ143" i="1"/>
  <c r="AS143" i="1"/>
  <c r="AO143" i="16"/>
  <c r="N144" i="1"/>
  <c r="O144" i="1"/>
  <c r="AA144" i="1"/>
  <c r="AB144" i="1"/>
  <c r="AJ144" i="1"/>
  <c r="AS144" i="1"/>
  <c r="AO144" i="16"/>
  <c r="N145" i="1"/>
  <c r="O145" i="1"/>
  <c r="AA145" i="1"/>
  <c r="AB145" i="1"/>
  <c r="AJ145" i="1"/>
  <c r="AS145" i="1"/>
  <c r="AO145" i="16"/>
  <c r="N146" i="1"/>
  <c r="O146" i="1"/>
  <c r="AA146" i="1"/>
  <c r="AB146" i="1"/>
  <c r="AJ146" i="1"/>
  <c r="AS146" i="1"/>
  <c r="AO146" i="16"/>
  <c r="N147" i="1"/>
  <c r="O147" i="1"/>
  <c r="AA147" i="1"/>
  <c r="AB147" i="1"/>
  <c r="AB134" i="1"/>
  <c r="AJ147" i="1"/>
  <c r="AS147" i="1"/>
  <c r="AO147" i="16"/>
  <c r="N148" i="1"/>
  <c r="O148" i="1"/>
  <c r="AA148" i="1"/>
  <c r="AB148" i="1"/>
  <c r="AJ148" i="1"/>
  <c r="AS148" i="1"/>
  <c r="AO148" i="16"/>
  <c r="N149" i="1"/>
  <c r="O149" i="1"/>
  <c r="AA149" i="1"/>
  <c r="AB149" i="1"/>
  <c r="AJ149" i="1"/>
  <c r="AS149" i="1"/>
  <c r="AO149" i="16"/>
  <c r="N150" i="1"/>
  <c r="O150" i="1"/>
  <c r="AA150" i="1"/>
  <c r="AB150" i="1"/>
  <c r="AJ150" i="1"/>
  <c r="AS150" i="1"/>
  <c r="AO150" i="16"/>
  <c r="N151" i="1"/>
  <c r="O151" i="1"/>
  <c r="AA151" i="1"/>
  <c r="AB151" i="1"/>
  <c r="AJ151" i="1"/>
  <c r="AS151" i="1"/>
  <c r="AO151" i="16"/>
  <c r="N152" i="1"/>
  <c r="O152" i="1"/>
  <c r="AA152" i="1"/>
  <c r="AB152" i="1"/>
  <c r="AJ152" i="1"/>
  <c r="AS152" i="1"/>
  <c r="AO152" i="16"/>
  <c r="B164" i="1"/>
  <c r="C164" i="1"/>
  <c r="D164" i="1"/>
  <c r="B33" i="20"/>
  <c r="E164" i="1"/>
  <c r="F164" i="1"/>
  <c r="G164" i="1"/>
  <c r="H164" i="1"/>
  <c r="I164" i="1"/>
  <c r="J164" i="1"/>
  <c r="K164" i="1"/>
  <c r="L164" i="1"/>
  <c r="M164" i="1"/>
  <c r="Q164" i="1"/>
  <c r="C33" i="20"/>
  <c r="R164" i="1"/>
  <c r="S164" i="1"/>
  <c r="T164" i="1"/>
  <c r="U164" i="1"/>
  <c r="V164" i="1"/>
  <c r="W164" i="1"/>
  <c r="X164" i="1"/>
  <c r="Y164" i="1"/>
  <c r="Z164" i="1"/>
  <c r="AD164" i="1"/>
  <c r="AE164" i="1"/>
  <c r="AF164" i="1"/>
  <c r="AG164" i="1"/>
  <c r="AH164" i="1"/>
  <c r="AI164" i="1"/>
  <c r="AK164" i="1"/>
  <c r="AL164" i="1"/>
  <c r="AM164" i="1"/>
  <c r="AN164" i="1"/>
  <c r="AO164" i="1"/>
  <c r="AP164" i="1"/>
  <c r="AT164" i="1"/>
  <c r="AU164" i="1"/>
  <c r="AQ166" i="16"/>
  <c r="N166" i="1"/>
  <c r="O166" i="1"/>
  <c r="O164" i="1"/>
  <c r="AA166" i="1"/>
  <c r="AA164" i="1"/>
  <c r="AB166" i="1"/>
  <c r="AB164" i="1"/>
  <c r="AJ166" i="1"/>
  <c r="AR166" i="1"/>
  <c r="AR164" i="1"/>
  <c r="N167" i="1"/>
  <c r="O167" i="1"/>
  <c r="AA167" i="1"/>
  <c r="AB167" i="1"/>
  <c r="AJ167" i="1"/>
  <c r="AR167" i="1"/>
  <c r="N168" i="1"/>
  <c r="O168" i="1"/>
  <c r="AA168" i="1"/>
  <c r="AB168" i="1"/>
  <c r="AJ168" i="1"/>
  <c r="AR168" i="1"/>
  <c r="N169" i="1"/>
  <c r="O169" i="1"/>
  <c r="AA169" i="1"/>
  <c r="AB169" i="1"/>
  <c r="AJ169" i="1"/>
  <c r="AR169" i="1"/>
  <c r="N170" i="1"/>
  <c r="O170" i="1"/>
  <c r="AA170" i="1"/>
  <c r="AB170" i="1"/>
  <c r="AJ170" i="1"/>
  <c r="AR170" i="1"/>
  <c r="N171" i="1"/>
  <c r="O171" i="1"/>
  <c r="AA171" i="1"/>
  <c r="AB171" i="1"/>
  <c r="AJ171" i="1"/>
  <c r="AR171" i="1"/>
  <c r="N172" i="1"/>
  <c r="O172" i="1"/>
  <c r="AA172" i="1"/>
  <c r="AB172" i="1"/>
  <c r="AJ172" i="1"/>
  <c r="AR172" i="1"/>
  <c r="N173" i="1"/>
  <c r="O173" i="1"/>
  <c r="AA173" i="1"/>
  <c r="AB173" i="1"/>
  <c r="AJ173" i="1"/>
  <c r="AR173" i="1"/>
  <c r="N174" i="1"/>
  <c r="O174" i="1"/>
  <c r="AA174" i="1"/>
  <c r="AB174" i="1"/>
  <c r="AJ174" i="1"/>
  <c r="AR174" i="1"/>
  <c r="N175" i="1"/>
  <c r="O175" i="1"/>
  <c r="AA175" i="1"/>
  <c r="AB175" i="1"/>
  <c r="AJ175" i="1"/>
  <c r="AR175" i="1"/>
  <c r="N176" i="1"/>
  <c r="O176" i="1"/>
  <c r="AA176" i="1"/>
  <c r="AB176" i="1"/>
  <c r="AJ176" i="1"/>
  <c r="AR176" i="1"/>
  <c r="N177" i="1"/>
  <c r="O177" i="1"/>
  <c r="AA177" i="1"/>
  <c r="AB177" i="1"/>
  <c r="AJ177" i="1"/>
  <c r="AR177" i="1"/>
  <c r="N178" i="1"/>
  <c r="O178" i="1"/>
  <c r="AA178" i="1"/>
  <c r="AB178" i="1"/>
  <c r="AJ178" i="1"/>
  <c r="AR178" i="1"/>
  <c r="N179" i="1"/>
  <c r="O179" i="1"/>
  <c r="AA179" i="1"/>
  <c r="AB179" i="1"/>
  <c r="AJ179" i="1"/>
  <c r="AR179" i="1"/>
  <c r="N180" i="1"/>
  <c r="O180" i="1"/>
  <c r="AA180" i="1"/>
  <c r="AB180" i="1"/>
  <c r="AJ180" i="1"/>
  <c r="AR180" i="1"/>
  <c r="N181" i="1"/>
  <c r="O181" i="1"/>
  <c r="AA181" i="1"/>
  <c r="AB181" i="1"/>
  <c r="AJ181" i="1"/>
  <c r="AR181" i="1"/>
  <c r="N182" i="1"/>
  <c r="O182" i="1"/>
  <c r="AA182" i="1"/>
  <c r="AB182" i="1"/>
  <c r="AJ182" i="1"/>
  <c r="AR182" i="1"/>
  <c r="N183" i="1"/>
  <c r="O183" i="1"/>
  <c r="AA183" i="1"/>
  <c r="AB183" i="1"/>
  <c r="AJ183" i="1"/>
  <c r="AR183" i="1"/>
  <c r="N184" i="1"/>
  <c r="O184" i="1"/>
  <c r="AA184" i="1"/>
  <c r="AB184" i="1"/>
  <c r="AJ184" i="1"/>
  <c r="AR184" i="1"/>
  <c r="N185" i="1"/>
  <c r="O185" i="1"/>
  <c r="AA185" i="1"/>
  <c r="AB185" i="1"/>
  <c r="AJ185" i="1"/>
  <c r="AR185" i="1"/>
  <c r="N186" i="1"/>
  <c r="O186" i="1"/>
  <c r="AA186" i="1"/>
  <c r="AB186" i="1"/>
  <c r="AJ186" i="1"/>
  <c r="AR186" i="1"/>
  <c r="B10" i="44"/>
  <c r="C10" i="44"/>
  <c r="D10" i="44"/>
  <c r="E10" i="44"/>
  <c r="F10" i="44"/>
  <c r="G10" i="44"/>
  <c r="H10" i="44"/>
  <c r="I10" i="44"/>
  <c r="M10" i="44"/>
  <c r="N10" i="44"/>
  <c r="O10" i="44"/>
  <c r="P10" i="44"/>
  <c r="Q10" i="44"/>
  <c r="R10" i="44"/>
  <c r="S10" i="44"/>
  <c r="T10" i="44"/>
  <c r="Y10" i="44"/>
  <c r="Z10" i="44"/>
  <c r="AA10" i="44"/>
  <c r="AB10" i="44"/>
  <c r="AD10" i="44"/>
  <c r="AE10" i="44"/>
  <c r="AF10" i="44"/>
  <c r="AG10" i="44"/>
  <c r="AH10" i="44"/>
  <c r="AI10" i="44"/>
  <c r="AJ10" i="44"/>
  <c r="AK10" i="44"/>
  <c r="AM10" i="44"/>
  <c r="AN10" i="44"/>
  <c r="J12" i="44"/>
  <c r="K12" i="44"/>
  <c r="V12" i="44"/>
  <c r="W12" i="44"/>
  <c r="AC12" i="44"/>
  <c r="AL12" i="44"/>
  <c r="AO12" i="44"/>
  <c r="AL12" i="149"/>
  <c r="J13" i="44"/>
  <c r="K13" i="44"/>
  <c r="V13" i="44"/>
  <c r="V10" i="44"/>
  <c r="W13" i="44"/>
  <c r="AC13" i="44"/>
  <c r="AL13" i="44"/>
  <c r="AO13" i="44"/>
  <c r="J14" i="44"/>
  <c r="K14" i="44"/>
  <c r="V14" i="44"/>
  <c r="W14" i="44"/>
  <c r="AC14" i="44"/>
  <c r="AL14" i="44"/>
  <c r="AO14" i="44"/>
  <c r="AL14" i="149"/>
  <c r="J15" i="44"/>
  <c r="K15" i="44"/>
  <c r="V15" i="44"/>
  <c r="W15" i="44"/>
  <c r="AC15" i="44"/>
  <c r="AL15" i="44"/>
  <c r="AO15" i="44"/>
  <c r="AL15" i="149"/>
  <c r="J16" i="44"/>
  <c r="K16" i="44"/>
  <c r="V16" i="44"/>
  <c r="W16" i="44"/>
  <c r="AC16" i="44"/>
  <c r="AL16" i="44"/>
  <c r="AO16" i="44"/>
  <c r="AL16" i="149"/>
  <c r="J17" i="44"/>
  <c r="K17" i="44"/>
  <c r="V17" i="44"/>
  <c r="W17" i="44"/>
  <c r="AC17" i="44"/>
  <c r="AL17" i="44"/>
  <c r="AO17" i="44"/>
  <c r="AL17" i="149"/>
  <c r="J18" i="44"/>
  <c r="K18" i="44"/>
  <c r="V18" i="44"/>
  <c r="W18" i="44"/>
  <c r="AC18" i="44"/>
  <c r="AL18" i="44"/>
  <c r="AO18" i="44"/>
  <c r="AL18" i="149"/>
  <c r="J19" i="44"/>
  <c r="K19" i="44"/>
  <c r="V19" i="44"/>
  <c r="W19" i="44"/>
  <c r="AC19" i="44"/>
  <c r="AL19" i="44"/>
  <c r="AO19" i="44"/>
  <c r="AL19" i="149"/>
  <c r="J20" i="44"/>
  <c r="K20" i="44"/>
  <c r="V20" i="44"/>
  <c r="W20" i="44"/>
  <c r="AC20" i="44"/>
  <c r="AL20" i="44"/>
  <c r="AO20" i="44"/>
  <c r="AL20" i="149"/>
  <c r="J21" i="44"/>
  <c r="K21" i="44"/>
  <c r="V21" i="44"/>
  <c r="W21" i="44"/>
  <c r="AC21" i="44"/>
  <c r="AL21" i="44"/>
  <c r="AO21" i="44"/>
  <c r="AL21" i="149"/>
  <c r="J22" i="44"/>
  <c r="K22" i="44"/>
  <c r="V22" i="44"/>
  <c r="W22" i="44"/>
  <c r="AC22" i="44"/>
  <c r="AL22" i="44"/>
  <c r="AO22" i="44"/>
  <c r="AL22" i="149"/>
  <c r="J23" i="44"/>
  <c r="K23" i="44"/>
  <c r="V23" i="44"/>
  <c r="W23" i="44"/>
  <c r="AC23" i="44"/>
  <c r="AL23" i="44"/>
  <c r="AO23" i="44"/>
  <c r="AL23" i="149"/>
  <c r="J24" i="44"/>
  <c r="K24" i="44"/>
  <c r="V24" i="44"/>
  <c r="W24" i="44"/>
  <c r="AC24" i="44"/>
  <c r="AO24" i="44"/>
  <c r="AL24" i="149"/>
  <c r="J25" i="44"/>
  <c r="K25" i="44"/>
  <c r="V25" i="44"/>
  <c r="W25" i="44"/>
  <c r="AC25" i="44"/>
  <c r="AL25" i="44"/>
  <c r="AO25" i="44"/>
  <c r="AL25" i="149"/>
  <c r="J26" i="44"/>
  <c r="K26" i="44"/>
  <c r="V26" i="44"/>
  <c r="W26" i="44"/>
  <c r="AC26" i="44"/>
  <c r="AL26" i="44"/>
  <c r="AO26" i="44"/>
  <c r="AL26" i="149"/>
  <c r="J27" i="44"/>
  <c r="K27" i="44"/>
  <c r="V27" i="44"/>
  <c r="W27" i="44"/>
  <c r="AC27" i="44"/>
  <c r="AL27" i="44"/>
  <c r="AO27" i="44"/>
  <c r="AL27" i="149"/>
  <c r="J28" i="44"/>
  <c r="K28" i="44"/>
  <c r="V28" i="44"/>
  <c r="W28" i="44"/>
  <c r="AC28" i="44"/>
  <c r="AL28" i="44"/>
  <c r="AO28" i="44"/>
  <c r="AL28" i="149"/>
  <c r="J29" i="44"/>
  <c r="K29" i="44"/>
  <c r="V29" i="44"/>
  <c r="W29" i="44"/>
  <c r="AC29" i="44"/>
  <c r="AL29" i="44"/>
  <c r="AO29" i="44"/>
  <c r="AL29" i="149"/>
  <c r="J30" i="44"/>
  <c r="K30" i="44"/>
  <c r="V30" i="44"/>
  <c r="W30" i="44"/>
  <c r="AC30" i="44"/>
  <c r="AL30" i="44"/>
  <c r="AO30" i="44"/>
  <c r="AL30" i="149"/>
  <c r="AY31" i="44"/>
  <c r="B42" i="44"/>
  <c r="C42" i="44"/>
  <c r="D42" i="44"/>
  <c r="E42" i="44"/>
  <c r="F42" i="44"/>
  <c r="G42" i="44"/>
  <c r="H42" i="44"/>
  <c r="I42" i="44"/>
  <c r="J42" i="44"/>
  <c r="M42" i="44"/>
  <c r="N42" i="44"/>
  <c r="O42" i="44"/>
  <c r="P42" i="44"/>
  <c r="Q42" i="44"/>
  <c r="R42" i="44"/>
  <c r="S42" i="44"/>
  <c r="T42" i="44"/>
  <c r="Y42" i="44"/>
  <c r="Z42" i="44"/>
  <c r="AA42" i="44"/>
  <c r="AB42" i="44"/>
  <c r="AE42" i="44"/>
  <c r="AF42" i="44"/>
  <c r="AG42" i="44"/>
  <c r="AH42" i="44"/>
  <c r="AJ42" i="44"/>
  <c r="AL42" i="44"/>
  <c r="AM42" i="44"/>
  <c r="AN42" i="44"/>
  <c r="AO42" i="44"/>
  <c r="J44" i="44"/>
  <c r="K44" i="44"/>
  <c r="K42" i="44"/>
  <c r="V44" i="44"/>
  <c r="V42" i="44"/>
  <c r="W44" i="44"/>
  <c r="W42" i="44"/>
  <c r="AC44" i="44"/>
  <c r="AC42" i="44"/>
  <c r="AD44" i="44"/>
  <c r="AD42" i="44"/>
  <c r="AL44" i="44"/>
  <c r="AM44" i="44"/>
  <c r="AJ44" i="149"/>
  <c r="J45" i="44"/>
  <c r="K45" i="44"/>
  <c r="V45" i="44"/>
  <c r="W45" i="44"/>
  <c r="AC45" i="44"/>
  <c r="AD45" i="44"/>
  <c r="AC45" i="149"/>
  <c r="AL45" i="44"/>
  <c r="AM45" i="44"/>
  <c r="J46" i="44"/>
  <c r="K46" i="44"/>
  <c r="V46" i="44"/>
  <c r="W46" i="44"/>
  <c r="AC46" i="44"/>
  <c r="AD46" i="44"/>
  <c r="AL46" i="44"/>
  <c r="AM46" i="44"/>
  <c r="AJ46" i="149"/>
  <c r="J47" i="44"/>
  <c r="K47" i="44"/>
  <c r="V47" i="44"/>
  <c r="W47" i="44"/>
  <c r="AC47" i="44"/>
  <c r="AD47" i="44"/>
  <c r="AC47" i="149"/>
  <c r="AL47" i="44"/>
  <c r="AM47" i="44"/>
  <c r="J48" i="44"/>
  <c r="K48" i="44"/>
  <c r="V48" i="44"/>
  <c r="W48" i="44"/>
  <c r="AC48" i="44"/>
  <c r="AD48" i="44"/>
  <c r="AL48" i="44"/>
  <c r="AM48" i="44"/>
  <c r="AJ48" i="149"/>
  <c r="J49" i="44"/>
  <c r="K49" i="44"/>
  <c r="V49" i="44"/>
  <c r="W49" i="44"/>
  <c r="AC49" i="44"/>
  <c r="AD49" i="44"/>
  <c r="AC49" i="149"/>
  <c r="AL49" i="44"/>
  <c r="AM49" i="44"/>
  <c r="AJ49" i="149"/>
  <c r="J50" i="44"/>
  <c r="K50" i="44"/>
  <c r="V50" i="44"/>
  <c r="W50" i="44"/>
  <c r="AC50" i="44"/>
  <c r="AD50" i="44"/>
  <c r="AC50" i="149"/>
  <c r="AL50" i="44"/>
  <c r="AM50" i="44"/>
  <c r="J51" i="44"/>
  <c r="K51" i="44"/>
  <c r="V51" i="44"/>
  <c r="W51" i="44"/>
  <c r="AC51" i="44"/>
  <c r="AD51" i="44"/>
  <c r="AL51" i="44"/>
  <c r="AM51" i="44"/>
  <c r="AJ51" i="149"/>
  <c r="J52" i="44"/>
  <c r="K52" i="44"/>
  <c r="V52" i="44"/>
  <c r="W52" i="44"/>
  <c r="AC52" i="44"/>
  <c r="AD52" i="44"/>
  <c r="AC52" i="149"/>
  <c r="AL52" i="44"/>
  <c r="AM52" i="44"/>
  <c r="AJ52" i="149"/>
  <c r="B64" i="44"/>
  <c r="C64" i="44"/>
  <c r="D64" i="44"/>
  <c r="E64" i="44"/>
  <c r="F64" i="44"/>
  <c r="G64" i="44"/>
  <c r="H64" i="44"/>
  <c r="I64" i="44"/>
  <c r="M64" i="44"/>
  <c r="N64" i="44"/>
  <c r="O64" i="44"/>
  <c r="P64" i="44"/>
  <c r="Q64" i="44"/>
  <c r="R64" i="44"/>
  <c r="S64" i="44"/>
  <c r="T64" i="44"/>
  <c r="Y64" i="44"/>
  <c r="Z64" i="44"/>
  <c r="AA64" i="44"/>
  <c r="AB64" i="44"/>
  <c r="AD64" i="44"/>
  <c r="AE64" i="44"/>
  <c r="AF64" i="44"/>
  <c r="AG64" i="44"/>
  <c r="AH64" i="44"/>
  <c r="AI64" i="44"/>
  <c r="AI42" i="44"/>
  <c r="AJ64" i="44"/>
  <c r="AM64" i="44"/>
  <c r="AN64" i="44"/>
  <c r="AO64" i="44"/>
  <c r="J66" i="44"/>
  <c r="J64" i="44"/>
  <c r="K66" i="44"/>
  <c r="V66" i="44"/>
  <c r="W66" i="44"/>
  <c r="AC66" i="44"/>
  <c r="AC64" i="44"/>
  <c r="AL66" i="44"/>
  <c r="J67" i="44"/>
  <c r="K67" i="44"/>
  <c r="V67" i="44"/>
  <c r="W67" i="44"/>
  <c r="AC67" i="44"/>
  <c r="AL67" i="44"/>
  <c r="J68" i="44"/>
  <c r="K68" i="44"/>
  <c r="V68" i="44"/>
  <c r="W68" i="44"/>
  <c r="AC68" i="44"/>
  <c r="AL68" i="44"/>
  <c r="J69" i="44"/>
  <c r="K69" i="44"/>
  <c r="V69" i="44"/>
  <c r="W69" i="44"/>
  <c r="AC69" i="44"/>
  <c r="AL69" i="44"/>
  <c r="J70" i="44"/>
  <c r="K70" i="44"/>
  <c r="V70" i="44"/>
  <c r="W70" i="44"/>
  <c r="AC70" i="44"/>
  <c r="AL70" i="44"/>
  <c r="J71" i="44"/>
  <c r="K71" i="44"/>
  <c r="V71" i="44"/>
  <c r="W71" i="44"/>
  <c r="AC71" i="44"/>
  <c r="AG71" i="44"/>
  <c r="AE71" i="149"/>
  <c r="AI71" i="149"/>
  <c r="AL71" i="44"/>
  <c r="AL64" i="44"/>
  <c r="J72" i="44"/>
  <c r="K72" i="44"/>
  <c r="V72" i="44"/>
  <c r="W72" i="44"/>
  <c r="AC72" i="44"/>
  <c r="AL72" i="44"/>
  <c r="J73" i="44"/>
  <c r="K73" i="44"/>
  <c r="V73" i="44"/>
  <c r="W73" i="44"/>
  <c r="AC73" i="44"/>
  <c r="AL73" i="44"/>
  <c r="J74" i="44"/>
  <c r="K74" i="44"/>
  <c r="V74" i="44"/>
  <c r="W74" i="44"/>
  <c r="AC74" i="44"/>
  <c r="AL74" i="44"/>
  <c r="J75" i="44"/>
  <c r="K75" i="44"/>
  <c r="V75" i="44"/>
  <c r="W75" i="44"/>
  <c r="AC75" i="44"/>
  <c r="AL75" i="44"/>
  <c r="J76" i="44"/>
  <c r="K76" i="44"/>
  <c r="V76" i="44"/>
  <c r="W76" i="44"/>
  <c r="AC76" i="44"/>
  <c r="AL76" i="44"/>
  <c r="J77" i="44"/>
  <c r="K77" i="44"/>
  <c r="V77" i="44"/>
  <c r="W77" i="44"/>
  <c r="AC77" i="44"/>
  <c r="AL77" i="44"/>
  <c r="J78" i="44"/>
  <c r="K78" i="44"/>
  <c r="V78" i="44"/>
  <c r="W78" i="44"/>
  <c r="AC78" i="44"/>
  <c r="AL78" i="44"/>
  <c r="J79" i="44"/>
  <c r="K79" i="44"/>
  <c r="V79" i="44"/>
  <c r="W79" i="44"/>
  <c r="AC79" i="44"/>
  <c r="AL79" i="44"/>
  <c r="J80" i="44"/>
  <c r="K80" i="44"/>
  <c r="V80" i="44"/>
  <c r="W80" i="44"/>
  <c r="AC80" i="44"/>
  <c r="AL80" i="44"/>
  <c r="J81" i="44"/>
  <c r="K81" i="44"/>
  <c r="V81" i="44"/>
  <c r="W81" i="44"/>
  <c r="AC81" i="44"/>
  <c r="AL81" i="44"/>
  <c r="J82" i="44"/>
  <c r="K82" i="44"/>
  <c r="V82" i="44"/>
  <c r="W82" i="44"/>
  <c r="AC82" i="44"/>
  <c r="AL82" i="44"/>
  <c r="J83" i="44"/>
  <c r="K83" i="44"/>
  <c r="V83" i="44"/>
  <c r="W83" i="44"/>
  <c r="AC83" i="44"/>
  <c r="AL83" i="44"/>
  <c r="J84" i="44"/>
  <c r="K84" i="44"/>
  <c r="V84" i="44"/>
  <c r="W84" i="44"/>
  <c r="AC84" i="44"/>
  <c r="AL84" i="44"/>
  <c r="J85" i="44"/>
  <c r="K85" i="44"/>
  <c r="V85" i="44"/>
  <c r="W85" i="44"/>
  <c r="AC85" i="44"/>
  <c r="AL85" i="44"/>
  <c r="J86" i="44"/>
  <c r="K86" i="44"/>
  <c r="V86" i="44"/>
  <c r="W86" i="44"/>
  <c r="AC86" i="44"/>
  <c r="AL86" i="44"/>
  <c r="J87" i="44"/>
  <c r="K87" i="44"/>
  <c r="V87" i="44"/>
  <c r="W87" i="44"/>
  <c r="AC87" i="44"/>
  <c r="AL87" i="44"/>
  <c r="J88" i="44"/>
  <c r="K88" i="44"/>
  <c r="V88" i="44"/>
  <c r="W88" i="44"/>
  <c r="AC88" i="44"/>
  <c r="AL88" i="44"/>
  <c r="B100" i="44"/>
  <c r="C100" i="44"/>
  <c r="D100" i="44"/>
  <c r="E100" i="44"/>
  <c r="F100" i="44"/>
  <c r="G100" i="44"/>
  <c r="H100" i="44"/>
  <c r="I100" i="44"/>
  <c r="M100" i="44"/>
  <c r="N100" i="44"/>
  <c r="O100" i="44"/>
  <c r="P100" i="44"/>
  <c r="Q100" i="44"/>
  <c r="R100" i="44"/>
  <c r="S100" i="44"/>
  <c r="T100" i="44"/>
  <c r="Y100" i="44"/>
  <c r="Z100" i="44"/>
  <c r="AA100" i="44"/>
  <c r="AB100" i="44"/>
  <c r="AD100" i="44"/>
  <c r="AE100" i="44"/>
  <c r="AF100" i="44"/>
  <c r="AG100" i="44"/>
  <c r="AH100" i="44"/>
  <c r="AI100" i="44"/>
  <c r="AJ100" i="44"/>
  <c r="AN100" i="44"/>
  <c r="AO100" i="44"/>
  <c r="J102" i="44"/>
  <c r="K102" i="44"/>
  <c r="V102" i="44"/>
  <c r="W102" i="44"/>
  <c r="AC102" i="44"/>
  <c r="AD102" i="44"/>
  <c r="AL102" i="44"/>
  <c r="J103" i="44"/>
  <c r="K103" i="44"/>
  <c r="V103" i="44"/>
  <c r="W103" i="44"/>
  <c r="AC103" i="44"/>
  <c r="AD103" i="44"/>
  <c r="AL103" i="44"/>
  <c r="J104" i="44"/>
  <c r="K104" i="44"/>
  <c r="V104" i="44"/>
  <c r="W104" i="44"/>
  <c r="AC104" i="44"/>
  <c r="AD104" i="44"/>
  <c r="AL104" i="44"/>
  <c r="J105" i="44"/>
  <c r="K105" i="44"/>
  <c r="K100" i="44"/>
  <c r="V105" i="44"/>
  <c r="W105" i="44"/>
  <c r="AC105" i="44"/>
  <c r="AD105" i="44"/>
  <c r="AL105" i="44"/>
  <c r="J106" i="44"/>
  <c r="K106" i="44"/>
  <c r="V106" i="44"/>
  <c r="W106" i="44"/>
  <c r="AC106" i="44"/>
  <c r="AD106" i="44"/>
  <c r="AL106" i="44"/>
  <c r="J107" i="44"/>
  <c r="K107" i="44"/>
  <c r="V107" i="44"/>
  <c r="W107" i="44"/>
  <c r="AC107" i="44"/>
  <c r="AD107" i="44"/>
  <c r="AL107" i="44"/>
  <c r="J108" i="44"/>
  <c r="K108" i="44"/>
  <c r="V108" i="44"/>
  <c r="W108" i="44"/>
  <c r="AC108" i="44"/>
  <c r="AD108" i="44"/>
  <c r="AL108" i="44"/>
  <c r="J109" i="44"/>
  <c r="K109" i="44"/>
  <c r="V109" i="44"/>
  <c r="W109" i="44"/>
  <c r="AC109" i="44"/>
  <c r="AD109" i="44"/>
  <c r="AL109" i="44"/>
  <c r="J110" i="44"/>
  <c r="K110" i="44"/>
  <c r="V110" i="44"/>
  <c r="W110" i="44"/>
  <c r="AC110" i="44"/>
  <c r="AD110" i="44"/>
  <c r="AL110" i="44"/>
  <c r="J111" i="44"/>
  <c r="K111" i="44"/>
  <c r="V111" i="44"/>
  <c r="W111" i="44"/>
  <c r="AC111" i="44"/>
  <c r="AD111" i="44"/>
  <c r="AL111" i="44"/>
  <c r="J112" i="44"/>
  <c r="K112" i="44"/>
  <c r="V112" i="44"/>
  <c r="W112" i="44"/>
  <c r="AC112" i="44"/>
  <c r="AD112" i="44"/>
  <c r="AL112" i="44"/>
  <c r="J113" i="44"/>
  <c r="K113" i="44"/>
  <c r="V113" i="44"/>
  <c r="W113" i="44"/>
  <c r="AC113" i="44"/>
  <c r="AD113" i="44"/>
  <c r="AL113" i="44"/>
  <c r="J114" i="44"/>
  <c r="K114" i="44"/>
  <c r="V114" i="44"/>
  <c r="W114" i="44"/>
  <c r="AC114" i="44"/>
  <c r="AD114" i="44"/>
  <c r="AL114" i="44"/>
  <c r="J115" i="44"/>
  <c r="K115" i="44"/>
  <c r="V115" i="44"/>
  <c r="W115" i="44"/>
  <c r="AC115" i="44"/>
  <c r="AD115" i="44"/>
  <c r="AL115" i="44"/>
  <c r="J116" i="44"/>
  <c r="K116" i="44"/>
  <c r="V116" i="44"/>
  <c r="W116" i="44"/>
  <c r="AC116" i="44"/>
  <c r="AD116" i="44"/>
  <c r="AL116" i="44"/>
  <c r="J117" i="44"/>
  <c r="K117" i="44"/>
  <c r="V117" i="44"/>
  <c r="W117" i="44"/>
  <c r="AC117" i="44"/>
  <c r="AD117" i="44"/>
  <c r="AL117" i="44"/>
  <c r="J118" i="44"/>
  <c r="K118" i="44"/>
  <c r="V118" i="44"/>
  <c r="W118" i="44"/>
  <c r="AC118" i="44"/>
  <c r="AD118" i="44"/>
  <c r="AL118" i="44"/>
  <c r="J119" i="44"/>
  <c r="K119" i="44"/>
  <c r="V119" i="44"/>
  <c r="W119" i="44"/>
  <c r="AC119" i="44"/>
  <c r="AD119" i="44"/>
  <c r="AL119" i="44"/>
  <c r="J120" i="44"/>
  <c r="K120" i="44"/>
  <c r="V120" i="44"/>
  <c r="W120" i="44"/>
  <c r="AC120" i="44"/>
  <c r="AD120" i="44"/>
  <c r="AL120" i="44"/>
  <c r="J121" i="44"/>
  <c r="K121" i="44"/>
  <c r="V121" i="44"/>
  <c r="W121" i="44"/>
  <c r="AC121" i="44"/>
  <c r="AD121" i="44"/>
  <c r="AL121" i="44"/>
  <c r="J122" i="44"/>
  <c r="K122" i="44"/>
  <c r="V122" i="44"/>
  <c r="W122" i="44"/>
  <c r="AC122" i="44"/>
  <c r="AD122" i="44"/>
  <c r="AL122" i="44"/>
  <c r="B134" i="44"/>
  <c r="C134" i="44"/>
  <c r="D134" i="44"/>
  <c r="E134" i="44"/>
  <c r="F134" i="44"/>
  <c r="G134" i="44"/>
  <c r="H134" i="44"/>
  <c r="I134" i="44"/>
  <c r="K134" i="44"/>
  <c r="M134" i="44"/>
  <c r="N134" i="44"/>
  <c r="O134" i="44"/>
  <c r="P134" i="44"/>
  <c r="Q134" i="44"/>
  <c r="R134" i="44"/>
  <c r="S134" i="44"/>
  <c r="T134" i="44"/>
  <c r="W134" i="44"/>
  <c r="Y134" i="44"/>
  <c r="Z134" i="44"/>
  <c r="AA134" i="44"/>
  <c r="AB134" i="44"/>
  <c r="AD134" i="44"/>
  <c r="AE134" i="44"/>
  <c r="AF134" i="44"/>
  <c r="AG134" i="44"/>
  <c r="AH134" i="44"/>
  <c r="AI134" i="44"/>
  <c r="AJ134" i="44"/>
  <c r="AN134" i="44"/>
  <c r="AO134" i="44"/>
  <c r="J136" i="44"/>
  <c r="K136" i="44"/>
  <c r="V136" i="44"/>
  <c r="W136" i="44"/>
  <c r="AC136" i="44"/>
  <c r="AL136" i="44"/>
  <c r="AL134" i="44"/>
  <c r="J137" i="44"/>
  <c r="K137" i="44"/>
  <c r="V137" i="44"/>
  <c r="W137" i="44"/>
  <c r="AC137" i="44"/>
  <c r="AL137" i="44"/>
  <c r="J138" i="44"/>
  <c r="K138" i="44"/>
  <c r="V138" i="44"/>
  <c r="W138" i="44"/>
  <c r="AC138" i="44"/>
  <c r="AL138" i="44"/>
  <c r="J139" i="44"/>
  <c r="K139" i="44"/>
  <c r="V139" i="44"/>
  <c r="W139" i="44"/>
  <c r="AC139" i="44"/>
  <c r="AL139" i="44"/>
  <c r="J140" i="44"/>
  <c r="K140" i="44"/>
  <c r="V140" i="44"/>
  <c r="W140" i="44"/>
  <c r="AC140" i="44"/>
  <c r="AL140" i="44"/>
  <c r="J141" i="44"/>
  <c r="K141" i="44"/>
  <c r="V141" i="44"/>
  <c r="W141" i="44"/>
  <c r="AC141" i="44"/>
  <c r="AL141" i="44"/>
  <c r="J142" i="44"/>
  <c r="K142" i="44"/>
  <c r="V142" i="44"/>
  <c r="W142" i="44"/>
  <c r="AC142" i="44"/>
  <c r="AL142" i="44"/>
  <c r="J143" i="44"/>
  <c r="K143" i="44"/>
  <c r="V143" i="44"/>
  <c r="W143" i="44"/>
  <c r="AC143" i="44"/>
  <c r="AL143" i="44"/>
  <c r="J144" i="44"/>
  <c r="K144" i="44"/>
  <c r="V144" i="44"/>
  <c r="W144" i="44"/>
  <c r="AC144" i="44"/>
  <c r="AL144" i="44"/>
  <c r="J145" i="44"/>
  <c r="K145" i="44"/>
  <c r="V145" i="44"/>
  <c r="W145" i="44"/>
  <c r="AC145" i="44"/>
  <c r="AL145" i="44"/>
  <c r="J146" i="44"/>
  <c r="K146" i="44"/>
  <c r="V146" i="44"/>
  <c r="W146" i="44"/>
  <c r="AC146" i="44"/>
  <c r="AL146" i="44"/>
  <c r="J147" i="44"/>
  <c r="K147" i="44"/>
  <c r="V147" i="44"/>
  <c r="W147" i="44"/>
  <c r="AC147" i="44"/>
  <c r="AL147" i="44"/>
  <c r="J148" i="44"/>
  <c r="K148" i="44"/>
  <c r="V148" i="44"/>
  <c r="W148" i="44"/>
  <c r="AC148" i="44"/>
  <c r="AL148" i="44"/>
  <c r="J149" i="44"/>
  <c r="K149" i="44"/>
  <c r="V149" i="44"/>
  <c r="W149" i="44"/>
  <c r="AC149" i="44"/>
  <c r="AL149" i="44"/>
  <c r="J150" i="44"/>
  <c r="K150" i="44"/>
  <c r="V150" i="44"/>
  <c r="W150" i="44"/>
  <c r="AC150" i="44"/>
  <c r="AL150" i="44"/>
  <c r="J151" i="44"/>
  <c r="K151" i="44"/>
  <c r="V151" i="44"/>
  <c r="W151" i="44"/>
  <c r="AC151" i="44"/>
  <c r="AL151" i="44"/>
  <c r="J152" i="44"/>
  <c r="K152" i="44"/>
  <c r="V152" i="44"/>
  <c r="W152" i="44"/>
  <c r="AC152" i="44"/>
  <c r="AL152" i="44"/>
  <c r="J153" i="44"/>
  <c r="K153" i="44"/>
  <c r="V153" i="44"/>
  <c r="W153" i="44"/>
  <c r="AC153" i="44"/>
  <c r="AL153" i="44"/>
  <c r="B165" i="44"/>
  <c r="C165" i="44"/>
  <c r="D165" i="44"/>
  <c r="E165" i="44"/>
  <c r="F165" i="44"/>
  <c r="G165" i="44"/>
  <c r="H165" i="44"/>
  <c r="I165" i="44"/>
  <c r="M165" i="44"/>
  <c r="N165" i="44"/>
  <c r="O165" i="44"/>
  <c r="P165" i="44"/>
  <c r="Q165" i="44"/>
  <c r="R165" i="44"/>
  <c r="S165" i="44"/>
  <c r="T165" i="44"/>
  <c r="Y165" i="44"/>
  <c r="Z165" i="44"/>
  <c r="AA165" i="44"/>
  <c r="AB165" i="44"/>
  <c r="AC165" i="44"/>
  <c r="AE165" i="44"/>
  <c r="AF165" i="44"/>
  <c r="AG165" i="44"/>
  <c r="AH165" i="44"/>
  <c r="AI165" i="44"/>
  <c r="AJ165" i="44"/>
  <c r="AN165" i="44"/>
  <c r="AO165" i="44"/>
  <c r="J167" i="44"/>
  <c r="K167" i="44"/>
  <c r="V167" i="44"/>
  <c r="W167" i="44"/>
  <c r="AC167" i="44"/>
  <c r="AD167" i="44"/>
  <c r="AL167" i="44"/>
  <c r="J168" i="44"/>
  <c r="K168" i="44"/>
  <c r="V168" i="44"/>
  <c r="W168" i="44"/>
  <c r="AC168" i="44"/>
  <c r="AD168" i="44"/>
  <c r="AL168" i="44"/>
  <c r="AL165" i="44"/>
  <c r="J169" i="44"/>
  <c r="K169" i="44"/>
  <c r="V169" i="44"/>
  <c r="W169" i="44"/>
  <c r="AC169" i="44"/>
  <c r="AD169" i="44"/>
  <c r="AL169" i="44"/>
  <c r="J170" i="44"/>
  <c r="J165" i="44"/>
  <c r="K170" i="44"/>
  <c r="V170" i="44"/>
  <c r="W170" i="44"/>
  <c r="AC170" i="44"/>
  <c r="AD170" i="44"/>
  <c r="AL170" i="44"/>
  <c r="J171" i="44"/>
  <c r="K171" i="44"/>
  <c r="V171" i="44"/>
  <c r="W171" i="44"/>
  <c r="AC171" i="44"/>
  <c r="AD171" i="44"/>
  <c r="AL171" i="44"/>
  <c r="J172" i="44"/>
  <c r="K172" i="44"/>
  <c r="V172" i="44"/>
  <c r="W172" i="44"/>
  <c r="AC172" i="44"/>
  <c r="AD172" i="44"/>
  <c r="AL172" i="44"/>
  <c r="J173" i="44"/>
  <c r="K173" i="44"/>
  <c r="V173" i="44"/>
  <c r="W173" i="44"/>
  <c r="AC173" i="44"/>
  <c r="AD173" i="44"/>
  <c r="AL173" i="44"/>
  <c r="J174" i="44"/>
  <c r="K174" i="44"/>
  <c r="V174" i="44"/>
  <c r="W174" i="44"/>
  <c r="AC174" i="44"/>
  <c r="AD174" i="44"/>
  <c r="AL174" i="44"/>
  <c r="J175" i="44"/>
  <c r="K175" i="44"/>
  <c r="V175" i="44"/>
  <c r="W175" i="44"/>
  <c r="AC175" i="44"/>
  <c r="AD175" i="44"/>
  <c r="AL175" i="44"/>
  <c r="J176" i="44"/>
  <c r="K176" i="44"/>
  <c r="V176" i="44"/>
  <c r="W176" i="44"/>
  <c r="AC176" i="44"/>
  <c r="AD176" i="44"/>
  <c r="AL176" i="44"/>
  <c r="J177" i="44"/>
  <c r="K177" i="44"/>
  <c r="V177" i="44"/>
  <c r="W177" i="44"/>
  <c r="AC177" i="44"/>
  <c r="AD177" i="44"/>
  <c r="AL177" i="44"/>
  <c r="J178" i="44"/>
  <c r="K178" i="44"/>
  <c r="V178" i="44"/>
  <c r="W178" i="44"/>
  <c r="AC178" i="44"/>
  <c r="AD178" i="44"/>
  <c r="AL178" i="44"/>
  <c r="J179" i="44"/>
  <c r="K179" i="44"/>
  <c r="V179" i="44"/>
  <c r="W179" i="44"/>
  <c r="AC179" i="44"/>
  <c r="AD179" i="44"/>
  <c r="AL179" i="44"/>
  <c r="J180" i="44"/>
  <c r="K180" i="44"/>
  <c r="V180" i="44"/>
  <c r="W180" i="44"/>
  <c r="AC180" i="44"/>
  <c r="AD180" i="44"/>
  <c r="AL180" i="44"/>
  <c r="J181" i="44"/>
  <c r="K181" i="44"/>
  <c r="V181" i="44"/>
  <c r="W181" i="44"/>
  <c r="AC181" i="44"/>
  <c r="AD181" i="44"/>
  <c r="AL181" i="44"/>
  <c r="J182" i="44"/>
  <c r="K182" i="44"/>
  <c r="V182" i="44"/>
  <c r="W182" i="44"/>
  <c r="AC182" i="44"/>
  <c r="AD182" i="44"/>
  <c r="AL182" i="44"/>
  <c r="J183" i="44"/>
  <c r="K183" i="44"/>
  <c r="V183" i="44"/>
  <c r="W183" i="44"/>
  <c r="AC183" i="44"/>
  <c r="AD183" i="44"/>
  <c r="AL183" i="44"/>
  <c r="J184" i="44"/>
  <c r="K184" i="44"/>
  <c r="V184" i="44"/>
  <c r="W184" i="44"/>
  <c r="AC184" i="44"/>
  <c r="AD184" i="44"/>
  <c r="AL184" i="44"/>
  <c r="J185" i="44"/>
  <c r="K185" i="44"/>
  <c r="V185" i="44"/>
  <c r="W185" i="44"/>
  <c r="AC185" i="44"/>
  <c r="AD185" i="44"/>
  <c r="AL185" i="44"/>
  <c r="J186" i="44"/>
  <c r="K186" i="44"/>
  <c r="V186" i="44"/>
  <c r="W186" i="44"/>
  <c r="AC186" i="44"/>
  <c r="AD186" i="44"/>
  <c r="AL186" i="44"/>
  <c r="J187" i="44"/>
  <c r="K187" i="44"/>
  <c r="V187" i="44"/>
  <c r="W187" i="44"/>
  <c r="AC187" i="44"/>
  <c r="AD187" i="44"/>
  <c r="AL187" i="44"/>
  <c r="B10" i="40"/>
  <c r="C10" i="40"/>
  <c r="D10" i="40"/>
  <c r="E10" i="40"/>
  <c r="F10" i="40"/>
  <c r="G10" i="40"/>
  <c r="H10" i="40"/>
  <c r="H215" i="40"/>
  <c r="I10" i="40"/>
  <c r="J10" i="40"/>
  <c r="K10" i="40"/>
  <c r="L10" i="40"/>
  <c r="L215" i="40"/>
  <c r="M10" i="40"/>
  <c r="Q10" i="40"/>
  <c r="D8" i="20"/>
  <c r="R10" i="40"/>
  <c r="S10" i="40"/>
  <c r="T10" i="40"/>
  <c r="U10" i="40"/>
  <c r="V10" i="40"/>
  <c r="W10" i="40"/>
  <c r="X10" i="40"/>
  <c r="Y10" i="40"/>
  <c r="Z10" i="40"/>
  <c r="AD10" i="40"/>
  <c r="AE10" i="40"/>
  <c r="AF10" i="40"/>
  <c r="AG10" i="40"/>
  <c r="AH10" i="40"/>
  <c r="AI10" i="40"/>
  <c r="AK10" i="40"/>
  <c r="AL10" i="40"/>
  <c r="AM10" i="40"/>
  <c r="AN10" i="40"/>
  <c r="AO10" i="40"/>
  <c r="AP10" i="40"/>
  <c r="AQ10" i="40"/>
  <c r="AR10" i="40"/>
  <c r="AS10" i="40"/>
  <c r="AT10" i="40"/>
  <c r="AU10" i="40"/>
  <c r="N12" i="40"/>
  <c r="N10" i="40"/>
  <c r="B8" i="20"/>
  <c r="O12" i="40"/>
  <c r="O10" i="40"/>
  <c r="AA12" i="40"/>
  <c r="AB12" i="40"/>
  <c r="AB10" i="40"/>
  <c r="AJ12" i="40"/>
  <c r="AI12" i="3"/>
  <c r="AR12" i="40"/>
  <c r="AP12" i="3"/>
  <c r="N13" i="40"/>
  <c r="O13" i="40"/>
  <c r="AA13" i="40"/>
  <c r="AB13" i="40"/>
  <c r="AJ13" i="40"/>
  <c r="AI13" i="3"/>
  <c r="AR13" i="40"/>
  <c r="AP13" i="3"/>
  <c r="N14" i="40"/>
  <c r="O14" i="40"/>
  <c r="AA14" i="40"/>
  <c r="AB14" i="40"/>
  <c r="AJ14" i="40"/>
  <c r="AI14" i="3"/>
  <c r="AR14" i="40"/>
  <c r="AP14" i="3"/>
  <c r="N15" i="40"/>
  <c r="O15" i="40"/>
  <c r="AA15" i="40"/>
  <c r="AB15" i="40"/>
  <c r="AJ15" i="40"/>
  <c r="AI15" i="3"/>
  <c r="AR15" i="40"/>
  <c r="AP15" i="3"/>
  <c r="N16" i="40"/>
  <c r="O16" i="40"/>
  <c r="AA16" i="40"/>
  <c r="AB16" i="40"/>
  <c r="AJ16" i="40"/>
  <c r="AI16" i="3"/>
  <c r="AR16" i="40"/>
  <c r="AP16" i="3"/>
  <c r="N17" i="40"/>
  <c r="O17" i="40"/>
  <c r="AA17" i="40"/>
  <c r="AB17" i="40"/>
  <c r="AJ17" i="40"/>
  <c r="AI17" i="3"/>
  <c r="AR17" i="40"/>
  <c r="AP17" i="3"/>
  <c r="N18" i="40"/>
  <c r="O18" i="40"/>
  <c r="AA18" i="40"/>
  <c r="AB18" i="40"/>
  <c r="AJ18" i="40"/>
  <c r="AI18" i="3"/>
  <c r="AR18" i="40"/>
  <c r="AP18" i="3"/>
  <c r="N19" i="40"/>
  <c r="O19" i="40"/>
  <c r="AA19" i="40"/>
  <c r="AB19" i="40"/>
  <c r="AJ19" i="40"/>
  <c r="AI19" i="3"/>
  <c r="AR19" i="40"/>
  <c r="AP19" i="3"/>
  <c r="N20" i="40"/>
  <c r="O20" i="40"/>
  <c r="AA20" i="40"/>
  <c r="AB20" i="40"/>
  <c r="AJ20" i="40"/>
  <c r="AI20" i="3"/>
  <c r="AR20" i="40"/>
  <c r="AP20" i="3"/>
  <c r="N21" i="40"/>
  <c r="O21" i="40"/>
  <c r="AA21" i="40"/>
  <c r="AB21" i="40"/>
  <c r="AJ21" i="40"/>
  <c r="AI21" i="3"/>
  <c r="AR21" i="40"/>
  <c r="AP21" i="3"/>
  <c r="N22" i="40"/>
  <c r="O22" i="40"/>
  <c r="AA22" i="40"/>
  <c r="AB22" i="40"/>
  <c r="AJ22" i="40"/>
  <c r="AI22" i="3"/>
  <c r="AR22" i="40"/>
  <c r="AP22" i="3"/>
  <c r="N23" i="40"/>
  <c r="O23" i="40"/>
  <c r="AA23" i="40"/>
  <c r="AB23" i="40"/>
  <c r="AJ23" i="40"/>
  <c r="AI23" i="3"/>
  <c r="AR23" i="40"/>
  <c r="AP23" i="3"/>
  <c r="N24" i="40"/>
  <c r="O24" i="40"/>
  <c r="AA24" i="40"/>
  <c r="AB24" i="40"/>
  <c r="AJ24" i="40"/>
  <c r="AI24" i="3"/>
  <c r="AR24" i="40"/>
  <c r="AP24" i="3"/>
  <c r="N25" i="40"/>
  <c r="O25" i="40"/>
  <c r="AA25" i="40"/>
  <c r="AB25" i="40"/>
  <c r="AJ25" i="40"/>
  <c r="AI25" i="3"/>
  <c r="AR25" i="40"/>
  <c r="AP25" i="3"/>
  <c r="N26" i="40"/>
  <c r="O26" i="40"/>
  <c r="AA26" i="40"/>
  <c r="AB26" i="40"/>
  <c r="AJ26" i="40"/>
  <c r="AI26" i="3"/>
  <c r="AR26" i="40"/>
  <c r="AP26" i="3"/>
  <c r="N27" i="40"/>
  <c r="O27" i="40"/>
  <c r="AA27" i="40"/>
  <c r="AB27" i="40"/>
  <c r="AJ27" i="40"/>
  <c r="AI27" i="3"/>
  <c r="AR27" i="40"/>
  <c r="AP27" i="3"/>
  <c r="N28" i="40"/>
  <c r="O28" i="40"/>
  <c r="AA28" i="40"/>
  <c r="AB28" i="40"/>
  <c r="AJ28" i="40"/>
  <c r="AI28" i="3"/>
  <c r="AR28" i="40"/>
  <c r="AP28" i="3"/>
  <c r="N29" i="40"/>
  <c r="O29" i="40"/>
  <c r="AA29" i="40"/>
  <c r="AB29" i="40"/>
  <c r="AJ29" i="40"/>
  <c r="AI29" i="3"/>
  <c r="AR29" i="40"/>
  <c r="AP29" i="3"/>
  <c r="N30" i="40"/>
  <c r="O30" i="40"/>
  <c r="AA30" i="40"/>
  <c r="AB30" i="40"/>
  <c r="AJ30" i="40"/>
  <c r="AI30" i="3"/>
  <c r="AR30" i="40"/>
  <c r="AP30" i="3"/>
  <c r="B41" i="40"/>
  <c r="C41" i="40"/>
  <c r="D41" i="40"/>
  <c r="F9" i="20"/>
  <c r="E41" i="40"/>
  <c r="F41" i="40"/>
  <c r="F220" i="40"/>
  <c r="G41" i="40"/>
  <c r="H41" i="40"/>
  <c r="I41" i="40"/>
  <c r="J41" i="40"/>
  <c r="J220" i="40"/>
  <c r="K41" i="40"/>
  <c r="L41" i="40"/>
  <c r="M41" i="40"/>
  <c r="Q41" i="40"/>
  <c r="D9" i="20"/>
  <c r="R41" i="40"/>
  <c r="S41" i="40"/>
  <c r="T41" i="40"/>
  <c r="U41" i="40"/>
  <c r="V41" i="40"/>
  <c r="W41" i="40"/>
  <c r="X41" i="40"/>
  <c r="Y41" i="40"/>
  <c r="Z41" i="40"/>
  <c r="AA41" i="40"/>
  <c r="AB41" i="40"/>
  <c r="AD41" i="40"/>
  <c r="AE41" i="40"/>
  <c r="AF41" i="40"/>
  <c r="AG41" i="40"/>
  <c r="AH41" i="40"/>
  <c r="AI41" i="40"/>
  <c r="AL41" i="40"/>
  <c r="AM41" i="40"/>
  <c r="AN41" i="40"/>
  <c r="AO41" i="40"/>
  <c r="AP41" i="40"/>
  <c r="AQ41" i="40"/>
  <c r="AR41" i="40"/>
  <c r="AS41" i="40"/>
  <c r="AT41" i="40"/>
  <c r="AU41" i="40"/>
  <c r="N43" i="40"/>
  <c r="N41" i="40"/>
  <c r="B9" i="20"/>
  <c r="O43" i="40"/>
  <c r="O41" i="40"/>
  <c r="AA43" i="40"/>
  <c r="AB43" i="40"/>
  <c r="AJ43" i="40"/>
  <c r="AJ41" i="40"/>
  <c r="AK43" i="40"/>
  <c r="AJ44" i="3"/>
  <c r="AR43" i="40"/>
  <c r="AS43" i="40"/>
  <c r="AQ44" i="3"/>
  <c r="N44" i="40"/>
  <c r="O44" i="40"/>
  <c r="AA44" i="40"/>
  <c r="AB44" i="40"/>
  <c r="AJ44" i="40"/>
  <c r="AK44" i="40"/>
  <c r="AJ45" i="3"/>
  <c r="AR44" i="40"/>
  <c r="AS44" i="40"/>
  <c r="AQ45" i="3"/>
  <c r="N45" i="40"/>
  <c r="O45" i="40"/>
  <c r="AA45" i="40"/>
  <c r="AB45" i="40"/>
  <c r="AJ45" i="40"/>
  <c r="AK45" i="40"/>
  <c r="AJ46" i="3"/>
  <c r="AR45" i="40"/>
  <c r="AS45" i="40"/>
  <c r="AQ46" i="3"/>
  <c r="N46" i="40"/>
  <c r="O46" i="40"/>
  <c r="AA46" i="40"/>
  <c r="AB46" i="40"/>
  <c r="AJ46" i="40"/>
  <c r="AK46" i="40"/>
  <c r="AJ47" i="3"/>
  <c r="AR46" i="40"/>
  <c r="AS46" i="40"/>
  <c r="AQ47" i="3"/>
  <c r="N47" i="40"/>
  <c r="O47" i="40"/>
  <c r="AA47" i="40"/>
  <c r="AB47" i="40"/>
  <c r="AJ47" i="40"/>
  <c r="AK47" i="40"/>
  <c r="AJ48" i="3"/>
  <c r="AR47" i="40"/>
  <c r="AS47" i="40"/>
  <c r="AQ48" i="3"/>
  <c r="N48" i="40"/>
  <c r="O48" i="40"/>
  <c r="AA48" i="40"/>
  <c r="AB48" i="40"/>
  <c r="AJ48" i="40"/>
  <c r="AK48" i="40"/>
  <c r="AJ49" i="3"/>
  <c r="AR48" i="40"/>
  <c r="AS48" i="40"/>
  <c r="AQ49" i="3"/>
  <c r="N49" i="40"/>
  <c r="O49" i="40"/>
  <c r="AA49" i="40"/>
  <c r="AB49" i="40"/>
  <c r="AJ49" i="40"/>
  <c r="AK49" i="40"/>
  <c r="AJ50" i="3"/>
  <c r="AR49" i="40"/>
  <c r="AS49" i="40"/>
  <c r="AQ50" i="3"/>
  <c r="N50" i="40"/>
  <c r="O50" i="40"/>
  <c r="AA50" i="40"/>
  <c r="AB50" i="40"/>
  <c r="AJ50" i="40"/>
  <c r="AK50" i="40"/>
  <c r="AR50" i="40"/>
  <c r="AS50" i="40"/>
  <c r="AQ51" i="3"/>
  <c r="N51" i="40"/>
  <c r="O51" i="40"/>
  <c r="AA51" i="40"/>
  <c r="AB51" i="40"/>
  <c r="AJ51" i="40"/>
  <c r="AK51" i="40"/>
  <c r="AJ52" i="3"/>
  <c r="AR51" i="40"/>
  <c r="AS51" i="40"/>
  <c r="AQ52" i="3"/>
  <c r="B63" i="40"/>
  <c r="C63" i="40"/>
  <c r="D63" i="40"/>
  <c r="F10" i="20"/>
  <c r="E63" i="40"/>
  <c r="F63" i="40"/>
  <c r="G63" i="40"/>
  <c r="H63" i="40"/>
  <c r="I63" i="40"/>
  <c r="J63" i="40"/>
  <c r="K63" i="40"/>
  <c r="L63" i="40"/>
  <c r="M63" i="40"/>
  <c r="N63" i="40"/>
  <c r="B10" i="20"/>
  <c r="Q63" i="40"/>
  <c r="D10" i="20"/>
  <c r="R63" i="40"/>
  <c r="S63" i="40"/>
  <c r="T63" i="40"/>
  <c r="U63" i="40"/>
  <c r="V63" i="40"/>
  <c r="W63" i="40"/>
  <c r="X63" i="40"/>
  <c r="Y63" i="40"/>
  <c r="Z63" i="40"/>
  <c r="AA63" i="40"/>
  <c r="AD63" i="40"/>
  <c r="AE63" i="40"/>
  <c r="AF63" i="40"/>
  <c r="AG63" i="40"/>
  <c r="AH63" i="40"/>
  <c r="AI63" i="40"/>
  <c r="AJ63" i="40"/>
  <c r="AK63" i="40"/>
  <c r="AL63" i="40"/>
  <c r="AM63" i="40"/>
  <c r="AN63" i="40"/>
  <c r="AO63" i="40"/>
  <c r="AP63" i="40"/>
  <c r="AQ63" i="40"/>
  <c r="AR63" i="40"/>
  <c r="AT63" i="40"/>
  <c r="AU63" i="40"/>
  <c r="N65" i="40"/>
  <c r="O65" i="40"/>
  <c r="O63" i="40"/>
  <c r="AA65" i="40"/>
  <c r="AB65" i="40"/>
  <c r="AJ65" i="40"/>
  <c r="AR65" i="40"/>
  <c r="AS65" i="40"/>
  <c r="AS63" i="40"/>
  <c r="N66" i="40"/>
  <c r="O66" i="40"/>
  <c r="AA66" i="40"/>
  <c r="AB66" i="40"/>
  <c r="AB63" i="40"/>
  <c r="AJ66" i="40"/>
  <c r="AR66" i="40"/>
  <c r="AS66" i="40"/>
  <c r="AQ65" i="3"/>
  <c r="N67" i="40"/>
  <c r="O67" i="40"/>
  <c r="AA67" i="40"/>
  <c r="AB67" i="40"/>
  <c r="AJ67" i="40"/>
  <c r="AR67" i="40"/>
  <c r="AS67" i="40"/>
  <c r="AQ66" i="3"/>
  <c r="N68" i="40"/>
  <c r="O68" i="40"/>
  <c r="AA68" i="40"/>
  <c r="AB68" i="40"/>
  <c r="AJ68" i="40"/>
  <c r="AR68" i="40"/>
  <c r="AS68" i="40"/>
  <c r="AQ67" i="3"/>
  <c r="N69" i="40"/>
  <c r="O69" i="40"/>
  <c r="AA69" i="40"/>
  <c r="AB69" i="40"/>
  <c r="AJ69" i="40"/>
  <c r="AR69" i="40"/>
  <c r="AS69" i="40"/>
  <c r="N70" i="40"/>
  <c r="O70" i="40"/>
  <c r="AA70" i="40"/>
  <c r="AB70" i="40"/>
  <c r="AJ70" i="40"/>
  <c r="AR70" i="40"/>
  <c r="AS70" i="40"/>
  <c r="AQ69" i="3"/>
  <c r="N71" i="40"/>
  <c r="O71" i="40"/>
  <c r="AA71" i="40"/>
  <c r="AB71" i="40"/>
  <c r="AJ71" i="40"/>
  <c r="AR71" i="40"/>
  <c r="AS71" i="40"/>
  <c r="AQ70" i="3"/>
  <c r="N72" i="40"/>
  <c r="O72" i="40"/>
  <c r="AA72" i="40"/>
  <c r="AB72" i="40"/>
  <c r="AJ72" i="40"/>
  <c r="AR72" i="40"/>
  <c r="AS72" i="40"/>
  <c r="AQ71" i="3"/>
  <c r="N73" i="40"/>
  <c r="O73" i="40"/>
  <c r="AA73" i="40"/>
  <c r="AB73" i="40"/>
  <c r="AJ73" i="40"/>
  <c r="AR73" i="40"/>
  <c r="AS73" i="40"/>
  <c r="AQ72" i="3"/>
  <c r="N74" i="40"/>
  <c r="O74" i="40"/>
  <c r="AA74" i="40"/>
  <c r="AB74" i="40"/>
  <c r="AJ74" i="40"/>
  <c r="AR74" i="40"/>
  <c r="AS74" i="40"/>
  <c r="AQ73" i="3"/>
  <c r="N75" i="40"/>
  <c r="O75" i="40"/>
  <c r="AA75" i="40"/>
  <c r="AB75" i="40"/>
  <c r="AJ75" i="40"/>
  <c r="AR75" i="40"/>
  <c r="AS75" i="40"/>
  <c r="AQ74" i="3"/>
  <c r="N76" i="40"/>
  <c r="O76" i="40"/>
  <c r="AA76" i="40"/>
  <c r="AB76" i="40"/>
  <c r="AJ76" i="40"/>
  <c r="AR76" i="40"/>
  <c r="AS76" i="40"/>
  <c r="AQ75" i="3"/>
  <c r="N77" i="40"/>
  <c r="O77" i="40"/>
  <c r="AA77" i="40"/>
  <c r="AB77" i="40"/>
  <c r="AJ77" i="40"/>
  <c r="AR77" i="40"/>
  <c r="AS77" i="40"/>
  <c r="AQ76" i="3"/>
  <c r="N78" i="40"/>
  <c r="O78" i="40"/>
  <c r="AA78" i="40"/>
  <c r="AB78" i="40"/>
  <c r="AJ78" i="40"/>
  <c r="AR78" i="40"/>
  <c r="AS78" i="40"/>
  <c r="AQ77" i="3"/>
  <c r="N79" i="40"/>
  <c r="O79" i="40"/>
  <c r="AA79" i="40"/>
  <c r="AB79" i="40"/>
  <c r="AJ79" i="40"/>
  <c r="AR79" i="40"/>
  <c r="AS79" i="40"/>
  <c r="AQ78" i="3"/>
  <c r="N80" i="40"/>
  <c r="O80" i="40"/>
  <c r="AA80" i="40"/>
  <c r="AB80" i="40"/>
  <c r="AJ80" i="40"/>
  <c r="AR80" i="40"/>
  <c r="AS80" i="40"/>
  <c r="AQ79" i="3"/>
  <c r="N81" i="40"/>
  <c r="O81" i="40"/>
  <c r="AA81" i="40"/>
  <c r="AB81" i="40"/>
  <c r="AJ81" i="40"/>
  <c r="AR81" i="40"/>
  <c r="AS81" i="40"/>
  <c r="AQ80" i="3"/>
  <c r="N82" i="40"/>
  <c r="O82" i="40"/>
  <c r="AA82" i="40"/>
  <c r="AB82" i="40"/>
  <c r="AJ82" i="40"/>
  <c r="AR82" i="40"/>
  <c r="AS82" i="40"/>
  <c r="N83" i="40"/>
  <c r="O83" i="40"/>
  <c r="AA83" i="40"/>
  <c r="AB83" i="40"/>
  <c r="AJ83" i="40"/>
  <c r="AR83" i="40"/>
  <c r="AS83" i="40"/>
  <c r="AQ82" i="3"/>
  <c r="N84" i="40"/>
  <c r="O84" i="40"/>
  <c r="AA84" i="40"/>
  <c r="AB84" i="40"/>
  <c r="AJ84" i="40"/>
  <c r="AR84" i="40"/>
  <c r="AS84" i="40"/>
  <c r="AQ83" i="3"/>
  <c r="N85" i="40"/>
  <c r="O85" i="40"/>
  <c r="AA85" i="40"/>
  <c r="AB85" i="40"/>
  <c r="AJ85" i="40"/>
  <c r="AR85" i="40"/>
  <c r="AS85" i="40"/>
  <c r="AQ84" i="3"/>
  <c r="N86" i="40"/>
  <c r="O86" i="40"/>
  <c r="AA86" i="40"/>
  <c r="AB86" i="40"/>
  <c r="AJ86" i="40"/>
  <c r="AR86" i="40"/>
  <c r="AS86" i="40"/>
  <c r="AQ85" i="3"/>
  <c r="N87" i="40"/>
  <c r="O87" i="40"/>
  <c r="AA87" i="40"/>
  <c r="AB87" i="40"/>
  <c r="AJ87" i="40"/>
  <c r="AR87" i="40"/>
  <c r="AS87" i="40"/>
  <c r="AQ86" i="3"/>
  <c r="B99" i="40"/>
  <c r="C99" i="40"/>
  <c r="D99" i="40"/>
  <c r="E99" i="40"/>
  <c r="E218" i="40"/>
  <c r="F99" i="40"/>
  <c r="G99" i="40"/>
  <c r="G218" i="40"/>
  <c r="H99" i="40"/>
  <c r="I99" i="40"/>
  <c r="I218" i="40"/>
  <c r="J99" i="40"/>
  <c r="K99" i="40"/>
  <c r="K218" i="40"/>
  <c r="L99" i="40"/>
  <c r="M99" i="40"/>
  <c r="M218" i="40"/>
  <c r="O99" i="40"/>
  <c r="Q99" i="40"/>
  <c r="R99" i="40"/>
  <c r="S99" i="40"/>
  <c r="T99" i="40"/>
  <c r="U99" i="40"/>
  <c r="V99" i="40"/>
  <c r="W99" i="40"/>
  <c r="X99" i="40"/>
  <c r="Y99" i="40"/>
  <c r="Z99" i="40"/>
  <c r="AB99" i="40"/>
  <c r="AD99" i="40"/>
  <c r="AE99" i="40"/>
  <c r="AF99" i="40"/>
  <c r="AG99" i="40"/>
  <c r="AH99" i="40"/>
  <c r="AI99" i="40"/>
  <c r="AK99" i="40"/>
  <c r="AL99" i="40"/>
  <c r="AM99" i="40"/>
  <c r="AN99" i="40"/>
  <c r="AO99" i="40"/>
  <c r="AP99" i="40"/>
  <c r="AQ99" i="40"/>
  <c r="AS99" i="40"/>
  <c r="AT99" i="40"/>
  <c r="AU99" i="40"/>
  <c r="AV99" i="40"/>
  <c r="N101" i="40"/>
  <c r="N99" i="40"/>
  <c r="B11" i="20"/>
  <c r="C11" i="20"/>
  <c r="O101" i="40"/>
  <c r="AA101" i="40"/>
  <c r="AB101" i="40"/>
  <c r="AJ101" i="40"/>
  <c r="AI100" i="3"/>
  <c r="AK101" i="40"/>
  <c r="AJ100" i="3"/>
  <c r="AR101" i="40"/>
  <c r="AS101" i="40"/>
  <c r="AQ100" i="3"/>
  <c r="N102" i="40"/>
  <c r="O102" i="40"/>
  <c r="AA102" i="40"/>
  <c r="AB102" i="40"/>
  <c r="AJ102" i="40"/>
  <c r="AI101" i="3"/>
  <c r="AK102" i="40"/>
  <c r="AJ101" i="3"/>
  <c r="AR102" i="40"/>
  <c r="AP101" i="3"/>
  <c r="AS102" i="40"/>
  <c r="AQ101" i="3"/>
  <c r="N103" i="40"/>
  <c r="O103" i="40"/>
  <c r="AA103" i="40"/>
  <c r="AB103" i="40"/>
  <c r="AJ103" i="40"/>
  <c r="AI102" i="3"/>
  <c r="AK103" i="40"/>
  <c r="AJ102" i="3"/>
  <c r="AR103" i="40"/>
  <c r="AP102" i="3"/>
  <c r="AS103" i="40"/>
  <c r="AQ102" i="3"/>
  <c r="N104" i="40"/>
  <c r="O104" i="40"/>
  <c r="AA104" i="40"/>
  <c r="AB104" i="40"/>
  <c r="AJ104" i="40"/>
  <c r="AI103" i="3"/>
  <c r="AK104" i="40"/>
  <c r="AJ103" i="3"/>
  <c r="AR104" i="40"/>
  <c r="AP103" i="3"/>
  <c r="AS104" i="40"/>
  <c r="AQ103" i="3"/>
  <c r="N105" i="40"/>
  <c r="O105" i="40"/>
  <c r="AA105" i="40"/>
  <c r="AB105" i="40"/>
  <c r="AJ105" i="40"/>
  <c r="AI104" i="3"/>
  <c r="AK105" i="40"/>
  <c r="AJ104" i="3"/>
  <c r="AR105" i="40"/>
  <c r="AP104" i="3"/>
  <c r="AS105" i="40"/>
  <c r="AQ104" i="3"/>
  <c r="N106" i="40"/>
  <c r="O106" i="40"/>
  <c r="AA106" i="40"/>
  <c r="AB106" i="40"/>
  <c r="AJ106" i="40"/>
  <c r="AI105" i="3"/>
  <c r="AK106" i="40"/>
  <c r="AJ105" i="3"/>
  <c r="AR106" i="40"/>
  <c r="AP105" i="3"/>
  <c r="AS106" i="40"/>
  <c r="AQ105" i="3"/>
  <c r="N107" i="40"/>
  <c r="O107" i="40"/>
  <c r="AA107" i="40"/>
  <c r="AB107" i="40"/>
  <c r="AJ107" i="40"/>
  <c r="AI106" i="3"/>
  <c r="AK107" i="40"/>
  <c r="AJ106" i="3"/>
  <c r="AR107" i="40"/>
  <c r="AP106" i="3"/>
  <c r="AS107" i="40"/>
  <c r="AQ106" i="3"/>
  <c r="N108" i="40"/>
  <c r="O108" i="40"/>
  <c r="AA108" i="40"/>
  <c r="AB108" i="40"/>
  <c r="AJ108" i="40"/>
  <c r="AI107" i="3"/>
  <c r="AK108" i="40"/>
  <c r="AJ107" i="3"/>
  <c r="AR108" i="40"/>
  <c r="AP107" i="3"/>
  <c r="AS108" i="40"/>
  <c r="AQ107" i="3"/>
  <c r="N109" i="40"/>
  <c r="O109" i="40"/>
  <c r="AA109" i="40"/>
  <c r="AB109" i="40"/>
  <c r="AJ109" i="40"/>
  <c r="AI108" i="3"/>
  <c r="AK109" i="40"/>
  <c r="AJ108" i="3"/>
  <c r="AR109" i="40"/>
  <c r="AP108" i="3"/>
  <c r="AS109" i="40"/>
  <c r="AQ108" i="3"/>
  <c r="N110" i="40"/>
  <c r="O110" i="40"/>
  <c r="AA110" i="40"/>
  <c r="AB110" i="40"/>
  <c r="AJ110" i="40"/>
  <c r="AI109" i="3"/>
  <c r="AK110" i="40"/>
  <c r="AJ109" i="3"/>
  <c r="AR110" i="40"/>
  <c r="AP109" i="3"/>
  <c r="AS110" i="40"/>
  <c r="AQ109" i="3"/>
  <c r="N111" i="40"/>
  <c r="O111" i="40"/>
  <c r="AA111" i="40"/>
  <c r="AB111" i="40"/>
  <c r="AJ111" i="40"/>
  <c r="AI110" i="3"/>
  <c r="AK111" i="40"/>
  <c r="AJ110" i="3"/>
  <c r="AR111" i="40"/>
  <c r="AP110" i="3"/>
  <c r="AS111" i="40"/>
  <c r="AQ110" i="3"/>
  <c r="N112" i="40"/>
  <c r="O112" i="40"/>
  <c r="AA112" i="40"/>
  <c r="AB112" i="40"/>
  <c r="AJ112" i="40"/>
  <c r="AI111" i="3"/>
  <c r="AK112" i="40"/>
  <c r="AJ111" i="3"/>
  <c r="AR112" i="40"/>
  <c r="AP111" i="3"/>
  <c r="AS112" i="40"/>
  <c r="AQ111" i="3"/>
  <c r="N113" i="40"/>
  <c r="O113" i="40"/>
  <c r="AA113" i="40"/>
  <c r="AB113" i="40"/>
  <c r="AJ113" i="40"/>
  <c r="AI112" i="3"/>
  <c r="AK113" i="40"/>
  <c r="AJ112" i="3"/>
  <c r="AR113" i="40"/>
  <c r="AP112" i="3"/>
  <c r="AS113" i="40"/>
  <c r="AQ112" i="3"/>
  <c r="N114" i="40"/>
  <c r="O114" i="40"/>
  <c r="AA114" i="40"/>
  <c r="AB114" i="40"/>
  <c r="AJ114" i="40"/>
  <c r="AI113" i="3"/>
  <c r="AK114" i="40"/>
  <c r="AJ113" i="3"/>
  <c r="AR114" i="40"/>
  <c r="AP113" i="3"/>
  <c r="AS114" i="40"/>
  <c r="AQ113" i="3"/>
  <c r="N115" i="40"/>
  <c r="O115" i="40"/>
  <c r="AA115" i="40"/>
  <c r="AB115" i="40"/>
  <c r="AJ115" i="40"/>
  <c r="AI114" i="3"/>
  <c r="AK115" i="40"/>
  <c r="AJ114" i="3"/>
  <c r="AR115" i="40"/>
  <c r="AP114" i="3"/>
  <c r="AS115" i="40"/>
  <c r="AQ114" i="3"/>
  <c r="N116" i="40"/>
  <c r="O116" i="40"/>
  <c r="AA116" i="40"/>
  <c r="AB116" i="40"/>
  <c r="AJ116" i="40"/>
  <c r="AI115" i="3"/>
  <c r="AK116" i="40"/>
  <c r="AJ115" i="3"/>
  <c r="AR116" i="40"/>
  <c r="AP115" i="3"/>
  <c r="AS116" i="40"/>
  <c r="AQ115" i="3"/>
  <c r="N117" i="40"/>
  <c r="O117" i="40"/>
  <c r="AA117" i="40"/>
  <c r="AB117" i="40"/>
  <c r="AJ117" i="40"/>
  <c r="AI116" i="3"/>
  <c r="AK117" i="40"/>
  <c r="AJ116" i="3"/>
  <c r="AR117" i="40"/>
  <c r="AP116" i="3"/>
  <c r="AS117" i="40"/>
  <c r="AQ116" i="3"/>
  <c r="N118" i="40"/>
  <c r="O118" i="40"/>
  <c r="AA118" i="40"/>
  <c r="AB118" i="40"/>
  <c r="AJ118" i="40"/>
  <c r="AI117" i="3"/>
  <c r="AK118" i="40"/>
  <c r="AJ117" i="3"/>
  <c r="AR118" i="40"/>
  <c r="AP117" i="3"/>
  <c r="AS118" i="40"/>
  <c r="AQ117" i="3"/>
  <c r="N119" i="40"/>
  <c r="O119" i="40"/>
  <c r="AA119" i="40"/>
  <c r="AB119" i="40"/>
  <c r="AJ119" i="40"/>
  <c r="AI118" i="3"/>
  <c r="AK119" i="40"/>
  <c r="AJ118" i="3"/>
  <c r="AR119" i="40"/>
  <c r="AP118" i="3"/>
  <c r="AS119" i="40"/>
  <c r="AQ118" i="3"/>
  <c r="N120" i="40"/>
  <c r="O120" i="40"/>
  <c r="AA120" i="40"/>
  <c r="AB120" i="40"/>
  <c r="AJ120" i="40"/>
  <c r="AI119" i="3"/>
  <c r="AK120" i="40"/>
  <c r="AJ119" i="3"/>
  <c r="AR120" i="40"/>
  <c r="AP119" i="3"/>
  <c r="AS120" i="40"/>
  <c r="AQ119" i="3"/>
  <c r="N121" i="40"/>
  <c r="O121" i="40"/>
  <c r="AA121" i="40"/>
  <c r="AB121" i="40"/>
  <c r="AJ121" i="40"/>
  <c r="AI120" i="3"/>
  <c r="AK121" i="40"/>
  <c r="AJ120" i="3"/>
  <c r="AR121" i="40"/>
  <c r="AP120" i="3"/>
  <c r="AS121" i="40"/>
  <c r="AQ120" i="3"/>
  <c r="B133" i="40"/>
  <c r="C133" i="40"/>
  <c r="D133" i="40"/>
  <c r="F12" i="20"/>
  <c r="E133" i="40"/>
  <c r="F133" i="40"/>
  <c r="G133" i="40"/>
  <c r="H133" i="40"/>
  <c r="I133" i="40"/>
  <c r="J133" i="40"/>
  <c r="K133" i="40"/>
  <c r="L133" i="40"/>
  <c r="M133" i="40"/>
  <c r="Q133" i="40"/>
  <c r="D12" i="20"/>
  <c r="R133" i="40"/>
  <c r="S133" i="40"/>
  <c r="T133" i="40"/>
  <c r="U133" i="40"/>
  <c r="V133" i="40"/>
  <c r="W133" i="40"/>
  <c r="X133" i="40"/>
  <c r="Y133" i="40"/>
  <c r="Z133" i="40"/>
  <c r="AD133" i="40"/>
  <c r="AE133" i="40"/>
  <c r="AF133" i="40"/>
  <c r="AG133" i="40"/>
  <c r="AH133" i="40"/>
  <c r="AI133" i="40"/>
  <c r="AJ133" i="40"/>
  <c r="AK133" i="40"/>
  <c r="AL133" i="40"/>
  <c r="AM133" i="40"/>
  <c r="AN133" i="40"/>
  <c r="AO133" i="40"/>
  <c r="AP133" i="40"/>
  <c r="AQ133" i="40"/>
  <c r="AT133" i="40"/>
  <c r="AU133" i="40"/>
  <c r="N135" i="40"/>
  <c r="O135" i="40"/>
  <c r="O133" i="40"/>
  <c r="AA135" i="40"/>
  <c r="AB135" i="40"/>
  <c r="AR135" i="40"/>
  <c r="AS135" i="40"/>
  <c r="AQ133" i="3"/>
  <c r="N136" i="40"/>
  <c r="O136" i="40"/>
  <c r="AA136" i="40"/>
  <c r="AB136" i="40"/>
  <c r="AB133" i="40"/>
  <c r="AR136" i="40"/>
  <c r="AS136" i="40"/>
  <c r="AQ134" i="3"/>
  <c r="N137" i="40"/>
  <c r="O137" i="40"/>
  <c r="AA137" i="40"/>
  <c r="AB137" i="40"/>
  <c r="AR137" i="40"/>
  <c r="AS137" i="40"/>
  <c r="AQ135" i="3"/>
  <c r="N138" i="40"/>
  <c r="O138" i="40"/>
  <c r="AA138" i="40"/>
  <c r="AB138" i="40"/>
  <c r="AR138" i="40"/>
  <c r="AS138" i="40"/>
  <c r="AQ136" i="3"/>
  <c r="N139" i="40"/>
  <c r="O139" i="40"/>
  <c r="AA139" i="40"/>
  <c r="AB139" i="40"/>
  <c r="AR139" i="40"/>
  <c r="AS139" i="40"/>
  <c r="AQ137" i="3"/>
  <c r="N140" i="40"/>
  <c r="O140" i="40"/>
  <c r="AA140" i="40"/>
  <c r="AB140" i="40"/>
  <c r="AR140" i="40"/>
  <c r="AS140" i="40"/>
  <c r="AQ138" i="3"/>
  <c r="N141" i="40"/>
  <c r="O141" i="40"/>
  <c r="AA141" i="40"/>
  <c r="AB141" i="40"/>
  <c r="AR141" i="40"/>
  <c r="AS141" i="40"/>
  <c r="AQ139" i="3"/>
  <c r="N142" i="40"/>
  <c r="O142" i="40"/>
  <c r="AA142" i="40"/>
  <c r="AB142" i="40"/>
  <c r="AR142" i="40"/>
  <c r="AS142" i="40"/>
  <c r="AQ140" i="3"/>
  <c r="N143" i="40"/>
  <c r="O143" i="40"/>
  <c r="AA143" i="40"/>
  <c r="AB143" i="40"/>
  <c r="AR143" i="40"/>
  <c r="AS143" i="40"/>
  <c r="AQ141" i="3"/>
  <c r="N144" i="40"/>
  <c r="O144" i="40"/>
  <c r="AA144" i="40"/>
  <c r="AB144" i="40"/>
  <c r="AR144" i="40"/>
  <c r="AS144" i="40"/>
  <c r="AQ142" i="3"/>
  <c r="N145" i="40"/>
  <c r="O145" i="40"/>
  <c r="AA145" i="40"/>
  <c r="AB145" i="40"/>
  <c r="AR145" i="40"/>
  <c r="AS145" i="40"/>
  <c r="AQ143" i="3"/>
  <c r="N146" i="40"/>
  <c r="O146" i="40"/>
  <c r="AA146" i="40"/>
  <c r="AB146" i="40"/>
  <c r="AR146" i="40"/>
  <c r="AS146" i="40"/>
  <c r="AQ144" i="3"/>
  <c r="N147" i="40"/>
  <c r="O147" i="40"/>
  <c r="AA147" i="40"/>
  <c r="AB147" i="40"/>
  <c r="AR147" i="40"/>
  <c r="AS147" i="40"/>
  <c r="N148" i="40"/>
  <c r="O148" i="40"/>
  <c r="AA148" i="40"/>
  <c r="AB148" i="40"/>
  <c r="AR148" i="40"/>
  <c r="AS148" i="40"/>
  <c r="AQ146" i="3"/>
  <c r="N149" i="40"/>
  <c r="O149" i="40"/>
  <c r="AA149" i="40"/>
  <c r="AB149" i="40"/>
  <c r="AR149" i="40"/>
  <c r="AS149" i="40"/>
  <c r="AQ147" i="3"/>
  <c r="N150" i="40"/>
  <c r="O150" i="40"/>
  <c r="AA150" i="40"/>
  <c r="AB150" i="40"/>
  <c r="AR150" i="40"/>
  <c r="AS150" i="40"/>
  <c r="AQ148" i="3"/>
  <c r="N151" i="40"/>
  <c r="O151" i="40"/>
  <c r="AA151" i="40"/>
  <c r="AB151" i="40"/>
  <c r="AR151" i="40"/>
  <c r="AS151" i="40"/>
  <c r="AQ149" i="3"/>
  <c r="N152" i="40"/>
  <c r="O152" i="40"/>
  <c r="AA152" i="40"/>
  <c r="AB152" i="40"/>
  <c r="AR152" i="40"/>
  <c r="AS152" i="40"/>
  <c r="B163" i="40"/>
  <c r="C163" i="40"/>
  <c r="D163" i="40"/>
  <c r="F13" i="20"/>
  <c r="E163" i="40"/>
  <c r="F163" i="40"/>
  <c r="G163" i="40"/>
  <c r="H163" i="40"/>
  <c r="H219" i="40"/>
  <c r="I163" i="40"/>
  <c r="J163" i="40"/>
  <c r="K163" i="40"/>
  <c r="L163" i="40"/>
  <c r="L219" i="40"/>
  <c r="M163" i="40"/>
  <c r="Q163" i="40"/>
  <c r="D13" i="20"/>
  <c r="R163" i="40"/>
  <c r="S163" i="40"/>
  <c r="T163" i="40"/>
  <c r="U163" i="40"/>
  <c r="V163" i="40"/>
  <c r="W163" i="40"/>
  <c r="X163" i="40"/>
  <c r="Y163" i="40"/>
  <c r="Z163" i="40"/>
  <c r="AD163" i="40"/>
  <c r="AE163" i="40"/>
  <c r="AF163" i="40"/>
  <c r="AG163" i="40"/>
  <c r="AH163" i="40"/>
  <c r="AI163" i="40"/>
  <c r="AL163" i="40"/>
  <c r="AM163" i="40"/>
  <c r="AN163" i="40"/>
  <c r="AO163" i="40"/>
  <c r="AP163" i="40"/>
  <c r="AQ163" i="40"/>
  <c r="AT163" i="40"/>
  <c r="AU163" i="40"/>
  <c r="N165" i="40"/>
  <c r="N163" i="40"/>
  <c r="B13" i="20"/>
  <c r="O165" i="40"/>
  <c r="O163" i="40"/>
  <c r="AA165" i="40"/>
  <c r="AB165" i="40"/>
  <c r="AJ165" i="40"/>
  <c r="AI164" i="3"/>
  <c r="AK165" i="40"/>
  <c r="AJ164" i="3"/>
  <c r="AR165" i="40"/>
  <c r="AS165" i="40"/>
  <c r="N166" i="40"/>
  <c r="O166" i="40"/>
  <c r="AA166" i="40"/>
  <c r="AB166" i="40"/>
  <c r="AJ166" i="40"/>
  <c r="AI165" i="3"/>
  <c r="AK166" i="40"/>
  <c r="AJ165" i="3"/>
  <c r="AR166" i="40"/>
  <c r="AS165" i="3"/>
  <c r="AQ165" i="3"/>
  <c r="AS166" i="40"/>
  <c r="N167" i="40"/>
  <c r="O167" i="40"/>
  <c r="AA167" i="40"/>
  <c r="AB167" i="40"/>
  <c r="AJ167" i="40"/>
  <c r="AI166" i="3"/>
  <c r="AK167" i="40"/>
  <c r="AR167" i="40"/>
  <c r="AS166" i="3"/>
  <c r="AQ166" i="3"/>
  <c r="AS167" i="40"/>
  <c r="N168" i="40"/>
  <c r="O168" i="40"/>
  <c r="AA168" i="40"/>
  <c r="AB168" i="40"/>
  <c r="AJ168" i="40"/>
  <c r="AK168" i="40"/>
  <c r="AJ167" i="3"/>
  <c r="AR168" i="40"/>
  <c r="AS167" i="3"/>
  <c r="AQ167" i="3"/>
  <c r="AS168" i="40"/>
  <c r="N169" i="40"/>
  <c r="O169" i="40"/>
  <c r="AA169" i="40"/>
  <c r="AB169" i="40"/>
  <c r="AJ169" i="40"/>
  <c r="AI168" i="3"/>
  <c r="AK169" i="40"/>
  <c r="AJ168" i="3"/>
  <c r="AR169" i="40"/>
  <c r="AS168" i="3"/>
  <c r="AQ168" i="3"/>
  <c r="AS169" i="40"/>
  <c r="N170" i="40"/>
  <c r="O170" i="40"/>
  <c r="AA170" i="40"/>
  <c r="AB170" i="40"/>
  <c r="AJ170" i="40"/>
  <c r="AI169" i="3"/>
  <c r="AK170" i="40"/>
  <c r="AJ169" i="3"/>
  <c r="AR170" i="40"/>
  <c r="AS169" i="3"/>
  <c r="AQ169" i="3"/>
  <c r="AS170" i="40"/>
  <c r="N171" i="40"/>
  <c r="O171" i="40"/>
  <c r="AA171" i="40"/>
  <c r="AB171" i="40"/>
  <c r="AJ171" i="40"/>
  <c r="AI170" i="3"/>
  <c r="AK171" i="40"/>
  <c r="AR171" i="40"/>
  <c r="AS170" i="3"/>
  <c r="AQ170" i="3"/>
  <c r="AS171" i="40"/>
  <c r="N172" i="40"/>
  <c r="O172" i="40"/>
  <c r="AA172" i="40"/>
  <c r="AB172" i="40"/>
  <c r="AJ172" i="40"/>
  <c r="AK172" i="40"/>
  <c r="AJ171" i="3"/>
  <c r="AR172" i="40"/>
  <c r="AS171" i="3"/>
  <c r="AQ171" i="3"/>
  <c r="AS172" i="40"/>
  <c r="N173" i="40"/>
  <c r="O173" i="40"/>
  <c r="AA173" i="40"/>
  <c r="AB173" i="40"/>
  <c r="AJ173" i="40"/>
  <c r="AI172" i="3"/>
  <c r="AK173" i="40"/>
  <c r="AJ172" i="3"/>
  <c r="AR173" i="40"/>
  <c r="AS172" i="3"/>
  <c r="AQ172" i="3"/>
  <c r="AS173" i="40"/>
  <c r="N174" i="40"/>
  <c r="O174" i="40"/>
  <c r="AA174" i="40"/>
  <c r="AB174" i="40"/>
  <c r="AJ174" i="40"/>
  <c r="AI173" i="3"/>
  <c r="AK174" i="40"/>
  <c r="AJ173" i="3"/>
  <c r="AR174" i="40"/>
  <c r="AS173" i="3"/>
  <c r="AQ173" i="3"/>
  <c r="AS174" i="40"/>
  <c r="N175" i="40"/>
  <c r="O175" i="40"/>
  <c r="AA175" i="40"/>
  <c r="AB175" i="40"/>
  <c r="AB163" i="40"/>
  <c r="AJ175" i="40"/>
  <c r="AI174" i="3"/>
  <c r="AK175" i="40"/>
  <c r="AR175" i="40"/>
  <c r="AS174" i="3"/>
  <c r="AQ174" i="3"/>
  <c r="AS175" i="40"/>
  <c r="N176" i="40"/>
  <c r="O176" i="40"/>
  <c r="AA176" i="40"/>
  <c r="AB176" i="40"/>
  <c r="AJ176" i="40"/>
  <c r="AK176" i="40"/>
  <c r="AJ175" i="3"/>
  <c r="AR176" i="40"/>
  <c r="AS175" i="3"/>
  <c r="AQ175" i="3"/>
  <c r="AS176" i="40"/>
  <c r="N177" i="40"/>
  <c r="O177" i="40"/>
  <c r="AA177" i="40"/>
  <c r="AB177" i="40"/>
  <c r="AJ177" i="40"/>
  <c r="AI176" i="3"/>
  <c r="AK177" i="40"/>
  <c r="AJ176" i="3"/>
  <c r="AR177" i="40"/>
  <c r="AS176" i="3"/>
  <c r="AQ176" i="3"/>
  <c r="AS177" i="40"/>
  <c r="N178" i="40"/>
  <c r="O178" i="40"/>
  <c r="AA178" i="40"/>
  <c r="AB178" i="40"/>
  <c r="AJ178" i="40"/>
  <c r="AI177" i="3"/>
  <c r="AK178" i="40"/>
  <c r="AJ177" i="3"/>
  <c r="AR178" i="40"/>
  <c r="AS177" i="3"/>
  <c r="AQ177" i="3"/>
  <c r="AS178" i="40"/>
  <c r="AS163" i="40"/>
  <c r="N179" i="40"/>
  <c r="O179" i="40"/>
  <c r="AA179" i="40"/>
  <c r="AB179" i="40"/>
  <c r="AJ179" i="40"/>
  <c r="AI178" i="3"/>
  <c r="AK179" i="40"/>
  <c r="AR179" i="40"/>
  <c r="AS178" i="3"/>
  <c r="AQ178" i="3"/>
  <c r="AS179" i="40"/>
  <c r="N180" i="40"/>
  <c r="O180" i="40"/>
  <c r="AA180" i="40"/>
  <c r="AB180" i="40"/>
  <c r="AJ180" i="40"/>
  <c r="AK180" i="40"/>
  <c r="AJ179" i="3"/>
  <c r="AR180" i="40"/>
  <c r="AS179" i="3"/>
  <c r="AQ179" i="3"/>
  <c r="AS180" i="40"/>
  <c r="N181" i="40"/>
  <c r="O181" i="40"/>
  <c r="AA181" i="40"/>
  <c r="AB181" i="40"/>
  <c r="AJ181" i="40"/>
  <c r="AI180" i="3"/>
  <c r="AK181" i="40"/>
  <c r="AJ180" i="3"/>
  <c r="AR181" i="40"/>
  <c r="AS180" i="3"/>
  <c r="AQ180" i="3"/>
  <c r="AS181" i="40"/>
  <c r="N182" i="40"/>
  <c r="O182" i="40"/>
  <c r="AA182" i="40"/>
  <c r="AB182" i="40"/>
  <c r="AJ182" i="40"/>
  <c r="AI181" i="3"/>
  <c r="AK182" i="40"/>
  <c r="AJ181" i="3"/>
  <c r="AR182" i="40"/>
  <c r="AS181" i="3"/>
  <c r="AQ181" i="3"/>
  <c r="AS182" i="40"/>
  <c r="N183" i="40"/>
  <c r="O183" i="40"/>
  <c r="AA183" i="40"/>
  <c r="AB183" i="40"/>
  <c r="AJ183" i="40"/>
  <c r="AI182" i="3"/>
  <c r="AK183" i="40"/>
  <c r="AR183" i="40"/>
  <c r="AS182" i="3"/>
  <c r="AQ182" i="3"/>
  <c r="AS183" i="40"/>
  <c r="N184" i="40"/>
  <c r="O184" i="40"/>
  <c r="AA184" i="40"/>
  <c r="AB184" i="40"/>
  <c r="AJ184" i="40"/>
  <c r="AK184" i="40"/>
  <c r="AJ183" i="3"/>
  <c r="AR184" i="40"/>
  <c r="AS183" i="3"/>
  <c r="AQ183" i="3"/>
  <c r="AS184" i="40"/>
  <c r="N185" i="40"/>
  <c r="O185" i="40"/>
  <c r="AA185" i="40"/>
  <c r="AB185" i="40"/>
  <c r="AJ185" i="40"/>
  <c r="AI184" i="3"/>
  <c r="AK185" i="40"/>
  <c r="AJ184" i="3"/>
  <c r="AR185" i="40"/>
  <c r="AS184" i="3"/>
  <c r="AQ184" i="3"/>
  <c r="AS185" i="40"/>
  <c r="E215" i="40"/>
  <c r="O215" i="40"/>
  <c r="F215" i="40"/>
  <c r="F213" i="40"/>
  <c r="G215" i="40"/>
  <c r="I215" i="40"/>
  <c r="I213" i="40"/>
  <c r="J215" i="40"/>
  <c r="J213" i="40"/>
  <c r="K215" i="40"/>
  <c r="M215" i="40"/>
  <c r="M213" i="40"/>
  <c r="N216" i="40"/>
  <c r="O216" i="40"/>
  <c r="D217" i="40"/>
  <c r="E217" i="40"/>
  <c r="F217" i="40"/>
  <c r="G217" i="40"/>
  <c r="H217" i="40"/>
  <c r="I217" i="40"/>
  <c r="J217" i="40"/>
  <c r="K217" i="40"/>
  <c r="L217" i="40"/>
  <c r="M217" i="40"/>
  <c r="O217" i="40"/>
  <c r="D218" i="40"/>
  <c r="F218" i="40"/>
  <c r="H218" i="40"/>
  <c r="J218" i="40"/>
  <c r="L218" i="40"/>
  <c r="E219" i="40"/>
  <c r="F219" i="40"/>
  <c r="G219" i="40"/>
  <c r="I219" i="40"/>
  <c r="J219" i="40"/>
  <c r="K219" i="40"/>
  <c r="M219" i="40"/>
  <c r="O219" i="40"/>
  <c r="D220" i="40"/>
  <c r="E220" i="40"/>
  <c r="G220" i="40"/>
  <c r="H220" i="40"/>
  <c r="I220" i="40"/>
  <c r="K220" i="40"/>
  <c r="L220" i="40"/>
  <c r="M220" i="40"/>
  <c r="O220" i="40"/>
  <c r="B10" i="51"/>
  <c r="B219" i="51"/>
  <c r="C10" i="51"/>
  <c r="D10" i="51"/>
  <c r="E10" i="51"/>
  <c r="F10" i="51"/>
  <c r="F219" i="51"/>
  <c r="G10" i="51"/>
  <c r="H10" i="51"/>
  <c r="I10" i="51"/>
  <c r="J10" i="51"/>
  <c r="J219" i="51"/>
  <c r="K10" i="51"/>
  <c r="L10" i="51"/>
  <c r="M10" i="51"/>
  <c r="N10" i="51"/>
  <c r="N219" i="51"/>
  <c r="O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AE10" i="51"/>
  <c r="AF10" i="51"/>
  <c r="AJ10" i="51"/>
  <c r="AK10" i="51"/>
  <c r="AL10" i="51"/>
  <c r="AM10" i="51"/>
  <c r="AN10" i="51"/>
  <c r="AO10" i="51"/>
  <c r="AP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P12" i="51"/>
  <c r="Q12" i="51"/>
  <c r="AG12" i="51"/>
  <c r="AG10" i="51"/>
  <c r="AH12" i="51"/>
  <c r="AH10" i="51"/>
  <c r="AQ12" i="51"/>
  <c r="AZ12" i="51"/>
  <c r="AY12" i="169"/>
  <c r="P13" i="51"/>
  <c r="Q13" i="51"/>
  <c r="Q10" i="51"/>
  <c r="AG13" i="51"/>
  <c r="AH13" i="51"/>
  <c r="AQ13" i="51"/>
  <c r="AZ13" i="51"/>
  <c r="AY13" i="169"/>
  <c r="P14" i="51"/>
  <c r="Q14" i="51"/>
  <c r="AG14" i="51"/>
  <c r="AH14" i="51"/>
  <c r="AQ14" i="51"/>
  <c r="AZ14" i="51"/>
  <c r="AY14" i="169"/>
  <c r="P15" i="51"/>
  <c r="Q15" i="51"/>
  <c r="AG15" i="51"/>
  <c r="AH15" i="51"/>
  <c r="AQ15" i="51"/>
  <c r="AZ15" i="51"/>
  <c r="AY15" i="169"/>
  <c r="P16" i="51"/>
  <c r="Q16" i="51"/>
  <c r="AG16" i="51"/>
  <c r="AH16" i="51"/>
  <c r="AQ16" i="51"/>
  <c r="AZ16" i="51"/>
  <c r="AY16" i="169"/>
  <c r="P17" i="51"/>
  <c r="Q17" i="51"/>
  <c r="AG17" i="51"/>
  <c r="AH17" i="51"/>
  <c r="AQ17" i="51"/>
  <c r="AZ17" i="51"/>
  <c r="AY17" i="169"/>
  <c r="P18" i="51"/>
  <c r="Q18" i="51"/>
  <c r="AG18" i="51"/>
  <c r="AH18" i="51"/>
  <c r="AQ18" i="51"/>
  <c r="AZ18" i="51"/>
  <c r="AY18" i="169"/>
  <c r="P19" i="51"/>
  <c r="Q19" i="51"/>
  <c r="AG19" i="51"/>
  <c r="AH19" i="51"/>
  <c r="AQ19" i="51"/>
  <c r="AZ19" i="51"/>
  <c r="AY19" i="169"/>
  <c r="P20" i="51"/>
  <c r="Q20" i="51"/>
  <c r="AG20" i="51"/>
  <c r="AH20" i="51"/>
  <c r="AQ20" i="51"/>
  <c r="AZ20" i="51"/>
  <c r="AY20" i="169"/>
  <c r="P21" i="51"/>
  <c r="Q21" i="51"/>
  <c r="AG21" i="51"/>
  <c r="AH21" i="51"/>
  <c r="AQ21" i="51"/>
  <c r="AZ21" i="51"/>
  <c r="AY21" i="169"/>
  <c r="AQ22" i="51"/>
  <c r="AZ22" i="51"/>
  <c r="AY22" i="169"/>
  <c r="P23" i="51"/>
  <c r="Q23" i="51"/>
  <c r="AG23" i="51"/>
  <c r="AH23" i="51"/>
  <c r="AQ23" i="51"/>
  <c r="AZ23" i="51"/>
  <c r="AY23" i="169"/>
  <c r="P24" i="51"/>
  <c r="Q24" i="51"/>
  <c r="AG24" i="51"/>
  <c r="AH24" i="51"/>
  <c r="AQ24" i="51"/>
  <c r="AZ24" i="51"/>
  <c r="AY24" i="169"/>
  <c r="P25" i="51"/>
  <c r="Q25" i="51"/>
  <c r="AG25" i="51"/>
  <c r="AH25" i="51"/>
  <c r="AQ25" i="51"/>
  <c r="AZ25" i="51"/>
  <c r="AY25" i="169"/>
  <c r="AQ26" i="51"/>
  <c r="AZ26" i="51"/>
  <c r="AY26" i="169"/>
  <c r="P27" i="51"/>
  <c r="Q27" i="51"/>
  <c r="AG27" i="51"/>
  <c r="AH27" i="51"/>
  <c r="AQ27" i="51"/>
  <c r="AZ27" i="51"/>
  <c r="AY27" i="169"/>
  <c r="P28" i="51"/>
  <c r="Q28" i="51"/>
  <c r="AG28" i="51"/>
  <c r="AH28" i="51"/>
  <c r="AQ28" i="51"/>
  <c r="AZ28" i="51"/>
  <c r="AY28" i="169"/>
  <c r="P29" i="51"/>
  <c r="Q29" i="51"/>
  <c r="AG29" i="51"/>
  <c r="AH29" i="51"/>
  <c r="AQ29" i="51"/>
  <c r="AZ29" i="51"/>
  <c r="AY29" i="169"/>
  <c r="P30" i="51"/>
  <c r="Q30" i="51"/>
  <c r="AG30" i="51"/>
  <c r="AH30" i="51"/>
  <c r="AQ30" i="51"/>
  <c r="AZ30" i="51"/>
  <c r="AY30" i="169"/>
  <c r="B42" i="51"/>
  <c r="C42" i="51"/>
  <c r="D42" i="51"/>
  <c r="E42" i="51"/>
  <c r="F42" i="51"/>
  <c r="G42" i="51"/>
  <c r="H42" i="51"/>
  <c r="I42" i="51"/>
  <c r="J42" i="51"/>
  <c r="K42" i="51"/>
  <c r="L42" i="51"/>
  <c r="M42" i="51"/>
  <c r="N42" i="51"/>
  <c r="O42" i="51"/>
  <c r="P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AE42" i="51"/>
  <c r="AF42" i="51"/>
  <c r="AG42" i="51"/>
  <c r="AJ42" i="51"/>
  <c r="AK42" i="51"/>
  <c r="AL42" i="51"/>
  <c r="AM42" i="51"/>
  <c r="AN42" i="51"/>
  <c r="AO42" i="51"/>
  <c r="AP42" i="51"/>
  <c r="AS42" i="51"/>
  <c r="AT42" i="51"/>
  <c r="AU42" i="51"/>
  <c r="AV42" i="51"/>
  <c r="AW42" i="51"/>
  <c r="AX42" i="51"/>
  <c r="BB42" i="51"/>
  <c r="BC42" i="51"/>
  <c r="P44" i="51"/>
  <c r="Q44" i="51"/>
  <c r="Q42" i="51"/>
  <c r="AG44" i="51"/>
  <c r="AH44" i="51"/>
  <c r="AQ44" i="51"/>
  <c r="AQ42" i="51"/>
  <c r="AR44" i="51"/>
  <c r="AR44" i="169"/>
  <c r="AZ44" i="51"/>
  <c r="AZ42" i="51"/>
  <c r="BA44" i="51"/>
  <c r="P45" i="51"/>
  <c r="Q45" i="51"/>
  <c r="AG45" i="51"/>
  <c r="AH45" i="51"/>
  <c r="AQ45" i="51"/>
  <c r="AR45" i="51"/>
  <c r="AR45" i="169"/>
  <c r="AZ45" i="51"/>
  <c r="BA45" i="51"/>
  <c r="AZ45" i="169"/>
  <c r="P46" i="51"/>
  <c r="Q46" i="51"/>
  <c r="AG46" i="51"/>
  <c r="AH46" i="51"/>
  <c r="AQ46" i="51"/>
  <c r="AR46" i="51"/>
  <c r="AR46" i="169"/>
  <c r="AZ46" i="51"/>
  <c r="BA46" i="51"/>
  <c r="AZ46" i="169"/>
  <c r="P47" i="51"/>
  <c r="Q47" i="51"/>
  <c r="AG47" i="51"/>
  <c r="AH47" i="51"/>
  <c r="AQ47" i="51"/>
  <c r="AR47" i="51"/>
  <c r="AR47" i="169"/>
  <c r="AZ47" i="51"/>
  <c r="BA47" i="51"/>
  <c r="AZ47" i="169"/>
  <c r="P48" i="51"/>
  <c r="Q48" i="51"/>
  <c r="AG48" i="51"/>
  <c r="AH48" i="51"/>
  <c r="AQ48" i="51"/>
  <c r="AR48" i="51"/>
  <c r="AR48" i="169"/>
  <c r="AZ48" i="51"/>
  <c r="BA48" i="51"/>
  <c r="AZ48" i="169"/>
  <c r="P49" i="51"/>
  <c r="Q49" i="51"/>
  <c r="AG49" i="51"/>
  <c r="AH49" i="51"/>
  <c r="AQ49" i="51"/>
  <c r="AR49" i="51"/>
  <c r="AR49" i="169"/>
  <c r="AZ49" i="51"/>
  <c r="BA49" i="51"/>
  <c r="AZ49" i="169"/>
  <c r="P50" i="51"/>
  <c r="Q50" i="51"/>
  <c r="AG50" i="51"/>
  <c r="AH50" i="51"/>
  <c r="AQ50" i="51"/>
  <c r="AR50" i="51"/>
  <c r="AR50" i="169"/>
  <c r="AZ50" i="51"/>
  <c r="BA50" i="51"/>
  <c r="AZ50" i="169"/>
  <c r="P51" i="51"/>
  <c r="Q51" i="51"/>
  <c r="AG51" i="51"/>
  <c r="AH51" i="51"/>
  <c r="AQ51" i="51"/>
  <c r="AR51" i="51"/>
  <c r="AR51" i="169"/>
  <c r="AZ51" i="51"/>
  <c r="BA51" i="51"/>
  <c r="AZ51" i="169"/>
  <c r="P52" i="51"/>
  <c r="Q52" i="51"/>
  <c r="AG52" i="51"/>
  <c r="AH52" i="51"/>
  <c r="AQ52" i="51"/>
  <c r="AR52" i="51"/>
  <c r="AR52" i="169"/>
  <c r="AZ52" i="51"/>
  <c r="BA52" i="51"/>
  <c r="AZ52" i="169"/>
  <c r="B54" i="51"/>
  <c r="B64" i="51"/>
  <c r="C64" i="51"/>
  <c r="D64" i="51"/>
  <c r="E64" i="51"/>
  <c r="F64" i="51"/>
  <c r="G64" i="51"/>
  <c r="H64" i="51"/>
  <c r="I64" i="51"/>
  <c r="J64" i="51"/>
  <c r="K64" i="51"/>
  <c r="L64" i="51"/>
  <c r="M64" i="51"/>
  <c r="N64" i="51"/>
  <c r="O64" i="51"/>
  <c r="P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AE64" i="51"/>
  <c r="AF64" i="51"/>
  <c r="AG64" i="51"/>
  <c r="AJ64" i="51"/>
  <c r="AK64" i="51"/>
  <c r="AL64" i="51"/>
  <c r="AM64" i="51"/>
  <c r="AN64" i="51"/>
  <c r="AO64" i="51"/>
  <c r="AP64" i="51"/>
  <c r="AS64" i="51"/>
  <c r="AT64" i="51"/>
  <c r="AU64" i="51"/>
  <c r="AV64" i="51"/>
  <c r="AW64" i="51"/>
  <c r="AX64" i="51"/>
  <c r="BB64" i="51"/>
  <c r="BC64" i="51"/>
  <c r="P66" i="51"/>
  <c r="Q66" i="51"/>
  <c r="Q64" i="51"/>
  <c r="AG66" i="51"/>
  <c r="AH66" i="51"/>
  <c r="AQ66" i="51"/>
  <c r="AQ64" i="51"/>
  <c r="AR66" i="51"/>
  <c r="AR66" i="169"/>
  <c r="AZ66" i="51"/>
  <c r="AZ64" i="51"/>
  <c r="BA66" i="51"/>
  <c r="P67" i="51"/>
  <c r="Q67" i="51"/>
  <c r="AG67" i="51"/>
  <c r="AH67" i="51"/>
  <c r="AQ67" i="51"/>
  <c r="AR67" i="51"/>
  <c r="AZ67" i="51"/>
  <c r="BA67" i="51"/>
  <c r="P68" i="51"/>
  <c r="Q68" i="51"/>
  <c r="AG68" i="51"/>
  <c r="AH68" i="51"/>
  <c r="AQ68" i="51"/>
  <c r="AR68" i="51"/>
  <c r="AR67" i="169"/>
  <c r="AZ68" i="51"/>
  <c r="BA68" i="51"/>
  <c r="AZ67" i="169"/>
  <c r="P69" i="51"/>
  <c r="Q69" i="51"/>
  <c r="AG69" i="51"/>
  <c r="AH69" i="51"/>
  <c r="AQ69" i="51"/>
  <c r="AR69" i="51"/>
  <c r="AR68" i="169"/>
  <c r="AZ69" i="51"/>
  <c r="BA69" i="51"/>
  <c r="AZ68" i="169"/>
  <c r="P70" i="51"/>
  <c r="Q70" i="51"/>
  <c r="AG70" i="51"/>
  <c r="AH70" i="51"/>
  <c r="AQ70" i="51"/>
  <c r="AR70" i="51"/>
  <c r="AR69" i="169"/>
  <c r="AZ70" i="51"/>
  <c r="BA70" i="51"/>
  <c r="AZ69" i="169"/>
  <c r="P71" i="51"/>
  <c r="Q71" i="51"/>
  <c r="AG71" i="51"/>
  <c r="AH71" i="51"/>
  <c r="AQ71" i="51"/>
  <c r="AR71" i="51"/>
  <c r="AR70" i="169"/>
  <c r="AZ71" i="51"/>
  <c r="BA71" i="51"/>
  <c r="AZ70" i="169"/>
  <c r="P72" i="51"/>
  <c r="Q72" i="51"/>
  <c r="AG72" i="51"/>
  <c r="AH72" i="51"/>
  <c r="AQ72" i="51"/>
  <c r="AR72" i="51"/>
  <c r="AR71" i="169"/>
  <c r="AZ72" i="51"/>
  <c r="BA72" i="51"/>
  <c r="AZ71" i="169"/>
  <c r="P73" i="51"/>
  <c r="Q73" i="51"/>
  <c r="AG73" i="51"/>
  <c r="AH73" i="51"/>
  <c r="AQ73" i="51"/>
  <c r="AR73" i="51"/>
  <c r="AR72" i="169"/>
  <c r="AZ73" i="51"/>
  <c r="BA73" i="51"/>
  <c r="AZ72" i="169"/>
  <c r="P74" i="51"/>
  <c r="Q74" i="51"/>
  <c r="AG74" i="51"/>
  <c r="AH74" i="51"/>
  <c r="AQ74" i="51"/>
  <c r="AR74" i="51"/>
  <c r="AR73" i="169"/>
  <c r="AZ74" i="51"/>
  <c r="BA74" i="51"/>
  <c r="AZ73" i="169"/>
  <c r="P75" i="51"/>
  <c r="Q75" i="51"/>
  <c r="AG75" i="51"/>
  <c r="AH75" i="51"/>
  <c r="AQ75" i="51"/>
  <c r="AR75" i="51"/>
  <c r="AR74" i="169"/>
  <c r="AZ75" i="51"/>
  <c r="BA75" i="51"/>
  <c r="AZ74" i="169"/>
  <c r="P76" i="51"/>
  <c r="Q76" i="51"/>
  <c r="AG76" i="51"/>
  <c r="AH76" i="51"/>
  <c r="AQ76" i="51"/>
  <c r="AR76" i="51"/>
  <c r="AR75" i="169"/>
  <c r="AZ76" i="51"/>
  <c r="BA76" i="51"/>
  <c r="AZ75" i="169"/>
  <c r="P77" i="51"/>
  <c r="Q77" i="51"/>
  <c r="AG77" i="51"/>
  <c r="AH77" i="51"/>
  <c r="AQ77" i="51"/>
  <c r="AR77" i="51"/>
  <c r="AR76" i="169"/>
  <c r="AZ77" i="51"/>
  <c r="BA77" i="51"/>
  <c r="AZ76" i="169"/>
  <c r="P78" i="51"/>
  <c r="Q78" i="51"/>
  <c r="AG78" i="51"/>
  <c r="AH78" i="51"/>
  <c r="AQ78" i="51"/>
  <c r="AR78" i="51"/>
  <c r="AR77" i="169"/>
  <c r="AZ78" i="51"/>
  <c r="BA78" i="51"/>
  <c r="AZ77" i="169"/>
  <c r="P79" i="51"/>
  <c r="Q79" i="51"/>
  <c r="AG79" i="51"/>
  <c r="AH79" i="51"/>
  <c r="AQ79" i="51"/>
  <c r="AR79" i="51"/>
  <c r="AR78" i="169"/>
  <c r="AZ79" i="51"/>
  <c r="BA79" i="51"/>
  <c r="AZ78" i="169"/>
  <c r="P80" i="51"/>
  <c r="Q80" i="51"/>
  <c r="AG80" i="51"/>
  <c r="AH80" i="51"/>
  <c r="AQ80" i="51"/>
  <c r="AR80" i="51"/>
  <c r="AR79" i="169"/>
  <c r="AZ80" i="51"/>
  <c r="BA80" i="51"/>
  <c r="AZ79" i="169"/>
  <c r="P81" i="51"/>
  <c r="Q81" i="51"/>
  <c r="AG81" i="51"/>
  <c r="AH81" i="51"/>
  <c r="AQ81" i="51"/>
  <c r="AR81" i="51"/>
  <c r="AR80" i="169"/>
  <c r="AZ81" i="51"/>
  <c r="BA81" i="51"/>
  <c r="AZ80" i="169"/>
  <c r="P82" i="51"/>
  <c r="Q82" i="51"/>
  <c r="AG82" i="51"/>
  <c r="AH82" i="51"/>
  <c r="AQ82" i="51"/>
  <c r="AR82" i="51"/>
  <c r="AR81" i="169"/>
  <c r="AZ82" i="51"/>
  <c r="BA82" i="51"/>
  <c r="AZ81" i="169"/>
  <c r="P83" i="51"/>
  <c r="Q83" i="51"/>
  <c r="AG83" i="51"/>
  <c r="AH83" i="51"/>
  <c r="AQ83" i="51"/>
  <c r="AR83" i="51"/>
  <c r="AR82" i="169"/>
  <c r="AZ83" i="51"/>
  <c r="BA83" i="51"/>
  <c r="AZ82" i="169"/>
  <c r="P84" i="51"/>
  <c r="Q84" i="51"/>
  <c r="AG84" i="51"/>
  <c r="AH84" i="51"/>
  <c r="AQ84" i="51"/>
  <c r="AR84" i="51"/>
  <c r="AR83" i="169"/>
  <c r="AZ84" i="51"/>
  <c r="BA84" i="51"/>
  <c r="AZ83" i="169"/>
  <c r="P85" i="51"/>
  <c r="Q85" i="51"/>
  <c r="AG85" i="51"/>
  <c r="AH85" i="51"/>
  <c r="AQ85" i="51"/>
  <c r="AR85" i="51"/>
  <c r="AR84" i="169"/>
  <c r="AZ85" i="51"/>
  <c r="BA85" i="51"/>
  <c r="AZ84" i="169"/>
  <c r="P86" i="51"/>
  <c r="Q86" i="51"/>
  <c r="AG86" i="51"/>
  <c r="AH86" i="51"/>
  <c r="AQ86" i="51"/>
  <c r="AR86" i="51"/>
  <c r="AR85" i="169"/>
  <c r="AZ86" i="51"/>
  <c r="BA86" i="51"/>
  <c r="AZ85" i="169"/>
  <c r="P87" i="51"/>
  <c r="Q87" i="51"/>
  <c r="AG87" i="51"/>
  <c r="AH87" i="51"/>
  <c r="AQ87" i="51"/>
  <c r="AR87" i="51"/>
  <c r="AR86" i="169"/>
  <c r="AZ87" i="51"/>
  <c r="BA87" i="51"/>
  <c r="AZ86" i="169"/>
  <c r="P88" i="51"/>
  <c r="Q88" i="51"/>
  <c r="AG88" i="51"/>
  <c r="AH88" i="51"/>
  <c r="AQ88" i="51"/>
  <c r="AR88" i="51"/>
  <c r="AR87" i="169"/>
  <c r="AZ88" i="51"/>
  <c r="BA88" i="51"/>
  <c r="AZ87" i="169"/>
  <c r="P89" i="51"/>
  <c r="Q89" i="51"/>
  <c r="AG89" i="51"/>
  <c r="AH89" i="51"/>
  <c r="AQ89" i="51"/>
  <c r="AR89" i="51"/>
  <c r="AR88" i="169"/>
  <c r="AZ89" i="51"/>
  <c r="BA89" i="51"/>
  <c r="AZ88" i="169"/>
  <c r="B101" i="51"/>
  <c r="C101" i="51"/>
  <c r="C222" i="51"/>
  <c r="Q221" i="51"/>
  <c r="D101" i="51"/>
  <c r="E101" i="51"/>
  <c r="E222" i="51"/>
  <c r="F101" i="51"/>
  <c r="G101" i="51"/>
  <c r="G222" i="51"/>
  <c r="H101" i="51"/>
  <c r="I101" i="51"/>
  <c r="I222" i="51"/>
  <c r="J101" i="51"/>
  <c r="K101" i="51"/>
  <c r="K222" i="51"/>
  <c r="L101" i="51"/>
  <c r="M101" i="51"/>
  <c r="M222" i="51"/>
  <c r="N101" i="51"/>
  <c r="O101" i="51"/>
  <c r="O222" i="51"/>
  <c r="Q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AE101" i="51"/>
  <c r="AF101" i="51"/>
  <c r="AH101" i="51"/>
  <c r="AJ101" i="51"/>
  <c r="AK101" i="51"/>
  <c r="AL101" i="51"/>
  <c r="AM101" i="51"/>
  <c r="AN101" i="51"/>
  <c r="AO101" i="51"/>
  <c r="AP101" i="51"/>
  <c r="AQ101" i="51"/>
  <c r="AS101" i="51"/>
  <c r="AT101" i="51"/>
  <c r="AU101" i="51"/>
  <c r="AV101" i="51"/>
  <c r="AW101" i="51"/>
  <c r="AX101" i="51"/>
  <c r="AZ101" i="51"/>
  <c r="BB101" i="51"/>
  <c r="BC101" i="51"/>
  <c r="P103" i="51"/>
  <c r="Q103" i="51"/>
  <c r="AG103" i="51"/>
  <c r="AG101" i="51"/>
  <c r="AH103" i="51"/>
  <c r="AQ103" i="51"/>
  <c r="AR103" i="51"/>
  <c r="AR101" i="51"/>
  <c r="AZ103" i="51"/>
  <c r="BA103" i="51"/>
  <c r="AZ102" i="169"/>
  <c r="P104" i="51"/>
  <c r="Q104" i="51"/>
  <c r="AG104" i="51"/>
  <c r="AH104" i="51"/>
  <c r="AQ104" i="51"/>
  <c r="AR104" i="51"/>
  <c r="AZ104" i="51"/>
  <c r="BA104" i="51"/>
  <c r="AZ103" i="169"/>
  <c r="P105" i="51"/>
  <c r="Q105" i="51"/>
  <c r="AG105" i="51"/>
  <c r="AH105" i="51"/>
  <c r="AQ105" i="51"/>
  <c r="AR105" i="51"/>
  <c r="AZ105" i="51"/>
  <c r="BA105" i="51"/>
  <c r="AZ104" i="169"/>
  <c r="P106" i="51"/>
  <c r="Q106" i="51"/>
  <c r="AG106" i="51"/>
  <c r="AH106" i="51"/>
  <c r="AQ106" i="51"/>
  <c r="AR106" i="51"/>
  <c r="AZ106" i="51"/>
  <c r="BA106" i="51"/>
  <c r="AZ105" i="169"/>
  <c r="P107" i="51"/>
  <c r="Q107" i="51"/>
  <c r="AG107" i="51"/>
  <c r="AH107" i="51"/>
  <c r="AQ107" i="51"/>
  <c r="AR107" i="51"/>
  <c r="AZ107" i="51"/>
  <c r="BA107" i="51"/>
  <c r="AZ106" i="169"/>
  <c r="P108" i="51"/>
  <c r="Q108" i="51"/>
  <c r="AG108" i="51"/>
  <c r="AH108" i="51"/>
  <c r="AQ108" i="51"/>
  <c r="AR108" i="51"/>
  <c r="AZ108" i="51"/>
  <c r="BA108" i="51"/>
  <c r="AZ107" i="169"/>
  <c r="P109" i="51"/>
  <c r="Q109" i="51"/>
  <c r="AG109" i="51"/>
  <c r="AH109" i="51"/>
  <c r="AQ109" i="51"/>
  <c r="AR109" i="51"/>
  <c r="AZ109" i="51"/>
  <c r="BA109" i="51"/>
  <c r="AZ108" i="169"/>
  <c r="P110" i="51"/>
  <c r="Q110" i="51"/>
  <c r="AG110" i="51"/>
  <c r="AH110" i="51"/>
  <c r="AQ110" i="51"/>
  <c r="AR110" i="51"/>
  <c r="AZ110" i="51"/>
  <c r="BA110" i="51"/>
  <c r="AZ109" i="169"/>
  <c r="P111" i="51"/>
  <c r="Q111" i="51"/>
  <c r="AG111" i="51"/>
  <c r="AH111" i="51"/>
  <c r="AQ111" i="51"/>
  <c r="AR111" i="51"/>
  <c r="AZ111" i="51"/>
  <c r="BA111" i="51"/>
  <c r="AZ110" i="169"/>
  <c r="P112" i="51"/>
  <c r="Q112" i="51"/>
  <c r="AG112" i="51"/>
  <c r="AH112" i="51"/>
  <c r="AQ112" i="51"/>
  <c r="AR112" i="51"/>
  <c r="AZ112" i="51"/>
  <c r="BA112" i="51"/>
  <c r="AZ111" i="169"/>
  <c r="P113" i="51"/>
  <c r="Q113" i="51"/>
  <c r="AG113" i="51"/>
  <c r="AH113" i="51"/>
  <c r="AQ113" i="51"/>
  <c r="AR113" i="51"/>
  <c r="AZ113" i="51"/>
  <c r="BA113" i="51"/>
  <c r="AZ112" i="169"/>
  <c r="P114" i="51"/>
  <c r="Q114" i="51"/>
  <c r="AG114" i="51"/>
  <c r="AH114" i="51"/>
  <c r="AQ114" i="51"/>
  <c r="AR114" i="51"/>
  <c r="AZ114" i="51"/>
  <c r="BA114" i="51"/>
  <c r="AZ113" i="169"/>
  <c r="P115" i="51"/>
  <c r="Q115" i="51"/>
  <c r="AG115" i="51"/>
  <c r="AH115" i="51"/>
  <c r="AQ115" i="51"/>
  <c r="AR115" i="51"/>
  <c r="AZ115" i="51"/>
  <c r="BA115" i="51"/>
  <c r="AZ114" i="169"/>
  <c r="P116" i="51"/>
  <c r="Q116" i="51"/>
  <c r="AG116" i="51"/>
  <c r="AH116" i="51"/>
  <c r="AQ116" i="51"/>
  <c r="AR116" i="51"/>
  <c r="AZ116" i="51"/>
  <c r="BA116" i="51"/>
  <c r="AZ115" i="169"/>
  <c r="P117" i="51"/>
  <c r="Q117" i="51"/>
  <c r="AG117" i="51"/>
  <c r="AH117" i="51"/>
  <c r="AQ117" i="51"/>
  <c r="AR117" i="51"/>
  <c r="AZ117" i="51"/>
  <c r="BA117" i="51"/>
  <c r="AZ116" i="169"/>
  <c r="P118" i="51"/>
  <c r="Q118" i="51"/>
  <c r="AG118" i="51"/>
  <c r="AH118" i="51"/>
  <c r="AQ118" i="51"/>
  <c r="AR118" i="51"/>
  <c r="AZ118" i="51"/>
  <c r="BA118" i="51"/>
  <c r="AZ117" i="169"/>
  <c r="P119" i="51"/>
  <c r="Q119" i="51"/>
  <c r="AG119" i="51"/>
  <c r="AH119" i="51"/>
  <c r="AQ119" i="51"/>
  <c r="AR119" i="51"/>
  <c r="AZ119" i="51"/>
  <c r="BA119" i="51"/>
  <c r="AZ118" i="169"/>
  <c r="P120" i="51"/>
  <c r="Q120" i="51"/>
  <c r="AG120" i="51"/>
  <c r="AH120" i="51"/>
  <c r="AQ120" i="51"/>
  <c r="AR120" i="51"/>
  <c r="AZ120" i="51"/>
  <c r="BA120" i="51"/>
  <c r="AZ119" i="169"/>
  <c r="P121" i="51"/>
  <c r="Q121" i="51"/>
  <c r="AG121" i="51"/>
  <c r="AH121" i="51"/>
  <c r="AQ121" i="51"/>
  <c r="AR121" i="51"/>
  <c r="AZ121" i="51"/>
  <c r="BA121" i="51"/>
  <c r="AZ120" i="169"/>
  <c r="P122" i="51"/>
  <c r="Q122" i="51"/>
  <c r="AG122" i="51"/>
  <c r="AH122" i="51"/>
  <c r="AQ122" i="51"/>
  <c r="AR122" i="51"/>
  <c r="AZ122" i="51"/>
  <c r="BA122" i="51"/>
  <c r="AZ121" i="169"/>
  <c r="P123" i="51"/>
  <c r="Q123" i="51"/>
  <c r="AG123" i="51"/>
  <c r="AH123" i="51"/>
  <c r="AQ123" i="51"/>
  <c r="AR123" i="51"/>
  <c r="AZ123" i="51"/>
  <c r="BA123" i="51"/>
  <c r="AZ122" i="169"/>
  <c r="B135" i="51"/>
  <c r="B221" i="51"/>
  <c r="C135" i="51"/>
  <c r="D135" i="51"/>
  <c r="E135" i="51"/>
  <c r="F135" i="51"/>
  <c r="F221" i="51"/>
  <c r="G135" i="51"/>
  <c r="H135" i="51"/>
  <c r="I135" i="51"/>
  <c r="J135" i="51"/>
  <c r="J221" i="51"/>
  <c r="K135" i="51"/>
  <c r="L135" i="51"/>
  <c r="M135" i="51"/>
  <c r="N135" i="51"/>
  <c r="N221" i="51"/>
  <c r="O135" i="51"/>
  <c r="S135" i="51"/>
  <c r="T135" i="51"/>
  <c r="U135" i="51"/>
  <c r="V135" i="51"/>
  <c r="W135" i="51"/>
  <c r="X135" i="51"/>
  <c r="Y135" i="51"/>
  <c r="Z135" i="51"/>
  <c r="AA135" i="51"/>
  <c r="AB135" i="51"/>
  <c r="AC135" i="51"/>
  <c r="AD135" i="51"/>
  <c r="AE135" i="51"/>
  <c r="AF135" i="51"/>
  <c r="AJ135" i="51"/>
  <c r="AK135" i="51"/>
  <c r="AL135" i="51"/>
  <c r="AM135" i="51"/>
  <c r="AN135" i="51"/>
  <c r="AO135" i="51"/>
  <c r="AP135" i="51"/>
  <c r="AR135" i="51"/>
  <c r="AS135" i="51"/>
  <c r="AT135" i="51"/>
  <c r="AU135" i="51"/>
  <c r="AV135" i="51"/>
  <c r="AW135" i="51"/>
  <c r="AX135" i="51"/>
  <c r="BB135" i="51"/>
  <c r="BC135" i="51"/>
  <c r="P137" i="51"/>
  <c r="Q137" i="51"/>
  <c r="AG137" i="51"/>
  <c r="AH137" i="51"/>
  <c r="AQ137" i="51"/>
  <c r="AZ137" i="51"/>
  <c r="BA137" i="51"/>
  <c r="AZ135" i="169"/>
  <c r="P138" i="51"/>
  <c r="Q138" i="51"/>
  <c r="AG138" i="51"/>
  <c r="AH138" i="51"/>
  <c r="AQ138" i="51"/>
  <c r="AZ138" i="51"/>
  <c r="BA138" i="51"/>
  <c r="AZ136" i="169"/>
  <c r="P139" i="51"/>
  <c r="Q139" i="51"/>
  <c r="AG139" i="51"/>
  <c r="AH139" i="51"/>
  <c r="AQ139" i="51"/>
  <c r="AZ139" i="51"/>
  <c r="BA139" i="51"/>
  <c r="AZ137" i="169"/>
  <c r="P140" i="51"/>
  <c r="Q140" i="51"/>
  <c r="AG140" i="51"/>
  <c r="AH140" i="51"/>
  <c r="AQ140" i="51"/>
  <c r="AZ140" i="51"/>
  <c r="BA140" i="51"/>
  <c r="AZ138" i="169"/>
  <c r="P141" i="51"/>
  <c r="Q141" i="51"/>
  <c r="AG141" i="51"/>
  <c r="AH141" i="51"/>
  <c r="AQ141" i="51"/>
  <c r="AZ141" i="51"/>
  <c r="BA141" i="51"/>
  <c r="AZ139" i="169"/>
  <c r="P142" i="51"/>
  <c r="Q142" i="51"/>
  <c r="AG142" i="51"/>
  <c r="AH142" i="51"/>
  <c r="AQ142" i="51"/>
  <c r="AZ142" i="51"/>
  <c r="BA142" i="51"/>
  <c r="AZ140" i="169"/>
  <c r="P143" i="51"/>
  <c r="Q143" i="51"/>
  <c r="AG143" i="51"/>
  <c r="AH143" i="51"/>
  <c r="AQ143" i="51"/>
  <c r="AZ143" i="51"/>
  <c r="BA143" i="51"/>
  <c r="AZ141" i="169"/>
  <c r="P144" i="51"/>
  <c r="Q144" i="51"/>
  <c r="AG144" i="51"/>
  <c r="AH144" i="51"/>
  <c r="AQ144" i="51"/>
  <c r="AZ144" i="51"/>
  <c r="BA144" i="51"/>
  <c r="AZ142" i="169"/>
  <c r="P145" i="51"/>
  <c r="Q145" i="51"/>
  <c r="AG145" i="51"/>
  <c r="AH145" i="51"/>
  <c r="AQ145" i="51"/>
  <c r="AZ145" i="51"/>
  <c r="BA145" i="51"/>
  <c r="AZ143" i="169"/>
  <c r="P146" i="51"/>
  <c r="Q146" i="51"/>
  <c r="AG146" i="51"/>
  <c r="AH146" i="51"/>
  <c r="AQ146" i="51"/>
  <c r="AZ146" i="51"/>
  <c r="BA146" i="51"/>
  <c r="AZ144" i="169"/>
  <c r="P147" i="51"/>
  <c r="Q147" i="51"/>
  <c r="AG147" i="51"/>
  <c r="AH147" i="51"/>
  <c r="AQ147" i="51"/>
  <c r="AZ147" i="51"/>
  <c r="BA147" i="51"/>
  <c r="AZ145" i="169"/>
  <c r="P148" i="51"/>
  <c r="Q148" i="51"/>
  <c r="AG148" i="51"/>
  <c r="AH148" i="51"/>
  <c r="AQ148" i="51"/>
  <c r="AZ148" i="51"/>
  <c r="BA148" i="51"/>
  <c r="AZ146" i="169"/>
  <c r="P149" i="51"/>
  <c r="Q149" i="51"/>
  <c r="AG149" i="51"/>
  <c r="AH149" i="51"/>
  <c r="AQ149" i="51"/>
  <c r="AZ149" i="51"/>
  <c r="BA149" i="51"/>
  <c r="AZ147" i="169"/>
  <c r="P150" i="51"/>
  <c r="Q150" i="51"/>
  <c r="AG150" i="51"/>
  <c r="AH150" i="51"/>
  <c r="AQ150" i="51"/>
  <c r="AZ150" i="51"/>
  <c r="BA150" i="51"/>
  <c r="AZ148" i="169"/>
  <c r="P151" i="51"/>
  <c r="Q151" i="51"/>
  <c r="AG151" i="51"/>
  <c r="AH151" i="51"/>
  <c r="AQ151" i="51"/>
  <c r="AZ151" i="51"/>
  <c r="BA151" i="51"/>
  <c r="AZ149" i="169"/>
  <c r="P152" i="51"/>
  <c r="Q152" i="51"/>
  <c r="AG152" i="51"/>
  <c r="AH152" i="51"/>
  <c r="AQ152" i="51"/>
  <c r="AZ152" i="51"/>
  <c r="BA152" i="51"/>
  <c r="AZ150" i="169"/>
  <c r="P153" i="51"/>
  <c r="Q153" i="51"/>
  <c r="AG153" i="51"/>
  <c r="AH153" i="51"/>
  <c r="AQ153" i="51"/>
  <c r="AZ153" i="51"/>
  <c r="BA153" i="51"/>
  <c r="AZ151" i="169"/>
  <c r="P154" i="51"/>
  <c r="Q154" i="51"/>
  <c r="AG154" i="51"/>
  <c r="AH154" i="51"/>
  <c r="AQ154" i="51"/>
  <c r="AZ154" i="51"/>
  <c r="BA154" i="51"/>
  <c r="AZ152" i="169"/>
  <c r="B166" i="51"/>
  <c r="C166" i="51"/>
  <c r="C223" i="51"/>
  <c r="D166" i="51"/>
  <c r="E166" i="51"/>
  <c r="E223" i="51"/>
  <c r="F166" i="51"/>
  <c r="G166" i="51"/>
  <c r="G223" i="51"/>
  <c r="H166" i="51"/>
  <c r="I166" i="51"/>
  <c r="I223" i="51"/>
  <c r="J166" i="51"/>
  <c r="K166" i="51"/>
  <c r="K223" i="51"/>
  <c r="L166" i="51"/>
  <c r="M166" i="51"/>
  <c r="M223" i="51"/>
  <c r="N166" i="51"/>
  <c r="O166" i="51"/>
  <c r="O223" i="51"/>
  <c r="S166" i="51"/>
  <c r="T166" i="51"/>
  <c r="U166" i="51"/>
  <c r="V166" i="51"/>
  <c r="W166" i="51"/>
  <c r="X166" i="51"/>
  <c r="Y166" i="51"/>
  <c r="Z166" i="51"/>
  <c r="AA166" i="51"/>
  <c r="AB166" i="51"/>
  <c r="AC166" i="51"/>
  <c r="AD166" i="51"/>
  <c r="AE166" i="51"/>
  <c r="AF166" i="51"/>
  <c r="AH166" i="51"/>
  <c r="AJ166" i="51"/>
  <c r="AK166" i="51"/>
  <c r="AL166" i="51"/>
  <c r="AM166" i="51"/>
  <c r="AN166" i="51"/>
  <c r="AO166" i="51"/>
  <c r="AP166" i="51"/>
  <c r="AQ166" i="51"/>
  <c r="AS166" i="51"/>
  <c r="AT166" i="51"/>
  <c r="AU166" i="51"/>
  <c r="AV166" i="51"/>
  <c r="AW166" i="51"/>
  <c r="AX166" i="51"/>
  <c r="AY166" i="51"/>
  <c r="BB166" i="51"/>
  <c r="BC166" i="51"/>
  <c r="P168" i="51"/>
  <c r="Q168" i="51"/>
  <c r="AG168" i="51"/>
  <c r="AG166" i="51"/>
  <c r="AH168" i="51"/>
  <c r="AR168" i="51"/>
  <c r="AR166" i="169"/>
  <c r="AZ168" i="51"/>
  <c r="AZ166" i="51"/>
  <c r="BA168" i="51"/>
  <c r="AZ166" i="169"/>
  <c r="P169" i="51"/>
  <c r="Q169" i="51"/>
  <c r="AG169" i="51"/>
  <c r="AH169" i="51"/>
  <c r="AR169" i="51"/>
  <c r="AR167" i="169"/>
  <c r="AZ169" i="51"/>
  <c r="BA169" i="51"/>
  <c r="BA166" i="51"/>
  <c r="P170" i="51"/>
  <c r="Q170" i="51"/>
  <c r="Q166" i="51"/>
  <c r="AG170" i="51"/>
  <c r="AH170" i="51"/>
  <c r="AR170" i="51"/>
  <c r="AR168" i="169"/>
  <c r="AZ170" i="51"/>
  <c r="BA170" i="51"/>
  <c r="AZ168" i="169"/>
  <c r="P171" i="51"/>
  <c r="Q171" i="51"/>
  <c r="AG171" i="51"/>
  <c r="AH171" i="51"/>
  <c r="AR171" i="51"/>
  <c r="AR169" i="169"/>
  <c r="AZ171" i="51"/>
  <c r="BA171" i="51"/>
  <c r="AZ169" i="169"/>
  <c r="P172" i="51"/>
  <c r="Q172" i="51"/>
  <c r="AG172" i="51"/>
  <c r="AH172" i="51"/>
  <c r="AR172" i="51"/>
  <c r="AR170" i="169"/>
  <c r="AZ172" i="51"/>
  <c r="BA172" i="51"/>
  <c r="AZ170" i="169"/>
  <c r="P173" i="51"/>
  <c r="Q173" i="51"/>
  <c r="AG173" i="51"/>
  <c r="AH173" i="51"/>
  <c r="AR173" i="51"/>
  <c r="AR171" i="169"/>
  <c r="AZ173" i="51"/>
  <c r="BA173" i="51"/>
  <c r="AZ171" i="169"/>
  <c r="P174" i="51"/>
  <c r="Q174" i="51"/>
  <c r="AG174" i="51"/>
  <c r="AH174" i="51"/>
  <c r="AR174" i="51"/>
  <c r="AR172" i="169"/>
  <c r="AZ174" i="51"/>
  <c r="BA174" i="51"/>
  <c r="AZ172" i="169"/>
  <c r="P175" i="51"/>
  <c r="Q175" i="51"/>
  <c r="AG175" i="51"/>
  <c r="AH175" i="51"/>
  <c r="AR175" i="51"/>
  <c r="AR173" i="169"/>
  <c r="AZ175" i="51"/>
  <c r="BA175" i="51"/>
  <c r="AZ173" i="169"/>
  <c r="P176" i="51"/>
  <c r="Q176" i="51"/>
  <c r="AG176" i="51"/>
  <c r="AH176" i="51"/>
  <c r="AR176" i="51"/>
  <c r="AR174" i="169"/>
  <c r="AZ176" i="51"/>
  <c r="BA176" i="51"/>
  <c r="AZ174" i="169"/>
  <c r="P177" i="51"/>
  <c r="Q177" i="51"/>
  <c r="AG177" i="51"/>
  <c r="AH177" i="51"/>
  <c r="AR177" i="51"/>
  <c r="AR175" i="169"/>
  <c r="AZ177" i="51"/>
  <c r="BA177" i="51"/>
  <c r="AZ175" i="169"/>
  <c r="P178" i="51"/>
  <c r="Q178" i="51"/>
  <c r="AG178" i="51"/>
  <c r="AH178" i="51"/>
  <c r="AR178" i="51"/>
  <c r="AR176" i="169"/>
  <c r="AZ178" i="51"/>
  <c r="BA178" i="51"/>
  <c r="P179" i="51"/>
  <c r="Q179" i="51"/>
  <c r="AG179" i="51"/>
  <c r="AH179" i="51"/>
  <c r="AR179" i="51"/>
  <c r="AR177" i="169"/>
  <c r="AZ179" i="51"/>
  <c r="BA179" i="51"/>
  <c r="AZ177" i="169"/>
  <c r="P180" i="51"/>
  <c r="Q180" i="51"/>
  <c r="AG180" i="51"/>
  <c r="AH180" i="51"/>
  <c r="AR180" i="51"/>
  <c r="AR178" i="169"/>
  <c r="AZ180" i="51"/>
  <c r="BA180" i="51"/>
  <c r="AZ178" i="169"/>
  <c r="P181" i="51"/>
  <c r="Q181" i="51"/>
  <c r="AG181" i="51"/>
  <c r="AH181" i="51"/>
  <c r="AR181" i="51"/>
  <c r="AR179" i="169"/>
  <c r="AZ181" i="51"/>
  <c r="BA181" i="51"/>
  <c r="AZ179" i="169"/>
  <c r="P182" i="51"/>
  <c r="Q182" i="51"/>
  <c r="AG182" i="51"/>
  <c r="AH182" i="51"/>
  <c r="AR182" i="51"/>
  <c r="AR180" i="169"/>
  <c r="AZ182" i="51"/>
  <c r="BA182" i="51"/>
  <c r="AZ180" i="169"/>
  <c r="P183" i="51"/>
  <c r="Q183" i="51"/>
  <c r="AG183" i="51"/>
  <c r="AH183" i="51"/>
  <c r="AR183" i="51"/>
  <c r="AR181" i="169"/>
  <c r="AZ183" i="51"/>
  <c r="BA183" i="51"/>
  <c r="AZ181" i="169"/>
  <c r="P184" i="51"/>
  <c r="Q184" i="51"/>
  <c r="AG184" i="51"/>
  <c r="AH184" i="51"/>
  <c r="AR184" i="51"/>
  <c r="AR182" i="169"/>
  <c r="AZ184" i="51"/>
  <c r="BA184" i="51"/>
  <c r="AZ182" i="169"/>
  <c r="P185" i="51"/>
  <c r="Q185" i="51"/>
  <c r="AG185" i="51"/>
  <c r="AH185" i="51"/>
  <c r="AR185" i="51"/>
  <c r="AR183" i="169"/>
  <c r="AZ185" i="51"/>
  <c r="BA185" i="51"/>
  <c r="AZ183" i="169"/>
  <c r="P186" i="51"/>
  <c r="Q186" i="51"/>
  <c r="AG186" i="51"/>
  <c r="AH186" i="51"/>
  <c r="AR186" i="51"/>
  <c r="AR184" i="169"/>
  <c r="AZ186" i="51"/>
  <c r="BA186" i="51"/>
  <c r="AZ184" i="169"/>
  <c r="P187" i="51"/>
  <c r="Q187" i="51"/>
  <c r="AG187" i="51"/>
  <c r="AH187" i="51"/>
  <c r="AR187" i="51"/>
  <c r="AR185" i="169"/>
  <c r="AZ187" i="51"/>
  <c r="BA187" i="51"/>
  <c r="AZ185" i="169"/>
  <c r="P188" i="51"/>
  <c r="Q188" i="51"/>
  <c r="AG188" i="51"/>
  <c r="AH188" i="51"/>
  <c r="AR188" i="51"/>
  <c r="AR186" i="169"/>
  <c r="AZ188" i="51"/>
  <c r="BA188" i="51"/>
  <c r="AZ186" i="169"/>
  <c r="C219" i="51"/>
  <c r="Q218" i="51"/>
  <c r="D219" i="51"/>
  <c r="P218" i="51"/>
  <c r="E219" i="51"/>
  <c r="G219" i="51"/>
  <c r="H219" i="51"/>
  <c r="I219" i="51"/>
  <c r="I217" i="51"/>
  <c r="K219" i="51"/>
  <c r="L219" i="51"/>
  <c r="M219" i="51"/>
  <c r="M217" i="51"/>
  <c r="O219" i="51"/>
  <c r="O217" i="51"/>
  <c r="B220" i="51"/>
  <c r="C220" i="51"/>
  <c r="Q219" i="51"/>
  <c r="D220" i="51"/>
  <c r="P219" i="51"/>
  <c r="E220" i="51"/>
  <c r="F220" i="51"/>
  <c r="G220" i="51"/>
  <c r="H220" i="51"/>
  <c r="H217" i="51"/>
  <c r="I220" i="51"/>
  <c r="J220" i="51"/>
  <c r="K220" i="51"/>
  <c r="L220" i="51"/>
  <c r="L217" i="51"/>
  <c r="M220" i="51"/>
  <c r="N220" i="51"/>
  <c r="O220" i="51"/>
  <c r="C221" i="51"/>
  <c r="Q220" i="51"/>
  <c r="D221" i="51"/>
  <c r="E221" i="51"/>
  <c r="G221" i="51"/>
  <c r="H221" i="51"/>
  <c r="I221" i="51"/>
  <c r="K221" i="51"/>
  <c r="L221" i="51"/>
  <c r="P220" i="51"/>
  <c r="M221" i="51"/>
  <c r="O221" i="51"/>
  <c r="P221" i="51"/>
  <c r="B222" i="51"/>
  <c r="D222" i="51"/>
  <c r="F222" i="51"/>
  <c r="H222" i="51"/>
  <c r="J222" i="51"/>
  <c r="L222" i="51"/>
  <c r="N222" i="51"/>
  <c r="B223" i="51"/>
  <c r="D223" i="51"/>
  <c r="F223" i="51"/>
  <c r="H223" i="51"/>
  <c r="P222" i="51"/>
  <c r="J223" i="51"/>
  <c r="L223" i="51"/>
  <c r="N223" i="51"/>
  <c r="P223" i="51"/>
  <c r="B224" i="51"/>
  <c r="C224" i="51"/>
  <c r="Q223" i="51"/>
  <c r="D224" i="51"/>
  <c r="E224" i="51"/>
  <c r="F224" i="51"/>
  <c r="G224" i="51"/>
  <c r="H224" i="51"/>
  <c r="I224" i="51"/>
  <c r="J224" i="51"/>
  <c r="K224" i="51"/>
  <c r="L224" i="51"/>
  <c r="M224" i="51"/>
  <c r="N224" i="51"/>
  <c r="O224" i="51"/>
  <c r="B10" i="20"/>
  <c r="D223" i="20"/>
  <c r="C10" i="20"/>
  <c r="D10" i="20"/>
  <c r="E10" i="20"/>
  <c r="F10" i="20"/>
  <c r="H223" i="20"/>
  <c r="G10" i="20"/>
  <c r="H10" i="20"/>
  <c r="I10" i="20"/>
  <c r="M10" i="20"/>
  <c r="N10" i="20"/>
  <c r="O10" i="20"/>
  <c r="P10" i="20"/>
  <c r="Q10" i="20"/>
  <c r="R10" i="20"/>
  <c r="S10" i="20"/>
  <c r="T10" i="20"/>
  <c r="X10" i="20"/>
  <c r="Y10" i="20"/>
  <c r="Z10" i="20"/>
  <c r="AA10" i="20"/>
  <c r="AB10" i="20"/>
  <c r="AC10" i="20"/>
  <c r="AD10" i="20"/>
  <c r="AE10" i="20"/>
  <c r="AF10" i="20"/>
  <c r="AG10" i="20"/>
  <c r="AH10" i="20"/>
  <c r="AI10" i="20"/>
  <c r="AJ10" i="20"/>
  <c r="AL10" i="20"/>
  <c r="AM10" i="20"/>
  <c r="AN10" i="20"/>
  <c r="AL11" i="20"/>
  <c r="J12" i="20"/>
  <c r="K12" i="20"/>
  <c r="K10" i="20"/>
  <c r="U12" i="20"/>
  <c r="V12" i="20"/>
  <c r="AB12" i="20"/>
  <c r="AB12" i="149"/>
  <c r="AK12" i="20"/>
  <c r="AJ12" i="149"/>
  <c r="J13" i="20"/>
  <c r="J10" i="20"/>
  <c r="K13" i="20"/>
  <c r="U13" i="20"/>
  <c r="V13" i="20"/>
  <c r="V10" i="20"/>
  <c r="AB13" i="20"/>
  <c r="AB13" i="149"/>
  <c r="AK13" i="20"/>
  <c r="AJ13" i="149"/>
  <c r="J14" i="20"/>
  <c r="K14" i="20"/>
  <c r="U14" i="20"/>
  <c r="V14" i="20"/>
  <c r="AB14" i="20"/>
  <c r="AB14" i="149"/>
  <c r="AK14" i="20"/>
  <c r="AJ14" i="149"/>
  <c r="J15" i="20"/>
  <c r="K15" i="20"/>
  <c r="U15" i="20"/>
  <c r="V15" i="20"/>
  <c r="AB15" i="20"/>
  <c r="AB15" i="149"/>
  <c r="AK15" i="20"/>
  <c r="AJ15" i="149"/>
  <c r="J16" i="20"/>
  <c r="K16" i="20"/>
  <c r="U16" i="20"/>
  <c r="V16" i="20"/>
  <c r="AB16" i="20"/>
  <c r="AB16" i="149"/>
  <c r="AK16" i="20"/>
  <c r="AJ16" i="149"/>
  <c r="J17" i="20"/>
  <c r="K17" i="20"/>
  <c r="U17" i="20"/>
  <c r="V17" i="20"/>
  <c r="AB17" i="20"/>
  <c r="AB17" i="149"/>
  <c r="AK17" i="20"/>
  <c r="AJ17" i="149"/>
  <c r="J18" i="20"/>
  <c r="K18" i="20"/>
  <c r="U18" i="20"/>
  <c r="V18" i="20"/>
  <c r="AB18" i="20"/>
  <c r="AB18" i="149"/>
  <c r="AK18" i="20"/>
  <c r="AJ18" i="149"/>
  <c r="J19" i="20"/>
  <c r="K19" i="20"/>
  <c r="U19" i="20"/>
  <c r="V19" i="20"/>
  <c r="AB19" i="20"/>
  <c r="AB19" i="149"/>
  <c r="AK19" i="20"/>
  <c r="AJ19" i="149"/>
  <c r="J20" i="20"/>
  <c r="K20" i="20"/>
  <c r="U20" i="20"/>
  <c r="V20" i="20"/>
  <c r="AB20" i="20"/>
  <c r="AB20" i="149"/>
  <c r="AK20" i="20"/>
  <c r="AJ20" i="149"/>
  <c r="J21" i="20"/>
  <c r="K21" i="20"/>
  <c r="U21" i="20"/>
  <c r="V21" i="20"/>
  <c r="AB21" i="20"/>
  <c r="AB21" i="149"/>
  <c r="AK21" i="20"/>
  <c r="AJ21" i="149"/>
  <c r="J22" i="20"/>
  <c r="K22" i="20"/>
  <c r="U22" i="20"/>
  <c r="V22" i="20"/>
  <c r="AB22" i="20"/>
  <c r="AB22" i="149"/>
  <c r="AK22" i="20"/>
  <c r="AJ22" i="149"/>
  <c r="J23" i="20"/>
  <c r="K23" i="20"/>
  <c r="U23" i="20"/>
  <c r="V23" i="20"/>
  <c r="AB23" i="20"/>
  <c r="AB23" i="149"/>
  <c r="AK23" i="20"/>
  <c r="AJ23" i="149"/>
  <c r="J24" i="20"/>
  <c r="K24" i="20"/>
  <c r="U24" i="20"/>
  <c r="V24" i="20"/>
  <c r="AB24" i="20"/>
  <c r="AB24" i="149"/>
  <c r="AK24" i="20"/>
  <c r="AJ24" i="149"/>
  <c r="J25" i="20"/>
  <c r="K25" i="20"/>
  <c r="U25" i="20"/>
  <c r="V25" i="20"/>
  <c r="AB25" i="20"/>
  <c r="AB25" i="149"/>
  <c r="AK25" i="20"/>
  <c r="AJ25" i="149"/>
  <c r="J26" i="20"/>
  <c r="K26" i="20"/>
  <c r="U26" i="20"/>
  <c r="V26" i="20"/>
  <c r="AB26" i="20"/>
  <c r="AB26" i="149"/>
  <c r="AK26" i="20"/>
  <c r="AJ26" i="149"/>
  <c r="J27" i="20"/>
  <c r="K27" i="20"/>
  <c r="U27" i="20"/>
  <c r="V27" i="20"/>
  <c r="AB27" i="20"/>
  <c r="AB27" i="149"/>
  <c r="AK27" i="20"/>
  <c r="AJ27" i="149"/>
  <c r="J28" i="20"/>
  <c r="K28" i="20"/>
  <c r="U28" i="20"/>
  <c r="V28" i="20"/>
  <c r="AB28" i="20"/>
  <c r="AB28" i="149"/>
  <c r="AK28" i="20"/>
  <c r="AJ28" i="149"/>
  <c r="J29" i="20"/>
  <c r="K29" i="20"/>
  <c r="U29" i="20"/>
  <c r="V29" i="20"/>
  <c r="AB29" i="20"/>
  <c r="AB29" i="149"/>
  <c r="AK29" i="20"/>
  <c r="AJ29" i="149"/>
  <c r="J30" i="20"/>
  <c r="K30" i="20"/>
  <c r="U30" i="20"/>
  <c r="V30" i="20"/>
  <c r="AB30" i="20"/>
  <c r="AB30" i="149"/>
  <c r="AK30" i="20"/>
  <c r="AJ30" i="149"/>
  <c r="B42" i="20"/>
  <c r="C42" i="20"/>
  <c r="D42" i="20"/>
  <c r="E42" i="20"/>
  <c r="F42" i="20"/>
  <c r="G42" i="20"/>
  <c r="H42" i="20"/>
  <c r="I42" i="20"/>
  <c r="M42" i="20"/>
  <c r="N42" i="20"/>
  <c r="O42" i="20"/>
  <c r="P42" i="20"/>
  <c r="Q42" i="20"/>
  <c r="R42" i="20"/>
  <c r="S42" i="20"/>
  <c r="T42" i="20"/>
  <c r="X42" i="20"/>
  <c r="Y42" i="20"/>
  <c r="Z42" i="20"/>
  <c r="AA42" i="20"/>
  <c r="AB42" i="20"/>
  <c r="AD42" i="20"/>
  <c r="AE42" i="20"/>
  <c r="AF42" i="20"/>
  <c r="AG42" i="20"/>
  <c r="AH42" i="20"/>
  <c r="AI42" i="20"/>
  <c r="AK42" i="20"/>
  <c r="AM42" i="20"/>
  <c r="AN42" i="20"/>
  <c r="J44" i="20"/>
  <c r="J42" i="20"/>
  <c r="K44" i="20"/>
  <c r="K42" i="20"/>
  <c r="U44" i="20"/>
  <c r="U42" i="20"/>
  <c r="V44" i="20"/>
  <c r="V42" i="20"/>
  <c r="AB44" i="20"/>
  <c r="AB44" i="149"/>
  <c r="AC44" i="20"/>
  <c r="AC44" i="149"/>
  <c r="AK44" i="20"/>
  <c r="AJ44" i="149"/>
  <c r="AL44" i="20"/>
  <c r="AK44" i="149"/>
  <c r="J45" i="20"/>
  <c r="K45" i="20"/>
  <c r="U45" i="20"/>
  <c r="V45" i="20"/>
  <c r="AB45" i="20"/>
  <c r="AB45" i="149"/>
  <c r="AC45" i="20"/>
  <c r="AC45" i="149"/>
  <c r="AK45" i="20"/>
  <c r="AJ45" i="149"/>
  <c r="AL45" i="20"/>
  <c r="AK45" i="149"/>
  <c r="J46" i="20"/>
  <c r="K46" i="20"/>
  <c r="U46" i="20"/>
  <c r="V46" i="20"/>
  <c r="AB46" i="20"/>
  <c r="AB46" i="149"/>
  <c r="AC46" i="20"/>
  <c r="AC46" i="149"/>
  <c r="AK46" i="20"/>
  <c r="AJ46" i="149"/>
  <c r="AL46" i="20"/>
  <c r="AK46" i="149"/>
  <c r="J47" i="20"/>
  <c r="K47" i="20"/>
  <c r="U47" i="20"/>
  <c r="V47" i="20"/>
  <c r="AB47" i="20"/>
  <c r="AB47" i="149"/>
  <c r="AC47" i="20"/>
  <c r="AC47" i="149"/>
  <c r="AK47" i="20"/>
  <c r="AJ47" i="149"/>
  <c r="AL47" i="20"/>
  <c r="AK47" i="149"/>
  <c r="J48" i="20"/>
  <c r="K48" i="20"/>
  <c r="U48" i="20"/>
  <c r="V48" i="20"/>
  <c r="AB48" i="20"/>
  <c r="AB48" i="149"/>
  <c r="AC48" i="20"/>
  <c r="AC48" i="149"/>
  <c r="AK48" i="20"/>
  <c r="AJ48" i="149"/>
  <c r="AL48" i="20"/>
  <c r="AK48" i="149"/>
  <c r="J49" i="20"/>
  <c r="K49" i="20"/>
  <c r="U49" i="20"/>
  <c r="V49" i="20"/>
  <c r="AB49" i="20"/>
  <c r="AB49" i="149"/>
  <c r="AC49" i="20"/>
  <c r="AC49" i="149"/>
  <c r="AK49" i="20"/>
  <c r="AJ49" i="149"/>
  <c r="AL49" i="20"/>
  <c r="AK49" i="149"/>
  <c r="J50" i="20"/>
  <c r="K50" i="20"/>
  <c r="U50" i="20"/>
  <c r="V50" i="20"/>
  <c r="AB50" i="20"/>
  <c r="AB50" i="149"/>
  <c r="AC50" i="20"/>
  <c r="AC50" i="149"/>
  <c r="AK50" i="20"/>
  <c r="AJ50" i="149"/>
  <c r="AL50" i="20"/>
  <c r="AK50" i="149"/>
  <c r="J51" i="20"/>
  <c r="K51" i="20"/>
  <c r="U51" i="20"/>
  <c r="V51" i="20"/>
  <c r="AB51" i="20"/>
  <c r="AB51" i="149"/>
  <c r="AC51" i="20"/>
  <c r="AC51" i="149"/>
  <c r="AK51" i="20"/>
  <c r="AJ51" i="149"/>
  <c r="AL51" i="20"/>
  <c r="AK51" i="149"/>
  <c r="J52" i="20"/>
  <c r="K52" i="20"/>
  <c r="U52" i="20"/>
  <c r="V52" i="20"/>
  <c r="AB52" i="20"/>
  <c r="AB52" i="149"/>
  <c r="AC52" i="20"/>
  <c r="AC52" i="149"/>
  <c r="AK52" i="20"/>
  <c r="AJ52" i="149"/>
  <c r="AL52" i="20"/>
  <c r="AK52" i="149"/>
  <c r="B64" i="20"/>
  <c r="C64" i="20"/>
  <c r="D64" i="20"/>
  <c r="E64" i="20"/>
  <c r="F64" i="20"/>
  <c r="G64" i="20"/>
  <c r="H64" i="20"/>
  <c r="I64" i="20"/>
  <c r="M64" i="20"/>
  <c r="N64" i="20"/>
  <c r="O64" i="20"/>
  <c r="P64" i="20"/>
  <c r="Q64" i="20"/>
  <c r="R64" i="20"/>
  <c r="S64" i="20"/>
  <c r="T64" i="20"/>
  <c r="X64" i="20"/>
  <c r="Y64" i="20"/>
  <c r="Z64" i="20"/>
  <c r="AA64" i="20"/>
  <c r="AC64" i="20"/>
  <c r="AD64" i="20"/>
  <c r="AE64" i="20"/>
  <c r="AF64" i="20"/>
  <c r="AG64" i="20"/>
  <c r="AH64" i="20"/>
  <c r="AI64" i="20"/>
  <c r="AM64" i="20"/>
  <c r="AN64" i="20"/>
  <c r="J66" i="20"/>
  <c r="J64" i="20"/>
  <c r="K66" i="20"/>
  <c r="U66" i="20"/>
  <c r="U64" i="20"/>
  <c r="V66" i="20"/>
  <c r="V64" i="20"/>
  <c r="AB66" i="20"/>
  <c r="AB66" i="149"/>
  <c r="AK66" i="20"/>
  <c r="AJ66" i="149"/>
  <c r="AL66" i="20"/>
  <c r="AK66" i="149"/>
  <c r="J67" i="20"/>
  <c r="K67" i="20"/>
  <c r="U67" i="20"/>
  <c r="V67" i="20"/>
  <c r="AB67" i="20"/>
  <c r="AB67" i="149"/>
  <c r="AK67" i="20"/>
  <c r="AJ67" i="149"/>
  <c r="AL67" i="20"/>
  <c r="AK67" i="149"/>
  <c r="J68" i="20"/>
  <c r="K68" i="20"/>
  <c r="U68" i="20"/>
  <c r="V68" i="20"/>
  <c r="AB68" i="20"/>
  <c r="AB68" i="149"/>
  <c r="AK68" i="20"/>
  <c r="AJ68" i="149"/>
  <c r="AL68" i="20"/>
  <c r="AK68" i="149"/>
  <c r="J69" i="20"/>
  <c r="K69" i="20"/>
  <c r="U69" i="20"/>
  <c r="V69" i="20"/>
  <c r="AB69" i="20"/>
  <c r="AB69" i="149"/>
  <c r="AK69" i="20"/>
  <c r="AJ69" i="149"/>
  <c r="AL69" i="20"/>
  <c r="AK69" i="149"/>
  <c r="J70" i="20"/>
  <c r="K70" i="20"/>
  <c r="U70" i="20"/>
  <c r="V70" i="20"/>
  <c r="AB70" i="20"/>
  <c r="AB70" i="149"/>
  <c r="AK70" i="20"/>
  <c r="AJ70" i="149"/>
  <c r="AL70" i="20"/>
  <c r="AK70" i="149"/>
  <c r="J71" i="20"/>
  <c r="K71" i="20"/>
  <c r="U71" i="20"/>
  <c r="V71" i="20"/>
  <c r="AB71" i="20"/>
  <c r="AB71" i="149"/>
  <c r="AK71" i="20"/>
  <c r="AJ71" i="149"/>
  <c r="AL71" i="20"/>
  <c r="AK71" i="149"/>
  <c r="J72" i="20"/>
  <c r="K72" i="20"/>
  <c r="U72" i="20"/>
  <c r="V72" i="20"/>
  <c r="AB72" i="20"/>
  <c r="AB72" i="149"/>
  <c r="AK72" i="20"/>
  <c r="AJ72" i="149"/>
  <c r="AL72" i="20"/>
  <c r="AK72" i="149"/>
  <c r="J73" i="20"/>
  <c r="K73" i="20"/>
  <c r="U73" i="20"/>
  <c r="V73" i="20"/>
  <c r="AB73" i="20"/>
  <c r="AB73" i="149"/>
  <c r="AK73" i="20"/>
  <c r="AJ73" i="149"/>
  <c r="AL73" i="20"/>
  <c r="AK73" i="149"/>
  <c r="J74" i="20"/>
  <c r="K74" i="20"/>
  <c r="U74" i="20"/>
  <c r="V74" i="20"/>
  <c r="AB74" i="20"/>
  <c r="AB74" i="149"/>
  <c r="AK74" i="20"/>
  <c r="AJ74" i="149"/>
  <c r="AL74" i="20"/>
  <c r="AK74" i="149"/>
  <c r="J75" i="20"/>
  <c r="K75" i="20"/>
  <c r="U75" i="20"/>
  <c r="V75" i="20"/>
  <c r="AB75" i="20"/>
  <c r="AB75" i="149"/>
  <c r="AK75" i="20"/>
  <c r="AJ75" i="149"/>
  <c r="AL75" i="20"/>
  <c r="AK75" i="149"/>
  <c r="J76" i="20"/>
  <c r="K76" i="20"/>
  <c r="U76" i="20"/>
  <c r="V76" i="20"/>
  <c r="AB76" i="20"/>
  <c r="AB76" i="149"/>
  <c r="AK76" i="20"/>
  <c r="AJ76" i="149"/>
  <c r="AL76" i="20"/>
  <c r="AK76" i="149"/>
  <c r="J77" i="20"/>
  <c r="K77" i="20"/>
  <c r="U77" i="20"/>
  <c r="V77" i="20"/>
  <c r="AB77" i="20"/>
  <c r="AB77" i="149"/>
  <c r="AK77" i="20"/>
  <c r="AJ77" i="149"/>
  <c r="AL77" i="20"/>
  <c r="AK77" i="149"/>
  <c r="J78" i="20"/>
  <c r="K78" i="20"/>
  <c r="U78" i="20"/>
  <c r="V78" i="20"/>
  <c r="AB78" i="20"/>
  <c r="AB78" i="149"/>
  <c r="AK78" i="20"/>
  <c r="AJ78" i="149"/>
  <c r="AL78" i="20"/>
  <c r="AK78" i="149"/>
  <c r="J79" i="20"/>
  <c r="K79" i="20"/>
  <c r="U79" i="20"/>
  <c r="V79" i="20"/>
  <c r="AB79" i="20"/>
  <c r="AB79" i="149"/>
  <c r="AK79" i="20"/>
  <c r="AJ79" i="149"/>
  <c r="AL79" i="20"/>
  <c r="AK79" i="149"/>
  <c r="J80" i="20"/>
  <c r="K80" i="20"/>
  <c r="U80" i="20"/>
  <c r="V80" i="20"/>
  <c r="AB80" i="20"/>
  <c r="AB80" i="149"/>
  <c r="AK80" i="20"/>
  <c r="AJ80" i="149"/>
  <c r="AL80" i="20"/>
  <c r="AK80" i="149"/>
  <c r="J81" i="20"/>
  <c r="K81" i="20"/>
  <c r="U81" i="20"/>
  <c r="V81" i="20"/>
  <c r="AB81" i="20"/>
  <c r="AB81" i="149"/>
  <c r="AK81" i="20"/>
  <c r="AJ81" i="149"/>
  <c r="AL81" i="20"/>
  <c r="AK81" i="149"/>
  <c r="J82" i="20"/>
  <c r="K82" i="20"/>
  <c r="U82" i="20"/>
  <c r="V82" i="20"/>
  <c r="AB82" i="20"/>
  <c r="AB82" i="149"/>
  <c r="AK82" i="20"/>
  <c r="AJ82" i="149"/>
  <c r="AL82" i="20"/>
  <c r="AK82" i="149"/>
  <c r="J83" i="20"/>
  <c r="K83" i="20"/>
  <c r="U83" i="20"/>
  <c r="V83" i="20"/>
  <c r="AB83" i="20"/>
  <c r="AB83" i="149"/>
  <c r="AK83" i="20"/>
  <c r="AJ83" i="149"/>
  <c r="AL83" i="20"/>
  <c r="AK83" i="149"/>
  <c r="J84" i="20"/>
  <c r="K84" i="20"/>
  <c r="U84" i="20"/>
  <c r="V84" i="20"/>
  <c r="AB84" i="20"/>
  <c r="AB84" i="149"/>
  <c r="AK84" i="20"/>
  <c r="AJ84" i="149"/>
  <c r="AL84" i="20"/>
  <c r="AK84" i="149"/>
  <c r="J85" i="20"/>
  <c r="K85" i="20"/>
  <c r="U85" i="20"/>
  <c r="V85" i="20"/>
  <c r="AB85" i="20"/>
  <c r="AB85" i="149"/>
  <c r="AK85" i="20"/>
  <c r="AJ85" i="149"/>
  <c r="AL85" i="20"/>
  <c r="AK85" i="149"/>
  <c r="J86" i="20"/>
  <c r="K86" i="20"/>
  <c r="U86" i="20"/>
  <c r="V86" i="20"/>
  <c r="AB86" i="20"/>
  <c r="AB86" i="149"/>
  <c r="AK86" i="20"/>
  <c r="AJ86" i="149"/>
  <c r="AL86" i="20"/>
  <c r="AK86" i="149"/>
  <c r="J87" i="20"/>
  <c r="K87" i="20"/>
  <c r="U87" i="20"/>
  <c r="V87" i="20"/>
  <c r="AB87" i="20"/>
  <c r="AB87" i="149"/>
  <c r="AK87" i="20"/>
  <c r="AJ87" i="149"/>
  <c r="AL87" i="20"/>
  <c r="AK87" i="149"/>
  <c r="J88" i="20"/>
  <c r="K88" i="20"/>
  <c r="U88" i="20"/>
  <c r="V88" i="20"/>
  <c r="AB88" i="20"/>
  <c r="AB88" i="149"/>
  <c r="AK88" i="20"/>
  <c r="AJ88" i="149"/>
  <c r="AL88" i="20"/>
  <c r="AK88" i="149"/>
  <c r="B100" i="20"/>
  <c r="C100" i="20"/>
  <c r="E226" i="20"/>
  <c r="D100" i="20"/>
  <c r="E100" i="20"/>
  <c r="G226" i="20"/>
  <c r="G206" i="20"/>
  <c r="F100" i="20"/>
  <c r="G100" i="20"/>
  <c r="I226" i="20"/>
  <c r="I206" i="20"/>
  <c r="H100" i="20"/>
  <c r="I100" i="20"/>
  <c r="K226" i="20"/>
  <c r="K206" i="20"/>
  <c r="K100" i="20"/>
  <c r="M100" i="20"/>
  <c r="N100" i="20"/>
  <c r="O100" i="20"/>
  <c r="P100" i="20"/>
  <c r="Q100" i="20"/>
  <c r="R100" i="20"/>
  <c r="S100" i="20"/>
  <c r="T100" i="20"/>
  <c r="V100" i="20"/>
  <c r="X100" i="20"/>
  <c r="Y100" i="20"/>
  <c r="Z100" i="20"/>
  <c r="AA100" i="20"/>
  <c r="AC100" i="20"/>
  <c r="AD100" i="20"/>
  <c r="AE100" i="20"/>
  <c r="AF100" i="20"/>
  <c r="AG100" i="20"/>
  <c r="AH100" i="20"/>
  <c r="AI100" i="20"/>
  <c r="AL100" i="20"/>
  <c r="AM100" i="20"/>
  <c r="AN100" i="20"/>
  <c r="J102" i="20"/>
  <c r="J100" i="20"/>
  <c r="K102" i="20"/>
  <c r="U102" i="20"/>
  <c r="V102" i="20"/>
  <c r="AB102" i="20"/>
  <c r="AB102" i="149"/>
  <c r="AC102" i="20"/>
  <c r="AC102" i="149"/>
  <c r="AK102" i="20"/>
  <c r="AL102" i="20"/>
  <c r="AK102" i="149"/>
  <c r="J103" i="20"/>
  <c r="K103" i="20"/>
  <c r="U103" i="20"/>
  <c r="V103" i="20"/>
  <c r="AB103" i="20"/>
  <c r="AB103" i="149"/>
  <c r="AC103" i="20"/>
  <c r="AC103" i="149"/>
  <c r="AK103" i="20"/>
  <c r="AJ103" i="149"/>
  <c r="AL103" i="20"/>
  <c r="AK103" i="149"/>
  <c r="J104" i="20"/>
  <c r="K104" i="20"/>
  <c r="U104" i="20"/>
  <c r="V104" i="20"/>
  <c r="AB104" i="20"/>
  <c r="AB104" i="149"/>
  <c r="AC104" i="20"/>
  <c r="AC104" i="149"/>
  <c r="AK104" i="20"/>
  <c r="AJ104" i="149"/>
  <c r="AL104" i="20"/>
  <c r="AK104" i="149"/>
  <c r="J105" i="20"/>
  <c r="K105" i="20"/>
  <c r="U105" i="20"/>
  <c r="V105" i="20"/>
  <c r="AB105" i="20"/>
  <c r="AB105" i="149"/>
  <c r="AC105" i="20"/>
  <c r="AC105" i="149"/>
  <c r="AK105" i="20"/>
  <c r="AJ105" i="149"/>
  <c r="AL105" i="20"/>
  <c r="AK105" i="149"/>
  <c r="J106" i="20"/>
  <c r="K106" i="20"/>
  <c r="U106" i="20"/>
  <c r="V106" i="20"/>
  <c r="AB106" i="20"/>
  <c r="AB106" i="149"/>
  <c r="AC106" i="20"/>
  <c r="AC106" i="149"/>
  <c r="AK106" i="20"/>
  <c r="AJ106" i="149"/>
  <c r="AL106" i="20"/>
  <c r="AK106" i="149"/>
  <c r="J107" i="20"/>
  <c r="K107" i="20"/>
  <c r="U107" i="20"/>
  <c r="V107" i="20"/>
  <c r="AB107" i="20"/>
  <c r="AB107" i="149"/>
  <c r="AC107" i="20"/>
  <c r="AC107" i="149"/>
  <c r="AK107" i="20"/>
  <c r="AJ107" i="149"/>
  <c r="AL107" i="20"/>
  <c r="AK107" i="149"/>
  <c r="J108" i="20"/>
  <c r="K108" i="20"/>
  <c r="U108" i="20"/>
  <c r="V108" i="20"/>
  <c r="AB108" i="20"/>
  <c r="AB108" i="149"/>
  <c r="AC108" i="20"/>
  <c r="AC108" i="149"/>
  <c r="AK108" i="20"/>
  <c r="AJ108" i="149"/>
  <c r="AL108" i="20"/>
  <c r="AK108" i="149"/>
  <c r="J109" i="20"/>
  <c r="K109" i="20"/>
  <c r="U109" i="20"/>
  <c r="V109" i="20"/>
  <c r="AB109" i="20"/>
  <c r="AB109" i="149"/>
  <c r="AC109" i="20"/>
  <c r="AC109" i="149"/>
  <c r="AK109" i="20"/>
  <c r="AJ109" i="149"/>
  <c r="AL109" i="20"/>
  <c r="AK109" i="149"/>
  <c r="J110" i="20"/>
  <c r="K110" i="20"/>
  <c r="U110" i="20"/>
  <c r="V110" i="20"/>
  <c r="AB110" i="20"/>
  <c r="AB110" i="149"/>
  <c r="AC110" i="20"/>
  <c r="AC110" i="149"/>
  <c r="AK110" i="20"/>
  <c r="AJ110" i="149"/>
  <c r="AL110" i="20"/>
  <c r="AK110" i="149"/>
  <c r="J111" i="20"/>
  <c r="K111" i="20"/>
  <c r="U111" i="20"/>
  <c r="V111" i="20"/>
  <c r="AB111" i="20"/>
  <c r="AB111" i="149"/>
  <c r="AC111" i="20"/>
  <c r="AC111" i="149"/>
  <c r="AK111" i="20"/>
  <c r="AJ111" i="149"/>
  <c r="AL111" i="20"/>
  <c r="AK111" i="149"/>
  <c r="J112" i="20"/>
  <c r="K112" i="20"/>
  <c r="U112" i="20"/>
  <c r="V112" i="20"/>
  <c r="AB112" i="20"/>
  <c r="AB112" i="149"/>
  <c r="AC112" i="20"/>
  <c r="AC112" i="149"/>
  <c r="AK112" i="20"/>
  <c r="AJ112" i="149"/>
  <c r="AL112" i="20"/>
  <c r="AK112" i="149"/>
  <c r="J113" i="20"/>
  <c r="K113" i="20"/>
  <c r="U113" i="20"/>
  <c r="V113" i="20"/>
  <c r="AB113" i="20"/>
  <c r="AB113" i="149"/>
  <c r="AC113" i="20"/>
  <c r="AC113" i="149"/>
  <c r="AK113" i="20"/>
  <c r="AJ113" i="149"/>
  <c r="AL113" i="20"/>
  <c r="AK113" i="149"/>
  <c r="J114" i="20"/>
  <c r="K114" i="20"/>
  <c r="U114" i="20"/>
  <c r="V114" i="20"/>
  <c r="AB114" i="20"/>
  <c r="AB114" i="149"/>
  <c r="AC114" i="20"/>
  <c r="AC114" i="149"/>
  <c r="AK114" i="20"/>
  <c r="AJ114" i="149"/>
  <c r="AL114" i="20"/>
  <c r="AK114" i="149"/>
  <c r="J115" i="20"/>
  <c r="K115" i="20"/>
  <c r="U115" i="20"/>
  <c r="V115" i="20"/>
  <c r="AB115" i="20"/>
  <c r="AB115" i="149"/>
  <c r="AC115" i="20"/>
  <c r="AC115" i="149"/>
  <c r="AK115" i="20"/>
  <c r="AJ115" i="149"/>
  <c r="AL115" i="20"/>
  <c r="AK115" i="149"/>
  <c r="J116" i="20"/>
  <c r="K116" i="20"/>
  <c r="U116" i="20"/>
  <c r="V116" i="20"/>
  <c r="AB116" i="20"/>
  <c r="AB116" i="149"/>
  <c r="AC116" i="20"/>
  <c r="AC116" i="149"/>
  <c r="AK116" i="20"/>
  <c r="AJ116" i="149"/>
  <c r="AL116" i="20"/>
  <c r="AK116" i="149"/>
  <c r="J117" i="20"/>
  <c r="K117" i="20"/>
  <c r="U117" i="20"/>
  <c r="V117" i="20"/>
  <c r="AB117" i="20"/>
  <c r="AB117" i="149"/>
  <c r="AC117" i="20"/>
  <c r="AC117" i="149"/>
  <c r="AK117" i="20"/>
  <c r="AJ117" i="149"/>
  <c r="AL117" i="20"/>
  <c r="AK117" i="149"/>
  <c r="J118" i="20"/>
  <c r="K118" i="20"/>
  <c r="U118" i="20"/>
  <c r="V118" i="20"/>
  <c r="AB118" i="20"/>
  <c r="AB118" i="149"/>
  <c r="AC118" i="20"/>
  <c r="AC118" i="149"/>
  <c r="AK118" i="20"/>
  <c r="AJ118" i="149"/>
  <c r="AL118" i="20"/>
  <c r="AK118" i="149"/>
  <c r="J119" i="20"/>
  <c r="K119" i="20"/>
  <c r="U119" i="20"/>
  <c r="V119" i="20"/>
  <c r="AB119" i="20"/>
  <c r="AB119" i="149"/>
  <c r="AC119" i="20"/>
  <c r="AC119" i="149"/>
  <c r="AK119" i="20"/>
  <c r="AJ119" i="149"/>
  <c r="AL119" i="20"/>
  <c r="AK119" i="149"/>
  <c r="J120" i="20"/>
  <c r="K120" i="20"/>
  <c r="U120" i="20"/>
  <c r="V120" i="20"/>
  <c r="AB120" i="20"/>
  <c r="AB120" i="149"/>
  <c r="AC120" i="20"/>
  <c r="AC120" i="149"/>
  <c r="AK120" i="20"/>
  <c r="AJ120" i="149"/>
  <c r="AL120" i="20"/>
  <c r="AK120" i="149"/>
  <c r="J121" i="20"/>
  <c r="K121" i="20"/>
  <c r="U121" i="20"/>
  <c r="V121" i="20"/>
  <c r="AB121" i="20"/>
  <c r="AB121" i="149"/>
  <c r="AC121" i="20"/>
  <c r="AC121" i="149"/>
  <c r="AK121" i="20"/>
  <c r="AJ121" i="149"/>
  <c r="AL121" i="20"/>
  <c r="AK121" i="149"/>
  <c r="J122" i="20"/>
  <c r="K122" i="20"/>
  <c r="U122" i="20"/>
  <c r="V122" i="20"/>
  <c r="AB122" i="20"/>
  <c r="AB122" i="149"/>
  <c r="AC122" i="20"/>
  <c r="AC122" i="149"/>
  <c r="AK122" i="20"/>
  <c r="AJ122" i="149"/>
  <c r="AL122" i="20"/>
  <c r="AK122" i="149"/>
  <c r="B134" i="20"/>
  <c r="C134" i="20"/>
  <c r="D134" i="20"/>
  <c r="F225" i="20"/>
  <c r="E134" i="20"/>
  <c r="F134" i="20"/>
  <c r="G134" i="20"/>
  <c r="H134" i="20"/>
  <c r="J225" i="20"/>
  <c r="J205" i="20"/>
  <c r="I134" i="20"/>
  <c r="M134" i="20"/>
  <c r="N134" i="20"/>
  <c r="O134" i="20"/>
  <c r="P134" i="20"/>
  <c r="Q134" i="20"/>
  <c r="R134" i="20"/>
  <c r="S134" i="20"/>
  <c r="T134" i="20"/>
  <c r="X134" i="20"/>
  <c r="Y134" i="20"/>
  <c r="Z134" i="20"/>
  <c r="AA134" i="20"/>
  <c r="AC134" i="20"/>
  <c r="AD134" i="20"/>
  <c r="AE134" i="20"/>
  <c r="AF134" i="20"/>
  <c r="AG134" i="20"/>
  <c r="AH134" i="20"/>
  <c r="AI134" i="20"/>
  <c r="AM134" i="20"/>
  <c r="AN134" i="20"/>
  <c r="J136" i="20"/>
  <c r="J134" i="20"/>
  <c r="K136" i="20"/>
  <c r="K134" i="20"/>
  <c r="U136" i="20"/>
  <c r="U134" i="20"/>
  <c r="V136" i="20"/>
  <c r="V134" i="20"/>
  <c r="AB136" i="20"/>
  <c r="AB136" i="149"/>
  <c r="AK136" i="20"/>
  <c r="AJ136" i="149"/>
  <c r="AL136" i="20"/>
  <c r="J137" i="20"/>
  <c r="K137" i="20"/>
  <c r="U137" i="20"/>
  <c r="V137" i="20"/>
  <c r="AB137" i="20"/>
  <c r="AB137" i="149"/>
  <c r="AK137" i="20"/>
  <c r="AJ137" i="149"/>
  <c r="AL137" i="20"/>
  <c r="AK137" i="149"/>
  <c r="J138" i="20"/>
  <c r="K138" i="20"/>
  <c r="U138" i="20"/>
  <c r="V138" i="20"/>
  <c r="AB138" i="20"/>
  <c r="AB138" i="149"/>
  <c r="AK138" i="20"/>
  <c r="AJ138" i="149"/>
  <c r="AL138" i="20"/>
  <c r="AK138" i="149"/>
  <c r="J139" i="20"/>
  <c r="K139" i="20"/>
  <c r="U139" i="20"/>
  <c r="V139" i="20"/>
  <c r="AB139" i="20"/>
  <c r="AB139" i="149"/>
  <c r="AK139" i="20"/>
  <c r="AJ139" i="149"/>
  <c r="AL139" i="20"/>
  <c r="AK139" i="149"/>
  <c r="J140" i="20"/>
  <c r="K140" i="20"/>
  <c r="U140" i="20"/>
  <c r="V140" i="20"/>
  <c r="AB140" i="20"/>
  <c r="AB140" i="149"/>
  <c r="AK140" i="20"/>
  <c r="AJ140" i="149"/>
  <c r="AL140" i="20"/>
  <c r="AK140" i="149"/>
  <c r="J141" i="20"/>
  <c r="K141" i="20"/>
  <c r="U141" i="20"/>
  <c r="V141" i="20"/>
  <c r="AB141" i="20"/>
  <c r="AB141" i="149"/>
  <c r="AK141" i="20"/>
  <c r="AJ141" i="149"/>
  <c r="AL141" i="20"/>
  <c r="AK141" i="149"/>
  <c r="J142" i="20"/>
  <c r="K142" i="20"/>
  <c r="U142" i="20"/>
  <c r="V142" i="20"/>
  <c r="AB142" i="20"/>
  <c r="AB142" i="149"/>
  <c r="AK142" i="20"/>
  <c r="AJ142" i="149"/>
  <c r="AL142" i="20"/>
  <c r="AK142" i="149"/>
  <c r="J143" i="20"/>
  <c r="K143" i="20"/>
  <c r="U143" i="20"/>
  <c r="V143" i="20"/>
  <c r="AB143" i="20"/>
  <c r="AB143" i="149"/>
  <c r="AK143" i="20"/>
  <c r="AJ143" i="149"/>
  <c r="AL143" i="20"/>
  <c r="AK143" i="149"/>
  <c r="J144" i="20"/>
  <c r="K144" i="20"/>
  <c r="U144" i="20"/>
  <c r="V144" i="20"/>
  <c r="AB144" i="20"/>
  <c r="AB144" i="149"/>
  <c r="AK144" i="20"/>
  <c r="AJ144" i="149"/>
  <c r="AL144" i="20"/>
  <c r="AK144" i="149"/>
  <c r="J145" i="20"/>
  <c r="K145" i="20"/>
  <c r="U145" i="20"/>
  <c r="V145" i="20"/>
  <c r="AB145" i="20"/>
  <c r="AB145" i="149"/>
  <c r="AK145" i="20"/>
  <c r="AJ145" i="149"/>
  <c r="AL145" i="20"/>
  <c r="AK145" i="149"/>
  <c r="J146" i="20"/>
  <c r="K146" i="20"/>
  <c r="U146" i="20"/>
  <c r="V146" i="20"/>
  <c r="AB146" i="20"/>
  <c r="AB146" i="149"/>
  <c r="AK146" i="20"/>
  <c r="AJ146" i="149"/>
  <c r="AL146" i="20"/>
  <c r="AK146" i="149"/>
  <c r="J147" i="20"/>
  <c r="K147" i="20"/>
  <c r="U147" i="20"/>
  <c r="V147" i="20"/>
  <c r="AB147" i="20"/>
  <c r="AB147" i="149"/>
  <c r="AK147" i="20"/>
  <c r="AJ147" i="149"/>
  <c r="AL147" i="20"/>
  <c r="AK147" i="149"/>
  <c r="J148" i="20"/>
  <c r="K148" i="20"/>
  <c r="U148" i="20"/>
  <c r="V148" i="20"/>
  <c r="AB148" i="20"/>
  <c r="AB148" i="149"/>
  <c r="AK148" i="20"/>
  <c r="AJ148" i="149"/>
  <c r="AL148" i="20"/>
  <c r="AK148" i="149"/>
  <c r="J149" i="20"/>
  <c r="K149" i="20"/>
  <c r="U149" i="20"/>
  <c r="V149" i="20"/>
  <c r="AB149" i="20"/>
  <c r="AB149" i="149"/>
  <c r="AK149" i="20"/>
  <c r="AJ149" i="149"/>
  <c r="AL149" i="20"/>
  <c r="AK149" i="149"/>
  <c r="J150" i="20"/>
  <c r="K150" i="20"/>
  <c r="U150" i="20"/>
  <c r="V150" i="20"/>
  <c r="AB150" i="20"/>
  <c r="AB150" i="149"/>
  <c r="AK150" i="20"/>
  <c r="AJ150" i="149"/>
  <c r="AL150" i="20"/>
  <c r="AK150" i="149"/>
  <c r="J151" i="20"/>
  <c r="K151" i="20"/>
  <c r="U151" i="20"/>
  <c r="V151" i="20"/>
  <c r="AB151" i="20"/>
  <c r="AB151" i="149"/>
  <c r="AK151" i="20"/>
  <c r="AJ151" i="149"/>
  <c r="AL151" i="20"/>
  <c r="AK151" i="149"/>
  <c r="J152" i="20"/>
  <c r="K152" i="20"/>
  <c r="U152" i="20"/>
  <c r="V152" i="20"/>
  <c r="AB152" i="20"/>
  <c r="AB152" i="149"/>
  <c r="AK152" i="20"/>
  <c r="AJ152" i="149"/>
  <c r="AL152" i="20"/>
  <c r="AK152" i="149"/>
  <c r="J153" i="20"/>
  <c r="K153" i="20"/>
  <c r="U153" i="20"/>
  <c r="V153" i="20"/>
  <c r="AB153" i="20"/>
  <c r="AB153" i="149"/>
  <c r="AK153" i="20"/>
  <c r="AJ153" i="149"/>
  <c r="AL153" i="20"/>
  <c r="AK153" i="149"/>
  <c r="B166" i="20"/>
  <c r="D227" i="20"/>
  <c r="C166" i="20"/>
  <c r="D166" i="20"/>
  <c r="E166" i="20"/>
  <c r="G227" i="20"/>
  <c r="G207" i="20"/>
  <c r="F166" i="20"/>
  <c r="H227" i="20"/>
  <c r="G166" i="20"/>
  <c r="H166" i="20"/>
  <c r="I166" i="20"/>
  <c r="K227" i="20"/>
  <c r="K207" i="20"/>
  <c r="M166" i="20"/>
  <c r="N166" i="20"/>
  <c r="O166" i="20"/>
  <c r="P166" i="20"/>
  <c r="Q166" i="20"/>
  <c r="R166" i="20"/>
  <c r="S166" i="20"/>
  <c r="T166" i="20"/>
  <c r="X166" i="20"/>
  <c r="Y166" i="20"/>
  <c r="Z166" i="20"/>
  <c r="AA166" i="20"/>
  <c r="AB166" i="20"/>
  <c r="AD166" i="20"/>
  <c r="AE166" i="20"/>
  <c r="AF166" i="20"/>
  <c r="AG166" i="20"/>
  <c r="AH166" i="20"/>
  <c r="AI166" i="20"/>
  <c r="AK166" i="20"/>
  <c r="AM166" i="20"/>
  <c r="AN166" i="20"/>
  <c r="J168" i="20"/>
  <c r="J166" i="20"/>
  <c r="K168" i="20"/>
  <c r="K166" i="20"/>
  <c r="U168" i="20"/>
  <c r="U166" i="20"/>
  <c r="V168" i="20"/>
  <c r="V166" i="20"/>
  <c r="AB168" i="20"/>
  <c r="AB167" i="149"/>
  <c r="AC168" i="20"/>
  <c r="AC167" i="149"/>
  <c r="AK168" i="20"/>
  <c r="AJ167" i="149"/>
  <c r="AL168" i="20"/>
  <c r="AK167" i="149"/>
  <c r="J169" i="20"/>
  <c r="K169" i="20"/>
  <c r="U169" i="20"/>
  <c r="V169" i="20"/>
  <c r="AB169" i="20"/>
  <c r="AB168" i="149"/>
  <c r="AC169" i="20"/>
  <c r="AC168" i="149"/>
  <c r="AK169" i="20"/>
  <c r="AJ168" i="149"/>
  <c r="AL169" i="20"/>
  <c r="AK168" i="149"/>
  <c r="J170" i="20"/>
  <c r="K170" i="20"/>
  <c r="U170" i="20"/>
  <c r="V170" i="20"/>
  <c r="AB170" i="20"/>
  <c r="AB169" i="149"/>
  <c r="AC170" i="20"/>
  <c r="AC169" i="149"/>
  <c r="AK170" i="20"/>
  <c r="AJ169" i="149"/>
  <c r="AL170" i="20"/>
  <c r="AK169" i="149"/>
  <c r="J171" i="20"/>
  <c r="K171" i="20"/>
  <c r="U171" i="20"/>
  <c r="V171" i="20"/>
  <c r="AB171" i="20"/>
  <c r="AB170" i="149"/>
  <c r="AC171" i="20"/>
  <c r="AC170" i="149"/>
  <c r="AK171" i="20"/>
  <c r="AJ170" i="149"/>
  <c r="AL171" i="20"/>
  <c r="AK170" i="149"/>
  <c r="J172" i="20"/>
  <c r="K172" i="20"/>
  <c r="U172" i="20"/>
  <c r="V172" i="20"/>
  <c r="AB172" i="20"/>
  <c r="AB171" i="149"/>
  <c r="AC172" i="20"/>
  <c r="AC171" i="149"/>
  <c r="AK172" i="20"/>
  <c r="AJ171" i="149"/>
  <c r="AL172" i="20"/>
  <c r="AK171" i="149"/>
  <c r="J173" i="20"/>
  <c r="K173" i="20"/>
  <c r="U173" i="20"/>
  <c r="V173" i="20"/>
  <c r="AB173" i="20"/>
  <c r="AB172" i="149"/>
  <c r="AC173" i="20"/>
  <c r="AC172" i="149"/>
  <c r="AK173" i="20"/>
  <c r="AJ172" i="149"/>
  <c r="AL173" i="20"/>
  <c r="AK172" i="149"/>
  <c r="J174" i="20"/>
  <c r="K174" i="20"/>
  <c r="U174" i="20"/>
  <c r="V174" i="20"/>
  <c r="AB174" i="20"/>
  <c r="AB173" i="149"/>
  <c r="AC174" i="20"/>
  <c r="AC173" i="149"/>
  <c r="AK174" i="20"/>
  <c r="AJ173" i="149"/>
  <c r="AL174" i="20"/>
  <c r="AK173" i="149"/>
  <c r="J175" i="20"/>
  <c r="K175" i="20"/>
  <c r="U175" i="20"/>
  <c r="V175" i="20"/>
  <c r="AB175" i="20"/>
  <c r="AB174" i="149"/>
  <c r="AC175" i="20"/>
  <c r="AC174" i="149"/>
  <c r="AK175" i="20"/>
  <c r="AJ174" i="149"/>
  <c r="AL175" i="20"/>
  <c r="AK174" i="149"/>
  <c r="J176" i="20"/>
  <c r="K176" i="20"/>
  <c r="U176" i="20"/>
  <c r="V176" i="20"/>
  <c r="AB176" i="20"/>
  <c r="AB175" i="149"/>
  <c r="AC176" i="20"/>
  <c r="AC175" i="149"/>
  <c r="AK176" i="20"/>
  <c r="AJ175" i="149"/>
  <c r="AL176" i="20"/>
  <c r="AK175" i="149"/>
  <c r="J177" i="20"/>
  <c r="K177" i="20"/>
  <c r="U177" i="20"/>
  <c r="V177" i="20"/>
  <c r="AB177" i="20"/>
  <c r="AB176" i="149"/>
  <c r="AC177" i="20"/>
  <c r="AC176" i="149"/>
  <c r="AK177" i="20"/>
  <c r="AJ176" i="149"/>
  <c r="AL177" i="20"/>
  <c r="AK176" i="149"/>
  <c r="J178" i="20"/>
  <c r="K178" i="20"/>
  <c r="U178" i="20"/>
  <c r="V178" i="20"/>
  <c r="AB178" i="20"/>
  <c r="AB177" i="149"/>
  <c r="AC178" i="20"/>
  <c r="AC177" i="149"/>
  <c r="AK178" i="20"/>
  <c r="AJ177" i="149"/>
  <c r="AL178" i="20"/>
  <c r="AK177" i="149"/>
  <c r="J179" i="20"/>
  <c r="K179" i="20"/>
  <c r="U179" i="20"/>
  <c r="V179" i="20"/>
  <c r="AB179" i="20"/>
  <c r="AB178" i="149"/>
  <c r="AC179" i="20"/>
  <c r="AC178" i="149"/>
  <c r="AK179" i="20"/>
  <c r="AJ178" i="149"/>
  <c r="AL179" i="20"/>
  <c r="AK178" i="149"/>
  <c r="J180" i="20"/>
  <c r="K180" i="20"/>
  <c r="U180" i="20"/>
  <c r="V180" i="20"/>
  <c r="AB180" i="20"/>
  <c r="AB179" i="149"/>
  <c r="AC180" i="20"/>
  <c r="AC179" i="149"/>
  <c r="AK180" i="20"/>
  <c r="AJ179" i="149"/>
  <c r="AL180" i="20"/>
  <c r="AK179" i="149"/>
  <c r="J181" i="20"/>
  <c r="K181" i="20"/>
  <c r="U181" i="20"/>
  <c r="V181" i="20"/>
  <c r="AB181" i="20"/>
  <c r="AB180" i="149"/>
  <c r="AC181" i="20"/>
  <c r="AC180" i="149"/>
  <c r="AK181" i="20"/>
  <c r="AJ180" i="149"/>
  <c r="AL181" i="20"/>
  <c r="AK180" i="149"/>
  <c r="J182" i="20"/>
  <c r="K182" i="20"/>
  <c r="U182" i="20"/>
  <c r="V182" i="20"/>
  <c r="AB182" i="20"/>
  <c r="AB181" i="149"/>
  <c r="AC182" i="20"/>
  <c r="AC181" i="149"/>
  <c r="AK182" i="20"/>
  <c r="AJ181" i="149"/>
  <c r="AL182" i="20"/>
  <c r="AK181" i="149"/>
  <c r="J183" i="20"/>
  <c r="K183" i="20"/>
  <c r="U183" i="20"/>
  <c r="V183" i="20"/>
  <c r="AB183" i="20"/>
  <c r="AB182" i="149"/>
  <c r="AC183" i="20"/>
  <c r="AC182" i="149"/>
  <c r="AK183" i="20"/>
  <c r="AJ182" i="149"/>
  <c r="AL183" i="20"/>
  <c r="AK182" i="149"/>
  <c r="J184" i="20"/>
  <c r="K184" i="20"/>
  <c r="U184" i="20"/>
  <c r="V184" i="20"/>
  <c r="AB184" i="20"/>
  <c r="AB183" i="149"/>
  <c r="AC184" i="20"/>
  <c r="AC183" i="149"/>
  <c r="AK184" i="20"/>
  <c r="AJ183" i="149"/>
  <c r="AL184" i="20"/>
  <c r="AK183" i="149"/>
  <c r="J185" i="20"/>
  <c r="K185" i="20"/>
  <c r="U185" i="20"/>
  <c r="V185" i="20"/>
  <c r="AB185" i="20"/>
  <c r="AB184" i="149"/>
  <c r="AC185" i="20"/>
  <c r="AC184" i="149"/>
  <c r="AK185" i="20"/>
  <c r="AJ184" i="149"/>
  <c r="AL185" i="20"/>
  <c r="AK184" i="149"/>
  <c r="J186" i="20"/>
  <c r="K186" i="20"/>
  <c r="U186" i="20"/>
  <c r="V186" i="20"/>
  <c r="AB186" i="20"/>
  <c r="AB185" i="149"/>
  <c r="AC186" i="20"/>
  <c r="AC185" i="149"/>
  <c r="AK186" i="20"/>
  <c r="AJ185" i="149"/>
  <c r="AL186" i="20"/>
  <c r="AK185" i="149"/>
  <c r="J187" i="20"/>
  <c r="K187" i="20"/>
  <c r="U187" i="20"/>
  <c r="V187" i="20"/>
  <c r="AB187" i="20"/>
  <c r="AB186" i="149"/>
  <c r="AC187" i="20"/>
  <c r="AC186" i="149"/>
  <c r="AK187" i="20"/>
  <c r="AJ186" i="149"/>
  <c r="AL187" i="20"/>
  <c r="AK186" i="149"/>
  <c r="J188" i="20"/>
  <c r="K188" i="20"/>
  <c r="U188" i="20"/>
  <c r="V188" i="20"/>
  <c r="AB188" i="20"/>
  <c r="AB187" i="149"/>
  <c r="AC188" i="20"/>
  <c r="AC187" i="149"/>
  <c r="AK188" i="20"/>
  <c r="AJ187" i="149"/>
  <c r="AL188" i="20"/>
  <c r="AK187" i="149"/>
  <c r="D203" i="20"/>
  <c r="G203" i="20"/>
  <c r="H203" i="20"/>
  <c r="K203" i="20"/>
  <c r="E204" i="20"/>
  <c r="F204" i="20"/>
  <c r="I204" i="20"/>
  <c r="J204" i="20"/>
  <c r="D205" i="20"/>
  <c r="G205" i="20"/>
  <c r="H205" i="20"/>
  <c r="K205" i="20"/>
  <c r="J206" i="20"/>
  <c r="D207" i="20"/>
  <c r="B207" i="20"/>
  <c r="H207" i="20"/>
  <c r="E208" i="20"/>
  <c r="C208" i="20"/>
  <c r="F208" i="20"/>
  <c r="I208" i="20"/>
  <c r="J208" i="20"/>
  <c r="E223" i="20"/>
  <c r="E203" i="20"/>
  <c r="F223" i="20"/>
  <c r="G223" i="20"/>
  <c r="I223" i="20"/>
  <c r="I203" i="20"/>
  <c r="J223" i="20"/>
  <c r="K223" i="20"/>
  <c r="D224" i="20"/>
  <c r="E224" i="20"/>
  <c r="F224" i="20"/>
  <c r="G224" i="20"/>
  <c r="G204" i="20"/>
  <c r="H224" i="20"/>
  <c r="H204" i="20"/>
  <c r="I224" i="20"/>
  <c r="J224" i="20"/>
  <c r="K224" i="20"/>
  <c r="K204" i="20"/>
  <c r="D225" i="20"/>
  <c r="E225" i="20"/>
  <c r="E205" i="20"/>
  <c r="G225" i="20"/>
  <c r="H225" i="20"/>
  <c r="I225" i="20"/>
  <c r="I205" i="20"/>
  <c r="K225" i="20"/>
  <c r="D226" i="20"/>
  <c r="F226" i="20"/>
  <c r="H226" i="20"/>
  <c r="H206" i="20"/>
  <c r="J226" i="20"/>
  <c r="E227" i="20"/>
  <c r="E207" i="20"/>
  <c r="F227" i="20"/>
  <c r="F207" i="20"/>
  <c r="I227" i="20"/>
  <c r="I207" i="20"/>
  <c r="J227" i="20"/>
  <c r="J207" i="20"/>
  <c r="D228" i="20"/>
  <c r="E228" i="20"/>
  <c r="F228" i="20"/>
  <c r="G228" i="20"/>
  <c r="G208" i="20"/>
  <c r="H228" i="20"/>
  <c r="H208" i="20"/>
  <c r="I228" i="20"/>
  <c r="J228" i="20"/>
  <c r="K228" i="20"/>
  <c r="K208" i="20"/>
  <c r="F205" i="20"/>
  <c r="B225" i="20"/>
  <c r="P216" i="51"/>
  <c r="H221" i="20"/>
  <c r="C8" i="20"/>
  <c r="AL10" i="44"/>
  <c r="E206" i="20"/>
  <c r="C206" i="20"/>
  <c r="C226" i="20"/>
  <c r="D217" i="51"/>
  <c r="Q135" i="51"/>
  <c r="AS164" i="3"/>
  <c r="AR163" i="40"/>
  <c r="L213" i="40"/>
  <c r="F8" i="20"/>
  <c r="D215" i="40"/>
  <c r="V165" i="44"/>
  <c r="AD165" i="44"/>
  <c r="K165" i="44"/>
  <c r="AC134" i="44"/>
  <c r="J134" i="44"/>
  <c r="W100" i="44"/>
  <c r="AL100" i="44"/>
  <c r="V100" i="44"/>
  <c r="W64" i="44"/>
  <c r="V35" i="51"/>
  <c r="N53" i="51"/>
  <c r="U35" i="51"/>
  <c r="M53" i="51"/>
  <c r="AE64" i="149"/>
  <c r="AF33" i="51"/>
  <c r="C233" i="192"/>
  <c r="AG29" i="51"/>
  <c r="AB10" i="149"/>
  <c r="AB31" i="51"/>
  <c r="X29" i="51"/>
  <c r="X49" i="51"/>
  <c r="X47" i="51"/>
  <c r="Q29" i="51"/>
  <c r="M29" i="51"/>
  <c r="U31" i="51"/>
  <c r="H29" i="51"/>
  <c r="AZ164" i="169"/>
  <c r="AZ36" i="20"/>
  <c r="S36" i="20"/>
  <c r="AG164" i="169"/>
  <c r="AG36" i="20"/>
  <c r="P35" i="20"/>
  <c r="B53" i="20"/>
  <c r="D302" i="192"/>
  <c r="P33" i="20"/>
  <c r="D406" i="192"/>
  <c r="P42" i="169"/>
  <c r="AM29" i="20"/>
  <c r="Z29" i="20"/>
  <c r="V29" i="20"/>
  <c r="M29" i="20"/>
  <c r="I29" i="20"/>
  <c r="AZ49" i="20"/>
  <c r="AT29" i="20"/>
  <c r="B224" i="20"/>
  <c r="D204" i="20"/>
  <c r="B204" i="20"/>
  <c r="U100" i="20"/>
  <c r="U101" i="20"/>
  <c r="AO10" i="44"/>
  <c r="AL13" i="149"/>
  <c r="F221" i="20"/>
  <c r="F203" i="20"/>
  <c r="F201" i="20"/>
  <c r="K201" i="20"/>
  <c r="AZ135" i="51"/>
  <c r="AZ44" i="169"/>
  <c r="AZ42" i="169"/>
  <c r="AZ13" i="20"/>
  <c r="BA42" i="51"/>
  <c r="AA163" i="40"/>
  <c r="AA133" i="40"/>
  <c r="H213" i="40"/>
  <c r="B228" i="20"/>
  <c r="D208" i="20"/>
  <c r="B208" i="20"/>
  <c r="C207" i="20"/>
  <c r="C205" i="20"/>
  <c r="J203" i="20"/>
  <c r="J201" i="20"/>
  <c r="J221" i="20"/>
  <c r="E201" i="20"/>
  <c r="C203" i="20"/>
  <c r="F206" i="20"/>
  <c r="H201" i="20"/>
  <c r="AK136" i="149"/>
  <c r="AK134" i="149"/>
  <c r="AK16" i="51"/>
  <c r="AL134" i="20"/>
  <c r="K64" i="20"/>
  <c r="AK64" i="20"/>
  <c r="AB64" i="20"/>
  <c r="U10" i="20"/>
  <c r="G217" i="51"/>
  <c r="P166" i="51"/>
  <c r="AQ135" i="51"/>
  <c r="N217" i="51"/>
  <c r="J217" i="51"/>
  <c r="F217" i="51"/>
  <c r="B217" i="51"/>
  <c r="D219" i="40"/>
  <c r="N219" i="40"/>
  <c r="N217" i="40"/>
  <c r="G213" i="40"/>
  <c r="AJ162" i="3"/>
  <c r="AK17" i="184"/>
  <c r="B255" i="192"/>
  <c r="AQ131" i="3"/>
  <c r="AR16" i="184"/>
  <c r="AA10" i="40"/>
  <c r="V64" i="44"/>
  <c r="AJ42" i="149"/>
  <c r="AK32" i="51"/>
  <c r="AC10" i="44"/>
  <c r="J10" i="44"/>
  <c r="W10" i="44"/>
  <c r="AJ164" i="1"/>
  <c r="N164" i="1"/>
  <c r="B23" i="20"/>
  <c r="B22" i="20"/>
  <c r="N154" i="1"/>
  <c r="AB65" i="1"/>
  <c r="AR65" i="1"/>
  <c r="O65" i="1"/>
  <c r="AY10" i="169"/>
  <c r="AY31" i="20"/>
  <c r="C342" i="192"/>
  <c r="AF54" i="51"/>
  <c r="U165" i="149"/>
  <c r="U36" i="51"/>
  <c r="M54" i="51"/>
  <c r="J36" i="51"/>
  <c r="C237" i="192"/>
  <c r="AL53" i="51"/>
  <c r="K35" i="51"/>
  <c r="K53" i="51"/>
  <c r="C53" i="51"/>
  <c r="B53" i="51"/>
  <c r="J35" i="51"/>
  <c r="C235" i="192"/>
  <c r="AL51" i="51"/>
  <c r="M51" i="51"/>
  <c r="U33" i="51"/>
  <c r="C234" i="192"/>
  <c r="AL50" i="51"/>
  <c r="J42" i="149"/>
  <c r="B50" i="51"/>
  <c r="AI10" i="149"/>
  <c r="AJ31" i="51"/>
  <c r="T29" i="51"/>
  <c r="P29" i="51"/>
  <c r="K10" i="149"/>
  <c r="G29" i="51"/>
  <c r="C29" i="51"/>
  <c r="K31" i="51"/>
  <c r="D305" i="192"/>
  <c r="AY133" i="169"/>
  <c r="AY35" i="20"/>
  <c r="D303" i="192"/>
  <c r="AH63" i="169"/>
  <c r="AH33" i="20"/>
  <c r="Q63" i="169"/>
  <c r="Q33" i="20"/>
  <c r="D268" i="192"/>
  <c r="AS50" i="20"/>
  <c r="AP29" i="20"/>
  <c r="AL29" i="20"/>
  <c r="D405" i="192"/>
  <c r="AC29" i="20"/>
  <c r="Y29" i="20"/>
  <c r="U29" i="20"/>
  <c r="D371" i="192"/>
  <c r="L29" i="20"/>
  <c r="H29" i="20"/>
  <c r="D29" i="20"/>
  <c r="AB162" i="3"/>
  <c r="AJ102" i="149"/>
  <c r="AJ100" i="149"/>
  <c r="AJ15" i="51"/>
  <c r="AJ52" i="51"/>
  <c r="AK100" i="20"/>
  <c r="D221" i="20"/>
  <c r="AG135" i="51"/>
  <c r="BA135" i="51"/>
  <c r="AH42" i="51"/>
  <c r="B227" i="20"/>
  <c r="B226" i="20"/>
  <c r="D206" i="20"/>
  <c r="B206" i="20"/>
  <c r="I201" i="20"/>
  <c r="B223" i="20"/>
  <c r="B205" i="20"/>
  <c r="C204" i="20"/>
  <c r="G201" i="20"/>
  <c r="AB165" i="149"/>
  <c r="AB17" i="51"/>
  <c r="C288" i="192"/>
  <c r="AB64" i="149"/>
  <c r="AB14" i="51"/>
  <c r="C285" i="192"/>
  <c r="AB42" i="149"/>
  <c r="AB13" i="51"/>
  <c r="C284" i="192"/>
  <c r="K217" i="51"/>
  <c r="E217" i="51"/>
  <c r="Q222" i="51"/>
  <c r="Q216" i="51"/>
  <c r="P135" i="51"/>
  <c r="AH135" i="51"/>
  <c r="P101" i="51"/>
  <c r="AZ64" i="169"/>
  <c r="AZ14" i="20"/>
  <c r="BA64" i="51"/>
  <c r="AH64" i="51"/>
  <c r="AQ10" i="51"/>
  <c r="P10" i="51"/>
  <c r="N220" i="40"/>
  <c r="N218" i="40"/>
  <c r="K213" i="40"/>
  <c r="AI162" i="3"/>
  <c r="AJ17" i="184"/>
  <c r="B288" i="192"/>
  <c r="AR133" i="40"/>
  <c r="N133" i="40"/>
  <c r="B12" i="20"/>
  <c r="AR99" i="40"/>
  <c r="AP100" i="3"/>
  <c r="AP98" i="3"/>
  <c r="AQ15" i="184"/>
  <c r="AA99" i="40"/>
  <c r="O218" i="40"/>
  <c r="O213" i="40"/>
  <c r="E8" i="20"/>
  <c r="W165" i="44"/>
  <c r="V134" i="44"/>
  <c r="AC100" i="44"/>
  <c r="J100" i="44"/>
  <c r="K64" i="44"/>
  <c r="AL10" i="149"/>
  <c r="AM31" i="51"/>
  <c r="AB101" i="1"/>
  <c r="B20" i="20"/>
  <c r="V36" i="51"/>
  <c r="K36" i="51"/>
  <c r="AJ165" i="149"/>
  <c r="AK36" i="51"/>
  <c r="K165" i="149"/>
  <c r="C341" i="192"/>
  <c r="AF53" i="51"/>
  <c r="G341" i="192"/>
  <c r="AI53" i="51"/>
  <c r="C271" i="192"/>
  <c r="AD53" i="51"/>
  <c r="V33" i="51"/>
  <c r="N51" i="51"/>
  <c r="K33" i="51"/>
  <c r="C51" i="51"/>
  <c r="AE32" i="51"/>
  <c r="AE50" i="51"/>
  <c r="AD32" i="51"/>
  <c r="C50" i="51"/>
  <c r="K32" i="51"/>
  <c r="AI42" i="149"/>
  <c r="AJ32" i="51"/>
  <c r="C338" i="192"/>
  <c r="AF50" i="51"/>
  <c r="AE31" i="51"/>
  <c r="AD31" i="51"/>
  <c r="Z29" i="51"/>
  <c r="Z49" i="51"/>
  <c r="S29" i="51"/>
  <c r="S49" i="51"/>
  <c r="O29" i="51"/>
  <c r="J10" i="149"/>
  <c r="F29" i="51"/>
  <c r="F49" i="51"/>
  <c r="B29" i="51"/>
  <c r="J31" i="51"/>
  <c r="B49" i="51"/>
  <c r="P164" i="169"/>
  <c r="D408" i="192"/>
  <c r="AG63" i="169"/>
  <c r="AG33" i="20"/>
  <c r="P63" i="169"/>
  <c r="D338" i="192"/>
  <c r="AU50" i="20"/>
  <c r="D234" i="192"/>
  <c r="BA50" i="20"/>
  <c r="AQ42" i="169"/>
  <c r="AQ32" i="20"/>
  <c r="P32" i="20"/>
  <c r="E29" i="20"/>
  <c r="AV29" i="20"/>
  <c r="AV49" i="20"/>
  <c r="AP162" i="3"/>
  <c r="AQ17" i="184"/>
  <c r="E323" i="192"/>
  <c r="B8" i="40"/>
  <c r="D17" i="184"/>
  <c r="E217" i="192"/>
  <c r="B215" i="192"/>
  <c r="K10" i="44"/>
  <c r="O101" i="1"/>
  <c r="B21" i="20"/>
  <c r="C21" i="20"/>
  <c r="G342" i="192"/>
  <c r="C305" i="192"/>
  <c r="AB54" i="51"/>
  <c r="G339" i="192"/>
  <c r="AI51" i="51"/>
  <c r="C269" i="192"/>
  <c r="AD51" i="51"/>
  <c r="J64" i="149"/>
  <c r="J33" i="51"/>
  <c r="B51" i="51"/>
  <c r="V32" i="51"/>
  <c r="N50" i="51"/>
  <c r="AH29" i="51"/>
  <c r="Y29" i="51"/>
  <c r="D238" i="192"/>
  <c r="T36" i="20"/>
  <c r="AY42" i="169"/>
  <c r="AY32" i="20"/>
  <c r="AH42" i="169"/>
  <c r="AH32" i="20"/>
  <c r="Q42" i="169"/>
  <c r="Q32" i="20"/>
  <c r="D337" i="192"/>
  <c r="AU29" i="20"/>
  <c r="D233" i="192"/>
  <c r="BA29" i="20"/>
  <c r="AN29" i="20"/>
  <c r="AQ10" i="169"/>
  <c r="AQ31" i="20"/>
  <c r="AE29" i="20"/>
  <c r="AE49" i="20"/>
  <c r="AA29" i="20"/>
  <c r="AA49" i="20"/>
  <c r="W29" i="20"/>
  <c r="W49" i="20"/>
  <c r="S29" i="20"/>
  <c r="S49" i="20"/>
  <c r="N29" i="20"/>
  <c r="J29" i="20"/>
  <c r="F29" i="20"/>
  <c r="D8" i="40"/>
  <c r="Q17" i="184"/>
  <c r="AA17" i="184"/>
  <c r="B393" i="192"/>
  <c r="E321" i="192"/>
  <c r="D28" i="20"/>
  <c r="K168" i="149"/>
  <c r="J136" i="149"/>
  <c r="J134" i="149"/>
  <c r="G340" i="192"/>
  <c r="AI52" i="51"/>
  <c r="AH42" i="149"/>
  <c r="AI32" i="51"/>
  <c r="Z42" i="149"/>
  <c r="Z32" i="51"/>
  <c r="Z50" i="51"/>
  <c r="D42" i="149"/>
  <c r="D32" i="51"/>
  <c r="D50" i="51"/>
  <c r="R29" i="51"/>
  <c r="E29" i="51"/>
  <c r="H340" i="192"/>
  <c r="AX52" i="20"/>
  <c r="D235" i="192"/>
  <c r="BA51" i="20"/>
  <c r="D269" i="192"/>
  <c r="AS51" i="20"/>
  <c r="T63" i="169"/>
  <c r="T33" i="20"/>
  <c r="T51" i="20"/>
  <c r="C63" i="169"/>
  <c r="C33" i="20"/>
  <c r="C51" i="20"/>
  <c r="AZ44" i="169"/>
  <c r="AZ42" i="169"/>
  <c r="AZ32" i="20"/>
  <c r="AZ50" i="20"/>
  <c r="AX42" i="169"/>
  <c r="AX32" i="20"/>
  <c r="AW29" i="20"/>
  <c r="D267" i="192"/>
  <c r="AS29" i="20"/>
  <c r="AO29" i="20"/>
  <c r="AK29" i="20"/>
  <c r="AF29" i="20"/>
  <c r="AB29" i="20"/>
  <c r="X29" i="20"/>
  <c r="O29" i="20"/>
  <c r="K29" i="20"/>
  <c r="G29" i="20"/>
  <c r="AB149" i="3"/>
  <c r="AI147" i="3"/>
  <c r="AA146" i="3"/>
  <c r="O145" i="3"/>
  <c r="N142" i="3"/>
  <c r="AG131" i="3"/>
  <c r="AH16" i="184"/>
  <c r="AI134" i="3"/>
  <c r="AS131" i="3"/>
  <c r="AT16" i="184"/>
  <c r="AH131" i="3"/>
  <c r="AI16" i="184"/>
  <c r="AI133" i="3"/>
  <c r="AD131" i="3"/>
  <c r="AE16" i="184"/>
  <c r="L131" i="3"/>
  <c r="L16" i="184"/>
  <c r="H131" i="3"/>
  <c r="H16" i="184"/>
  <c r="D131" i="3"/>
  <c r="N133" i="3"/>
  <c r="AR98" i="3"/>
  <c r="AS15" i="184"/>
  <c r="B218" i="192"/>
  <c r="AB77" i="3"/>
  <c r="AA73" i="3"/>
  <c r="AB72" i="3"/>
  <c r="N70" i="3"/>
  <c r="K62" i="3"/>
  <c r="K14" i="184"/>
  <c r="G62" i="3"/>
  <c r="G14" i="184"/>
  <c r="C62" i="3"/>
  <c r="C14" i="184"/>
  <c r="C51" i="184"/>
  <c r="AQ62" i="3"/>
  <c r="AR14" i="184"/>
  <c r="Y62" i="3"/>
  <c r="Y14" i="184"/>
  <c r="U62" i="3"/>
  <c r="U14" i="184"/>
  <c r="Q62" i="3"/>
  <c r="AA64" i="3"/>
  <c r="AI50" i="3"/>
  <c r="N50" i="3"/>
  <c r="AI47" i="3"/>
  <c r="AO42" i="3"/>
  <c r="AP13" i="184"/>
  <c r="F319" i="192"/>
  <c r="AP44" i="3"/>
  <c r="AP42" i="3"/>
  <c r="AQ13" i="184"/>
  <c r="AQ50" i="184"/>
  <c r="AK42" i="3"/>
  <c r="AL13" i="184"/>
  <c r="J186" i="149"/>
  <c r="AL165" i="149"/>
  <c r="AL17" i="51"/>
  <c r="C220" i="192"/>
  <c r="C111" i="192"/>
  <c r="V14" i="51"/>
  <c r="C318" i="192"/>
  <c r="AF10" i="51"/>
  <c r="AG54" i="184"/>
  <c r="W54" i="184"/>
  <c r="S54" i="184"/>
  <c r="J54" i="184"/>
  <c r="F54" i="184"/>
  <c r="Z49" i="184"/>
  <c r="V49" i="184"/>
  <c r="D170" i="192"/>
  <c r="AK165" i="149"/>
  <c r="AL36" i="51"/>
  <c r="U32" i="51"/>
  <c r="M50" i="51"/>
  <c r="C337" i="192"/>
  <c r="AF29" i="51"/>
  <c r="AF49" i="51"/>
  <c r="N29" i="51"/>
  <c r="V31" i="51"/>
  <c r="B164" i="169"/>
  <c r="B36" i="20"/>
  <c r="B29" i="20"/>
  <c r="C228" i="20"/>
  <c r="C224" i="20"/>
  <c r="K221" i="20"/>
  <c r="G221" i="20"/>
  <c r="AK165" i="149"/>
  <c r="AK17" i="51"/>
  <c r="AJ134" i="149"/>
  <c r="AJ16" i="51"/>
  <c r="AC100" i="149"/>
  <c r="AC15" i="51"/>
  <c r="AK42" i="149"/>
  <c r="AK13" i="51"/>
  <c r="AJ10" i="149"/>
  <c r="AJ12" i="51"/>
  <c r="C217" i="51"/>
  <c r="AZ164" i="169"/>
  <c r="AZ17" i="20"/>
  <c r="AZ100" i="169"/>
  <c r="AZ15" i="20"/>
  <c r="AZ52" i="20"/>
  <c r="E213" i="40"/>
  <c r="AK163" i="40"/>
  <c r="AS133" i="40"/>
  <c r="AJ98" i="3"/>
  <c r="AK15" i="184"/>
  <c r="B253" i="192"/>
  <c r="D11" i="20"/>
  <c r="E11" i="20"/>
  <c r="F11" i="20"/>
  <c r="G11" i="20"/>
  <c r="AQ42" i="3"/>
  <c r="AR13" i="184"/>
  <c r="AP10" i="3"/>
  <c r="AQ12" i="184"/>
  <c r="AQ165" i="16"/>
  <c r="AT36" i="184"/>
  <c r="AO166" i="16"/>
  <c r="AO165" i="16"/>
  <c r="AR36" i="184"/>
  <c r="AZ10" i="46192"/>
  <c r="AI167" i="149"/>
  <c r="AI165" i="149"/>
  <c r="AJ36" i="51"/>
  <c r="AJ137" i="149"/>
  <c r="AJ134" i="149"/>
  <c r="AK35" i="51"/>
  <c r="AK53" i="51"/>
  <c r="AB137" i="149"/>
  <c r="AB134" i="149"/>
  <c r="AB35" i="51"/>
  <c r="AI136" i="149"/>
  <c r="AI134" i="149"/>
  <c r="AJ35" i="51"/>
  <c r="AJ102" i="149"/>
  <c r="AJ100" i="149"/>
  <c r="AK34" i="51"/>
  <c r="C236" i="192"/>
  <c r="AL52" i="51"/>
  <c r="AC52" i="51"/>
  <c r="K34" i="51"/>
  <c r="C52" i="51"/>
  <c r="AI69" i="149"/>
  <c r="AB67" i="149"/>
  <c r="AB64" i="149"/>
  <c r="AB33" i="51"/>
  <c r="AI66" i="149"/>
  <c r="V45" i="149"/>
  <c r="V42" i="149"/>
  <c r="U44" i="149"/>
  <c r="U42" i="149"/>
  <c r="V12" i="149"/>
  <c r="V10" i="149"/>
  <c r="G337" i="192"/>
  <c r="AI29" i="51"/>
  <c r="AI49" i="51"/>
  <c r="AH167" i="169"/>
  <c r="Q167" i="169"/>
  <c r="Q164" i="169"/>
  <c r="Q36" i="20"/>
  <c r="D342" i="192"/>
  <c r="AU54" i="20"/>
  <c r="AD164" i="169"/>
  <c r="AD36" i="20"/>
  <c r="AD54" i="20"/>
  <c r="AQ135" i="169"/>
  <c r="AQ133" i="169"/>
  <c r="AQ35" i="20"/>
  <c r="AH135" i="169"/>
  <c r="AH133" i="169"/>
  <c r="AH35" i="20"/>
  <c r="Q135" i="169"/>
  <c r="Q133" i="169"/>
  <c r="Q35" i="20"/>
  <c r="Q53" i="20"/>
  <c r="AX133" i="169"/>
  <c r="AX35" i="20"/>
  <c r="D236" i="192"/>
  <c r="BA52" i="20"/>
  <c r="D270" i="192"/>
  <c r="AS52" i="20"/>
  <c r="AZ51" i="20"/>
  <c r="AR29" i="20"/>
  <c r="AR49" i="20"/>
  <c r="AJ10" i="169"/>
  <c r="AJ31" i="20"/>
  <c r="AB145" i="3"/>
  <c r="AI143" i="3"/>
  <c r="AA142" i="3"/>
  <c r="O141" i="3"/>
  <c r="AI137" i="3"/>
  <c r="N137" i="3"/>
  <c r="O136" i="3"/>
  <c r="AK131" i="3"/>
  <c r="AL16" i="184"/>
  <c r="AM131" i="3"/>
  <c r="AN16" i="184"/>
  <c r="Z131" i="3"/>
  <c r="Z16" i="184"/>
  <c r="V131" i="3"/>
  <c r="V16" i="184"/>
  <c r="R131" i="3"/>
  <c r="R16" i="184"/>
  <c r="AF98" i="3"/>
  <c r="AG15" i="184"/>
  <c r="AA98" i="3"/>
  <c r="D6" i="40"/>
  <c r="Q15" i="184"/>
  <c r="AA15" i="184"/>
  <c r="B391" i="192"/>
  <c r="N86" i="3"/>
  <c r="AI82" i="3"/>
  <c r="AI79" i="3"/>
  <c r="N79" i="3"/>
  <c r="AA74" i="3"/>
  <c r="N68" i="3"/>
  <c r="AI65" i="3"/>
  <c r="X62" i="3"/>
  <c r="X14" i="184"/>
  <c r="T62" i="3"/>
  <c r="T14" i="184"/>
  <c r="O65" i="3"/>
  <c r="AE62" i="3"/>
  <c r="AF14" i="184"/>
  <c r="M62" i="3"/>
  <c r="M14" i="184"/>
  <c r="M51" i="184"/>
  <c r="I62" i="3"/>
  <c r="I14" i="184"/>
  <c r="E62" i="3"/>
  <c r="E14" i="184"/>
  <c r="AI52" i="3"/>
  <c r="N52" i="3"/>
  <c r="AH42" i="3"/>
  <c r="AI13" i="184"/>
  <c r="Y42" i="3"/>
  <c r="Y13" i="184"/>
  <c r="Y50" i="184"/>
  <c r="U42" i="3"/>
  <c r="U13" i="184"/>
  <c r="U50" i="184"/>
  <c r="Q42" i="3"/>
  <c r="H42" i="3"/>
  <c r="H13" i="184"/>
  <c r="D42" i="3"/>
  <c r="C131" i="192"/>
  <c r="G167" i="192"/>
  <c r="AK54" i="184"/>
  <c r="I51" i="184"/>
  <c r="AR51" i="184"/>
  <c r="AG64" i="16"/>
  <c r="AJ33" i="184"/>
  <c r="AF49" i="184"/>
  <c r="AJ165" i="149"/>
  <c r="AJ17" i="51"/>
  <c r="AK134" i="20"/>
  <c r="AB134" i="20"/>
  <c r="AB100" i="149"/>
  <c r="AB15" i="51"/>
  <c r="C286" i="192"/>
  <c r="C147" i="192"/>
  <c r="AK64" i="149"/>
  <c r="AK14" i="51"/>
  <c r="AK51" i="51"/>
  <c r="AJ42" i="149"/>
  <c r="AJ13" i="51"/>
  <c r="AB10" i="149"/>
  <c r="AB12" i="51"/>
  <c r="AJ163" i="40"/>
  <c r="AI98" i="3"/>
  <c r="AJ15" i="184"/>
  <c r="B286" i="192"/>
  <c r="AI10" i="3"/>
  <c r="AJ12" i="184"/>
  <c r="AJ10" i="40"/>
  <c r="AO133" i="16"/>
  <c r="AR35" i="184"/>
  <c r="AR53" i="184"/>
  <c r="AS134" i="1"/>
  <c r="B18" i="20"/>
  <c r="V168" i="149"/>
  <c r="V165" i="149"/>
  <c r="J167" i="149"/>
  <c r="J165" i="149"/>
  <c r="K139" i="149"/>
  <c r="K134" i="149"/>
  <c r="V137" i="149"/>
  <c r="V134" i="149"/>
  <c r="U136" i="149"/>
  <c r="U134" i="149"/>
  <c r="AH52" i="51"/>
  <c r="C303" i="192"/>
  <c r="B52" i="51"/>
  <c r="J34" i="51"/>
  <c r="K69" i="149"/>
  <c r="K64" i="149"/>
  <c r="V67" i="149"/>
  <c r="V64" i="149"/>
  <c r="U66" i="149"/>
  <c r="U64" i="149"/>
  <c r="AC44" i="149"/>
  <c r="AC42" i="149"/>
  <c r="AC32" i="51"/>
  <c r="K44" i="149"/>
  <c r="K42" i="149"/>
  <c r="U12" i="149"/>
  <c r="U10" i="149"/>
  <c r="AG167" i="169"/>
  <c r="H342" i="192"/>
  <c r="AG135" i="169"/>
  <c r="AG133" i="169"/>
  <c r="AG35" i="20"/>
  <c r="P135" i="169"/>
  <c r="P133" i="169"/>
  <c r="D237" i="192"/>
  <c r="D271" i="192"/>
  <c r="P34" i="20"/>
  <c r="B52" i="20"/>
  <c r="D339" i="192"/>
  <c r="AU51" i="20"/>
  <c r="AJ42" i="169"/>
  <c r="AJ32" i="20"/>
  <c r="AA164" i="3"/>
  <c r="AA162" i="3"/>
  <c r="N164" i="3"/>
  <c r="N162" i="3"/>
  <c r="B18" i="40"/>
  <c r="N150" i="3"/>
  <c r="AB141" i="3"/>
  <c r="O140" i="3"/>
  <c r="AB136" i="3"/>
  <c r="K131" i="3"/>
  <c r="K16" i="184"/>
  <c r="G131" i="3"/>
  <c r="G16" i="184"/>
  <c r="C131" i="3"/>
  <c r="C16" i="184"/>
  <c r="Y131" i="3"/>
  <c r="Y16" i="184"/>
  <c r="U131" i="3"/>
  <c r="U16" i="184"/>
  <c r="Q131" i="3"/>
  <c r="AA133" i="3"/>
  <c r="O85" i="3"/>
  <c r="O78" i="3"/>
  <c r="N73" i="3"/>
  <c r="AA70" i="3"/>
  <c r="O67" i="3"/>
  <c r="AI66" i="3"/>
  <c r="AG62" i="3"/>
  <c r="AH14" i="184"/>
  <c r="AS62" i="3"/>
  <c r="AT14" i="184"/>
  <c r="AM62" i="3"/>
  <c r="AN14" i="184"/>
  <c r="AI64" i="3"/>
  <c r="AD62" i="3"/>
  <c r="AE14" i="184"/>
  <c r="L62" i="3"/>
  <c r="L14" i="184"/>
  <c r="H62" i="3"/>
  <c r="H14" i="184"/>
  <c r="D62" i="3"/>
  <c r="N64" i="3"/>
  <c r="AA50" i="3"/>
  <c r="AI45" i="3"/>
  <c r="AD42" i="3"/>
  <c r="AE13" i="184"/>
  <c r="AO10" i="3"/>
  <c r="AP12" i="184"/>
  <c r="AK10" i="3"/>
  <c r="AL12" i="184"/>
  <c r="AF10" i="3"/>
  <c r="AG12" i="184"/>
  <c r="W10" i="3"/>
  <c r="W12" i="184"/>
  <c r="W10" i="184"/>
  <c r="N10" i="3"/>
  <c r="B13" i="40"/>
  <c r="F10" i="3"/>
  <c r="F12" i="184"/>
  <c r="F10" i="184"/>
  <c r="B250" i="192"/>
  <c r="AD165" i="149"/>
  <c r="AD17" i="51"/>
  <c r="C255" i="192"/>
  <c r="H165" i="149"/>
  <c r="H17" i="51"/>
  <c r="H54" i="51"/>
  <c r="Y53" i="184"/>
  <c r="L53" i="184"/>
  <c r="H53" i="184"/>
  <c r="AN51" i="184"/>
  <c r="B338" i="192"/>
  <c r="E338" i="192"/>
  <c r="AI50" i="184"/>
  <c r="L50" i="184"/>
  <c r="H50" i="184"/>
  <c r="C270" i="192"/>
  <c r="C130" i="192"/>
  <c r="AD52" i="51"/>
  <c r="M52" i="51"/>
  <c r="U34" i="51"/>
  <c r="AA29" i="51"/>
  <c r="I29" i="51"/>
  <c r="D341" i="192"/>
  <c r="AU53" i="20"/>
  <c r="AB134" i="149"/>
  <c r="AB16" i="51"/>
  <c r="C287" i="192"/>
  <c r="AR64" i="169"/>
  <c r="AR14" i="20"/>
  <c r="AR51" i="20"/>
  <c r="AR64" i="51"/>
  <c r="AR42" i="169"/>
  <c r="AR13" i="20"/>
  <c r="AR50" i="20"/>
  <c r="AR42" i="51"/>
  <c r="C227" i="20"/>
  <c r="C225" i="20"/>
  <c r="C223" i="20"/>
  <c r="I221" i="20"/>
  <c r="E221" i="20"/>
  <c r="AC165" i="149"/>
  <c r="AC17" i="51"/>
  <c r="AC54" i="51"/>
  <c r="AL166" i="20"/>
  <c r="AC166" i="20"/>
  <c r="AK100" i="149"/>
  <c r="AK15" i="51"/>
  <c r="AB100" i="20"/>
  <c r="AJ64" i="149"/>
  <c r="AJ14" i="51"/>
  <c r="AL64" i="20"/>
  <c r="AC42" i="149"/>
  <c r="AC13" i="51"/>
  <c r="AL42" i="20"/>
  <c r="AC42" i="20"/>
  <c r="AK10" i="20"/>
  <c r="AR164" i="169"/>
  <c r="AR17" i="20"/>
  <c r="AR54" i="20"/>
  <c r="AR166" i="51"/>
  <c r="AZ133" i="169"/>
  <c r="AZ16" i="20"/>
  <c r="AZ53" i="20"/>
  <c r="BA101" i="51"/>
  <c r="AY10" i="169"/>
  <c r="AY12" i="20"/>
  <c r="AQ98" i="3"/>
  <c r="AR15" i="184"/>
  <c r="AJ99" i="40"/>
  <c r="AJ42" i="3"/>
  <c r="AK13" i="184"/>
  <c r="B251" i="192"/>
  <c r="AK41" i="40"/>
  <c r="C32" i="20"/>
  <c r="B32" i="20"/>
  <c r="C30" i="20"/>
  <c r="B30" i="20"/>
  <c r="C29" i="20"/>
  <c r="B29" i="20"/>
  <c r="C28" i="20"/>
  <c r="AZ86" i="46192"/>
  <c r="AZ64" i="46192"/>
  <c r="C272" i="192"/>
  <c r="Z54" i="51"/>
  <c r="C340" i="192"/>
  <c r="AF52" i="51"/>
  <c r="V34" i="51"/>
  <c r="N52" i="51"/>
  <c r="AB44" i="149"/>
  <c r="AB42" i="149"/>
  <c r="AB32" i="51"/>
  <c r="D272" i="192"/>
  <c r="D340" i="192"/>
  <c r="AU52" i="20"/>
  <c r="H339" i="192"/>
  <c r="H337" i="192"/>
  <c r="AX29" i="20"/>
  <c r="AX49" i="20"/>
  <c r="V162" i="3"/>
  <c r="V17" i="184"/>
  <c r="R162" i="3"/>
  <c r="R17" i="184"/>
  <c r="AB17" i="184"/>
  <c r="M162" i="3"/>
  <c r="M17" i="184"/>
  <c r="I162" i="3"/>
  <c r="I17" i="184"/>
  <c r="E162" i="3"/>
  <c r="E17" i="184"/>
  <c r="AA150" i="3"/>
  <c r="O149" i="3"/>
  <c r="N146" i="3"/>
  <c r="AB140" i="3"/>
  <c r="AA137" i="3"/>
  <c r="X131" i="3"/>
  <c r="X16" i="184"/>
  <c r="T131" i="3"/>
  <c r="T16" i="184"/>
  <c r="O134" i="3"/>
  <c r="AO131" i="3"/>
  <c r="AP16" i="184"/>
  <c r="F322" i="192"/>
  <c r="AE131" i="3"/>
  <c r="AF16" i="184"/>
  <c r="M131" i="3"/>
  <c r="M16" i="184"/>
  <c r="I131" i="3"/>
  <c r="I16" i="184"/>
  <c r="E131" i="3"/>
  <c r="E16" i="184"/>
  <c r="AS98" i="3"/>
  <c r="AT15" i="184"/>
  <c r="AN98" i="3"/>
  <c r="AO15" i="184"/>
  <c r="N98" i="3"/>
  <c r="B16" i="40"/>
  <c r="B6" i="40"/>
  <c r="F6" i="40"/>
  <c r="D15" i="184"/>
  <c r="AA86" i="3"/>
  <c r="AB85" i="3"/>
  <c r="AA79" i="3"/>
  <c r="AB78" i="3"/>
  <c r="O77" i="3"/>
  <c r="AI76" i="3"/>
  <c r="AI74" i="3"/>
  <c r="N74" i="3"/>
  <c r="O72" i="3"/>
  <c r="AI71" i="3"/>
  <c r="AA68" i="3"/>
  <c r="AB67" i="3"/>
  <c r="AK62" i="3"/>
  <c r="AL14" i="184"/>
  <c r="AL62" i="3"/>
  <c r="AM14" i="184"/>
  <c r="B320" i="192"/>
  <c r="AP64" i="3"/>
  <c r="AP62" i="3"/>
  <c r="AQ14" i="184"/>
  <c r="Z62" i="3"/>
  <c r="Z14" i="184"/>
  <c r="Z51" i="184"/>
  <c r="V62" i="3"/>
  <c r="V14" i="184"/>
  <c r="R62" i="3"/>
  <c r="R14" i="184"/>
  <c r="R51" i="184"/>
  <c r="AB51" i="184"/>
  <c r="AA52" i="3"/>
  <c r="AI49" i="3"/>
  <c r="AR42" i="3"/>
  <c r="AS13" i="184"/>
  <c r="B216" i="192"/>
  <c r="AL42" i="3"/>
  <c r="AM13" i="184"/>
  <c r="B319" i="192"/>
  <c r="AF42" i="3"/>
  <c r="AG13" i="184"/>
  <c r="AA42" i="3"/>
  <c r="S42" i="3"/>
  <c r="S13" i="184"/>
  <c r="S10" i="184"/>
  <c r="N42" i="3"/>
  <c r="B14" i="40"/>
  <c r="J42" i="3"/>
  <c r="J13" i="184"/>
  <c r="J10" i="184"/>
  <c r="B42" i="3"/>
  <c r="B13" i="184"/>
  <c r="B50" i="184"/>
  <c r="AO10" i="184"/>
  <c r="M49" i="184"/>
  <c r="I49" i="184"/>
  <c r="V185" i="149"/>
  <c r="U184" i="149"/>
  <c r="J182" i="149"/>
  <c r="V181" i="149"/>
  <c r="U180" i="149"/>
  <c r="J178" i="149"/>
  <c r="V177" i="149"/>
  <c r="U176" i="149"/>
  <c r="J174" i="149"/>
  <c r="V173" i="149"/>
  <c r="U172" i="149"/>
  <c r="J170" i="149"/>
  <c r="AI165" i="149"/>
  <c r="AI17" i="51"/>
  <c r="G323" i="192"/>
  <c r="G170" i="192"/>
  <c r="S165" i="149"/>
  <c r="S17" i="51"/>
  <c r="S54" i="51"/>
  <c r="O165" i="149"/>
  <c r="O17" i="51"/>
  <c r="O54" i="51"/>
  <c r="J167" i="149"/>
  <c r="D165" i="149"/>
  <c r="D17" i="51"/>
  <c r="D54" i="51"/>
  <c r="J152" i="149"/>
  <c r="J148" i="149"/>
  <c r="J144" i="149"/>
  <c r="J140" i="149"/>
  <c r="J136" i="149"/>
  <c r="C110" i="192"/>
  <c r="U15" i="51"/>
  <c r="C391" i="192"/>
  <c r="K87" i="149"/>
  <c r="K83" i="149"/>
  <c r="K79" i="149"/>
  <c r="K75" i="149"/>
  <c r="K71" i="149"/>
  <c r="K67" i="149"/>
  <c r="K51" i="149"/>
  <c r="K49" i="149"/>
  <c r="K47" i="149"/>
  <c r="K45" i="149"/>
  <c r="U13" i="51"/>
  <c r="C389" i="192"/>
  <c r="V13" i="51"/>
  <c r="V29" i="149"/>
  <c r="U28" i="149"/>
  <c r="V21" i="149"/>
  <c r="U20" i="149"/>
  <c r="V13" i="149"/>
  <c r="AH10" i="149"/>
  <c r="AH12" i="51"/>
  <c r="AH10" i="51"/>
  <c r="AD10" i="149"/>
  <c r="AD12" i="51"/>
  <c r="Z10" i="51"/>
  <c r="U12" i="149"/>
  <c r="Z183" i="16"/>
  <c r="M179" i="16"/>
  <c r="Y173" i="16"/>
  <c r="AG172" i="16"/>
  <c r="L172" i="16"/>
  <c r="Y171" i="16"/>
  <c r="AG170" i="16"/>
  <c r="L170" i="16"/>
  <c r="Y169" i="16"/>
  <c r="Y165" i="16"/>
  <c r="Y159" i="16"/>
  <c r="AI165" i="16"/>
  <c r="AL36" i="184"/>
  <c r="AP133" i="16"/>
  <c r="AS35" i="184"/>
  <c r="Z53" i="184"/>
  <c r="V53" i="184"/>
  <c r="R53" i="184"/>
  <c r="AB35" i="184"/>
  <c r="K53" i="184"/>
  <c r="G53" i="184"/>
  <c r="U53" i="184"/>
  <c r="C7" i="40"/>
  <c r="D35" i="184"/>
  <c r="AQ52" i="184"/>
  <c r="Y52" i="184"/>
  <c r="U52" i="184"/>
  <c r="E6" i="40"/>
  <c r="Q34" i="184"/>
  <c r="V64" i="16"/>
  <c r="X33" i="184"/>
  <c r="X51" i="184"/>
  <c r="R64" i="16"/>
  <c r="T33" i="184"/>
  <c r="T51" i="184"/>
  <c r="J51" i="184"/>
  <c r="F51" i="184"/>
  <c r="V51" i="184"/>
  <c r="E5" i="1"/>
  <c r="E51" i="184"/>
  <c r="Y52" i="16"/>
  <c r="M49" i="16"/>
  <c r="AQ42" i="16"/>
  <c r="AT32" i="184"/>
  <c r="AP42" i="16"/>
  <c r="AS32" i="184"/>
  <c r="AO50" i="184"/>
  <c r="AG44" i="16"/>
  <c r="U42" i="16"/>
  <c r="W32" i="184"/>
  <c r="W50" i="184"/>
  <c r="Q42" i="16"/>
  <c r="S32" i="184"/>
  <c r="S50" i="184"/>
  <c r="L44" i="16"/>
  <c r="O42" i="16"/>
  <c r="AG27" i="16"/>
  <c r="L27" i="16"/>
  <c r="Z24" i="16"/>
  <c r="M20" i="16"/>
  <c r="Y19" i="16"/>
  <c r="W10" i="16"/>
  <c r="Y31" i="184"/>
  <c r="S10" i="16"/>
  <c r="U31" i="184"/>
  <c r="O10" i="16"/>
  <c r="I10" i="16"/>
  <c r="K31" i="184"/>
  <c r="E10" i="16"/>
  <c r="G31" i="184"/>
  <c r="AH186" i="169"/>
  <c r="AG178" i="169"/>
  <c r="P174" i="169"/>
  <c r="AE164" i="169"/>
  <c r="AE17" i="20"/>
  <c r="AE54" i="20"/>
  <c r="W164" i="169"/>
  <c r="W17" i="20"/>
  <c r="W54" i="20"/>
  <c r="AQ167" i="169"/>
  <c r="AF164" i="169"/>
  <c r="AF17" i="20"/>
  <c r="AF54" i="20"/>
  <c r="AB164" i="169"/>
  <c r="AB17" i="20"/>
  <c r="AB54" i="20"/>
  <c r="X164" i="169"/>
  <c r="X17" i="20"/>
  <c r="X54" i="20"/>
  <c r="T164" i="169"/>
  <c r="T17" i="20"/>
  <c r="AH166" i="169"/>
  <c r="V164" i="169"/>
  <c r="V17" i="20"/>
  <c r="V54" i="20"/>
  <c r="AQ151" i="169"/>
  <c r="AG141" i="169"/>
  <c r="AH140" i="169"/>
  <c r="AS133" i="169"/>
  <c r="AS16" i="20"/>
  <c r="D254" i="192"/>
  <c r="D131" i="192"/>
  <c r="AN133" i="169"/>
  <c r="AN16" i="20"/>
  <c r="AN53" i="20"/>
  <c r="AJ133" i="169"/>
  <c r="AJ16" i="20"/>
  <c r="AJ53" i="20"/>
  <c r="AQ135" i="169"/>
  <c r="D110" i="192"/>
  <c r="P87" i="169"/>
  <c r="AQ83" i="169"/>
  <c r="AG77" i="169"/>
  <c r="P71" i="169"/>
  <c r="AN64" i="169"/>
  <c r="AN14" i="20"/>
  <c r="AN51" i="20"/>
  <c r="AQ67" i="169"/>
  <c r="AJ64" i="169"/>
  <c r="AJ14" i="20"/>
  <c r="AJ51" i="20"/>
  <c r="AX64" i="169"/>
  <c r="AX14" i="20"/>
  <c r="H320" i="192"/>
  <c r="H167" i="192"/>
  <c r="AT64" i="169"/>
  <c r="AT14" i="20"/>
  <c r="AT51" i="20"/>
  <c r="AZ10" i="20"/>
  <c r="H318" i="192"/>
  <c r="AP133" i="3"/>
  <c r="AP131" i="3"/>
  <c r="AQ16" i="184"/>
  <c r="AQ53" i="184"/>
  <c r="AB133" i="3"/>
  <c r="AB131" i="3"/>
  <c r="O133" i="3"/>
  <c r="O131" i="3"/>
  <c r="AB64" i="3"/>
  <c r="AB62" i="3"/>
  <c r="O64" i="3"/>
  <c r="O62" i="3"/>
  <c r="O47" i="3"/>
  <c r="O42" i="3"/>
  <c r="O45" i="3"/>
  <c r="AS42" i="3"/>
  <c r="AT13" i="184"/>
  <c r="E42" i="3"/>
  <c r="E13" i="184"/>
  <c r="AF10" i="184"/>
  <c r="Z10" i="184"/>
  <c r="V10" i="184"/>
  <c r="R10" i="184"/>
  <c r="AB12" i="184"/>
  <c r="M10" i="184"/>
  <c r="I10" i="184"/>
  <c r="C3" i="1"/>
  <c r="E10" i="184"/>
  <c r="O12" i="184"/>
  <c r="U187" i="149"/>
  <c r="K187" i="149"/>
  <c r="U183" i="149"/>
  <c r="K183" i="149"/>
  <c r="U179" i="149"/>
  <c r="K179" i="149"/>
  <c r="U175" i="149"/>
  <c r="K175" i="149"/>
  <c r="U171" i="149"/>
  <c r="K171" i="149"/>
  <c r="AA165" i="149"/>
  <c r="AA17" i="51"/>
  <c r="AA54" i="51"/>
  <c r="R165" i="149"/>
  <c r="R17" i="51"/>
  <c r="R54" i="51"/>
  <c r="N165" i="149"/>
  <c r="N17" i="51"/>
  <c r="G165" i="149"/>
  <c r="G17" i="51"/>
  <c r="G54" i="51"/>
  <c r="C165" i="149"/>
  <c r="C17" i="51"/>
  <c r="J153" i="149"/>
  <c r="J149" i="149"/>
  <c r="J145" i="149"/>
  <c r="J141" i="149"/>
  <c r="J137" i="149"/>
  <c r="C169" i="192"/>
  <c r="V16" i="51"/>
  <c r="C168" i="192"/>
  <c r="K88" i="149"/>
  <c r="K84" i="149"/>
  <c r="K80" i="149"/>
  <c r="K76" i="149"/>
  <c r="K72" i="149"/>
  <c r="K68" i="149"/>
  <c r="C109" i="192"/>
  <c r="V66" i="149"/>
  <c r="V64" i="149"/>
  <c r="U14" i="51"/>
  <c r="C390" i="192"/>
  <c r="C108" i="192"/>
  <c r="C166" i="192"/>
  <c r="J13" i="51"/>
  <c r="C354" i="192"/>
  <c r="K27" i="149"/>
  <c r="J26" i="149"/>
  <c r="K19" i="149"/>
  <c r="J18" i="149"/>
  <c r="AM10" i="149"/>
  <c r="AM12" i="51"/>
  <c r="AG10" i="149"/>
  <c r="AG12" i="51"/>
  <c r="AG10" i="51"/>
  <c r="AC10" i="149"/>
  <c r="AC12" i="51"/>
  <c r="AC10" i="51"/>
  <c r="Y10" i="149"/>
  <c r="Y12" i="51"/>
  <c r="R10" i="149"/>
  <c r="R12" i="51"/>
  <c r="R10" i="51"/>
  <c r="N10" i="149"/>
  <c r="N12" i="51"/>
  <c r="I10" i="149"/>
  <c r="I12" i="51"/>
  <c r="I49" i="51"/>
  <c r="E10" i="149"/>
  <c r="E12" i="51"/>
  <c r="M184" i="16"/>
  <c r="AG180" i="16"/>
  <c r="Z179" i="16"/>
  <c r="AG177" i="16"/>
  <c r="AG167" i="16"/>
  <c r="AC165" i="16"/>
  <c r="AF36" i="184"/>
  <c r="AF54" i="184"/>
  <c r="X165" i="16"/>
  <c r="Z36" i="184"/>
  <c r="Z54" i="184"/>
  <c r="T165" i="16"/>
  <c r="V36" i="184"/>
  <c r="V54" i="184"/>
  <c r="P165" i="16"/>
  <c r="R36" i="184"/>
  <c r="K165" i="16"/>
  <c r="M36" i="184"/>
  <c r="M54" i="184"/>
  <c r="G165" i="16"/>
  <c r="I36" i="184"/>
  <c r="I54" i="184"/>
  <c r="C165" i="16"/>
  <c r="AO54" i="184"/>
  <c r="Y151" i="16"/>
  <c r="L149" i="16"/>
  <c r="Y147" i="16"/>
  <c r="L145" i="16"/>
  <c r="Y143" i="16"/>
  <c r="L141" i="16"/>
  <c r="Y139" i="16"/>
  <c r="L137" i="16"/>
  <c r="Y135" i="16"/>
  <c r="H133" i="16"/>
  <c r="J35" i="184"/>
  <c r="J53" i="184"/>
  <c r="D133" i="16"/>
  <c r="F35" i="184"/>
  <c r="F53" i="184"/>
  <c r="O133" i="16"/>
  <c r="M99" i="16"/>
  <c r="M86" i="16"/>
  <c r="L85" i="16"/>
  <c r="M82" i="16"/>
  <c r="L81" i="16"/>
  <c r="M78" i="16"/>
  <c r="L77" i="16"/>
  <c r="M74" i="16"/>
  <c r="L73" i="16"/>
  <c r="M70" i="16"/>
  <c r="L69" i="16"/>
  <c r="L64" i="16"/>
  <c r="C15" i="40"/>
  <c r="U64" i="16"/>
  <c r="W33" i="184"/>
  <c r="W51" i="184"/>
  <c r="Q64" i="16"/>
  <c r="S33" i="184"/>
  <c r="S51" i="184"/>
  <c r="M66" i="16"/>
  <c r="AF51" i="184"/>
  <c r="Z49" i="16"/>
  <c r="Y48" i="16"/>
  <c r="AG47" i="16"/>
  <c r="AO46" i="16"/>
  <c r="AO42" i="16"/>
  <c r="AR32" i="184"/>
  <c r="AR50" i="184"/>
  <c r="M45" i="16"/>
  <c r="AK42" i="16"/>
  <c r="AN32" i="184"/>
  <c r="AE42" i="16"/>
  <c r="AH32" i="184"/>
  <c r="X42" i="16"/>
  <c r="Z32" i="184"/>
  <c r="Z50" i="184"/>
  <c r="T42" i="16"/>
  <c r="V32" i="184"/>
  <c r="V50" i="184"/>
  <c r="P42" i="16"/>
  <c r="R32" i="184"/>
  <c r="I42" i="16"/>
  <c r="K32" i="184"/>
  <c r="E42" i="16"/>
  <c r="G32" i="184"/>
  <c r="G50" i="184"/>
  <c r="AB42" i="16"/>
  <c r="AE32" i="184"/>
  <c r="AE50" i="184"/>
  <c r="AG30" i="16"/>
  <c r="AO29" i="16"/>
  <c r="AG23" i="16"/>
  <c r="L23" i="16"/>
  <c r="Z20" i="16"/>
  <c r="M16" i="16"/>
  <c r="Y15" i="16"/>
  <c r="AG14" i="16"/>
  <c r="AG10" i="16"/>
  <c r="AJ31" i="184"/>
  <c r="AO13" i="16"/>
  <c r="AQ10" i="16"/>
  <c r="AT31" i="184"/>
  <c r="AN10" i="16"/>
  <c r="AQ31" i="184"/>
  <c r="AF10" i="16"/>
  <c r="AI31" i="184"/>
  <c r="AB10" i="16"/>
  <c r="AE31" i="184"/>
  <c r="V10" i="16"/>
  <c r="X31" i="184"/>
  <c r="R10" i="16"/>
  <c r="T31" i="184"/>
  <c r="H10" i="16"/>
  <c r="J31" i="184"/>
  <c r="D10" i="16"/>
  <c r="F31" i="184"/>
  <c r="Q182" i="169"/>
  <c r="AQ179" i="169"/>
  <c r="AH169" i="169"/>
  <c r="AY164" i="169"/>
  <c r="AY17" i="20"/>
  <c r="AY54" i="20"/>
  <c r="AA164" i="169"/>
  <c r="AA17" i="20"/>
  <c r="AA54" i="20"/>
  <c r="AH152" i="169"/>
  <c r="AQ147" i="169"/>
  <c r="AG137" i="169"/>
  <c r="AH136" i="169"/>
  <c r="BA133" i="169"/>
  <c r="BA16" i="20"/>
  <c r="D219" i="192"/>
  <c r="D111" i="192"/>
  <c r="AV100" i="169"/>
  <c r="AV15" i="20"/>
  <c r="AV52" i="20"/>
  <c r="P47" i="169"/>
  <c r="AN10" i="169"/>
  <c r="AN12" i="20"/>
  <c r="AN10" i="20"/>
  <c r="AQ13" i="169"/>
  <c r="AD10" i="169"/>
  <c r="AD12" i="20"/>
  <c r="AD10" i="20"/>
  <c r="Z10" i="169"/>
  <c r="Z12" i="20"/>
  <c r="V10" i="169"/>
  <c r="V12" i="20"/>
  <c r="V10" i="20"/>
  <c r="AT10" i="169"/>
  <c r="AT12" i="20"/>
  <c r="AT49" i="20"/>
  <c r="AO10" i="169"/>
  <c r="AO12" i="20"/>
  <c r="AO49" i="20"/>
  <c r="AK10" i="169"/>
  <c r="AK12" i="20"/>
  <c r="O10" i="169"/>
  <c r="O12" i="20"/>
  <c r="O10" i="20"/>
  <c r="K10" i="169"/>
  <c r="K12" i="20"/>
  <c r="K49" i="20"/>
  <c r="G10" i="169"/>
  <c r="G12" i="20"/>
  <c r="G49" i="20"/>
  <c r="C10" i="169"/>
  <c r="C12" i="20"/>
  <c r="Q12" i="169"/>
  <c r="AJ10" i="169"/>
  <c r="AJ12" i="20"/>
  <c r="AI48" i="3"/>
  <c r="AB47" i="3"/>
  <c r="AI46" i="3"/>
  <c r="AB45" i="3"/>
  <c r="AI44" i="3"/>
  <c r="AN10" i="184"/>
  <c r="AN49" i="184"/>
  <c r="AH10" i="3"/>
  <c r="AI12" i="184"/>
  <c r="AI10" i="184"/>
  <c r="AD10" i="3"/>
  <c r="AE12" i="184"/>
  <c r="AE10" i="184"/>
  <c r="Y10" i="3"/>
  <c r="Y12" i="184"/>
  <c r="Y10" i="184"/>
  <c r="U10" i="3"/>
  <c r="U12" i="184"/>
  <c r="U10" i="184"/>
  <c r="Q10" i="3"/>
  <c r="L10" i="3"/>
  <c r="L12" i="184"/>
  <c r="L10" i="184"/>
  <c r="H10" i="3"/>
  <c r="H12" i="184"/>
  <c r="H10" i="184"/>
  <c r="D10" i="3"/>
  <c r="J185" i="149"/>
  <c r="J181" i="149"/>
  <c r="J177" i="149"/>
  <c r="J173" i="149"/>
  <c r="K168" i="149"/>
  <c r="AM165" i="149"/>
  <c r="AM17" i="51"/>
  <c r="AM54" i="51"/>
  <c r="AG165" i="149"/>
  <c r="AG17" i="51"/>
  <c r="AG54" i="51"/>
  <c r="F165" i="149"/>
  <c r="F17" i="51"/>
  <c r="F54" i="51"/>
  <c r="B165" i="149"/>
  <c r="B17" i="51"/>
  <c r="B54" i="51"/>
  <c r="J150" i="149"/>
  <c r="J146" i="149"/>
  <c r="J142" i="149"/>
  <c r="J138" i="149"/>
  <c r="G169" i="192"/>
  <c r="G168" i="192"/>
  <c r="K85" i="149"/>
  <c r="K81" i="149"/>
  <c r="K77" i="149"/>
  <c r="K73" i="149"/>
  <c r="K69" i="149"/>
  <c r="J14" i="51"/>
  <c r="C355" i="192"/>
  <c r="K52" i="149"/>
  <c r="K50" i="149"/>
  <c r="K48" i="149"/>
  <c r="K46" i="149"/>
  <c r="K44" i="149"/>
  <c r="E42" i="149"/>
  <c r="E13" i="51"/>
  <c r="K13" i="51"/>
  <c r="V25" i="149"/>
  <c r="U24" i="149"/>
  <c r="V17" i="149"/>
  <c r="U16" i="149"/>
  <c r="AL10" i="149"/>
  <c r="AL12" i="51"/>
  <c r="AL49" i="51"/>
  <c r="Q10" i="149"/>
  <c r="Q12" i="51"/>
  <c r="Q10" i="51"/>
  <c r="M10" i="149"/>
  <c r="M12" i="51"/>
  <c r="H10" i="149"/>
  <c r="H12" i="51"/>
  <c r="H10" i="51"/>
  <c r="D10" i="149"/>
  <c r="D12" i="51"/>
  <c r="J12" i="51"/>
  <c r="AG185" i="16"/>
  <c r="Z184" i="16"/>
  <c r="AG178" i="16"/>
  <c r="AG174" i="16"/>
  <c r="AG173" i="16"/>
  <c r="L173" i="16"/>
  <c r="Y172" i="16"/>
  <c r="AG171" i="16"/>
  <c r="L171" i="16"/>
  <c r="Y170" i="16"/>
  <c r="AG169" i="16"/>
  <c r="L169" i="16"/>
  <c r="L165" i="16"/>
  <c r="AF165" i="16"/>
  <c r="AI36" i="184"/>
  <c r="AI54" i="184"/>
  <c r="AB165" i="16"/>
  <c r="AE36" i="184"/>
  <c r="AE54" i="184"/>
  <c r="W165" i="16"/>
  <c r="Y36" i="184"/>
  <c r="Y54" i="184"/>
  <c r="S165" i="16"/>
  <c r="U36" i="184"/>
  <c r="U54" i="184"/>
  <c r="O165" i="16"/>
  <c r="J165" i="16"/>
  <c r="L36" i="184"/>
  <c r="L54" i="184"/>
  <c r="F165" i="16"/>
  <c r="H36" i="184"/>
  <c r="H54" i="184"/>
  <c r="B165" i="16"/>
  <c r="AO53" i="184"/>
  <c r="X53" i="184"/>
  <c r="T53" i="184"/>
  <c r="M53" i="184"/>
  <c r="I53" i="184"/>
  <c r="E7" i="1"/>
  <c r="E53" i="184"/>
  <c r="O53" i="184"/>
  <c r="O35" i="184"/>
  <c r="AI53" i="184"/>
  <c r="AE53" i="184"/>
  <c r="AG99" i="16"/>
  <c r="AJ34" i="184"/>
  <c r="L99" i="16"/>
  <c r="C16" i="40"/>
  <c r="AI52" i="184"/>
  <c r="AE52" i="184"/>
  <c r="L52" i="184"/>
  <c r="H52" i="184"/>
  <c r="C6" i="40"/>
  <c r="G6" i="40"/>
  <c r="D34" i="184"/>
  <c r="Z86" i="16"/>
  <c r="Z82" i="16"/>
  <c r="Z78" i="16"/>
  <c r="Z74" i="16"/>
  <c r="Z70" i="16"/>
  <c r="AN64" i="16"/>
  <c r="AQ33" i="184"/>
  <c r="AQ51" i="184"/>
  <c r="AQ64" i="16"/>
  <c r="AT33" i="184"/>
  <c r="AT51" i="184"/>
  <c r="AL64" i="16"/>
  <c r="AO33" i="184"/>
  <c r="AO51" i="184"/>
  <c r="Z66" i="16"/>
  <c r="Z64" i="16"/>
  <c r="J64" i="16"/>
  <c r="L33" i="184"/>
  <c r="L51" i="184"/>
  <c r="F64" i="16"/>
  <c r="H33" i="184"/>
  <c r="H51" i="184"/>
  <c r="B64" i="16"/>
  <c r="B339" i="192"/>
  <c r="AM51" i="184"/>
  <c r="AG52" i="16"/>
  <c r="L52" i="16"/>
  <c r="AI42" i="16"/>
  <c r="AL32" i="184"/>
  <c r="Z45" i="16"/>
  <c r="AD42" i="16"/>
  <c r="AG32" i="184"/>
  <c r="AG50" i="184"/>
  <c r="Y44" i="16"/>
  <c r="Y42" i="16"/>
  <c r="H42" i="16"/>
  <c r="J32" i="184"/>
  <c r="J50" i="184"/>
  <c r="D42" i="16"/>
  <c r="F32" i="184"/>
  <c r="F50" i="184"/>
  <c r="M28" i="16"/>
  <c r="Y27" i="16"/>
  <c r="AG26" i="16"/>
  <c r="AG19" i="16"/>
  <c r="L19" i="16"/>
  <c r="Z16" i="16"/>
  <c r="AP10" i="16"/>
  <c r="AS31" i="184"/>
  <c r="AO12" i="16"/>
  <c r="AO10" i="16"/>
  <c r="AR31" i="184"/>
  <c r="AI10" i="16"/>
  <c r="AL31" i="184"/>
  <c r="AE10" i="16"/>
  <c r="AH31" i="184"/>
  <c r="Y10" i="16"/>
  <c r="U10" i="16"/>
  <c r="W31" i="184"/>
  <c r="Q10" i="16"/>
  <c r="S31" i="184"/>
  <c r="M12" i="16"/>
  <c r="C10" i="16"/>
  <c r="E31" i="184"/>
  <c r="Q184" i="169"/>
  <c r="AG180" i="169"/>
  <c r="AH171" i="169"/>
  <c r="AG149" i="169"/>
  <c r="AH148" i="169"/>
  <c r="AQ143" i="169"/>
  <c r="D130" i="192"/>
  <c r="AG85" i="169"/>
  <c r="P79" i="169"/>
  <c r="AQ75" i="169"/>
  <c r="AG69" i="169"/>
  <c r="D109" i="192"/>
  <c r="J64" i="169"/>
  <c r="J14" i="20"/>
  <c r="J51" i="20"/>
  <c r="F64" i="169"/>
  <c r="F14" i="20"/>
  <c r="F51" i="20"/>
  <c r="AQ21" i="169"/>
  <c r="Q20" i="169"/>
  <c r="P17" i="169"/>
  <c r="AH16" i="169"/>
  <c r="AR10" i="20"/>
  <c r="AB15" i="184"/>
  <c r="C6" i="1"/>
  <c r="O15" i="184"/>
  <c r="I320" i="192"/>
  <c r="AG42" i="3"/>
  <c r="AH13" i="184"/>
  <c r="AH10" i="184"/>
  <c r="AB42" i="3"/>
  <c r="X42" i="3"/>
  <c r="X13" i="184"/>
  <c r="X10" i="184"/>
  <c r="T42" i="3"/>
  <c r="T13" i="184"/>
  <c r="AB13" i="184"/>
  <c r="K42" i="3"/>
  <c r="K13" i="184"/>
  <c r="K10" i="184"/>
  <c r="G42" i="3"/>
  <c r="G13" i="184"/>
  <c r="G10" i="184"/>
  <c r="C42" i="3"/>
  <c r="C13" i="184"/>
  <c r="C50" i="184"/>
  <c r="AL10" i="3"/>
  <c r="AM12" i="184"/>
  <c r="K186" i="149"/>
  <c r="V184" i="149"/>
  <c r="K182" i="149"/>
  <c r="V180" i="149"/>
  <c r="K178" i="149"/>
  <c r="V176" i="149"/>
  <c r="K174" i="149"/>
  <c r="V172" i="149"/>
  <c r="V165" i="149"/>
  <c r="U169" i="149"/>
  <c r="U165" i="149"/>
  <c r="AE165" i="149"/>
  <c r="AE17" i="51"/>
  <c r="AE54" i="51"/>
  <c r="Y165" i="149"/>
  <c r="Y17" i="51"/>
  <c r="Y54" i="51"/>
  <c r="T165" i="149"/>
  <c r="T17" i="51"/>
  <c r="T54" i="51"/>
  <c r="P165" i="149"/>
  <c r="P17" i="51"/>
  <c r="P54" i="51"/>
  <c r="I165" i="149"/>
  <c r="I17" i="51"/>
  <c r="I54" i="51"/>
  <c r="E165" i="149"/>
  <c r="E17" i="51"/>
  <c r="E54" i="51"/>
  <c r="J151" i="149"/>
  <c r="J147" i="149"/>
  <c r="J143" i="149"/>
  <c r="J139" i="149"/>
  <c r="D134" i="149"/>
  <c r="D16" i="51"/>
  <c r="J16" i="51"/>
  <c r="C357" i="192"/>
  <c r="K86" i="149"/>
  <c r="K82" i="149"/>
  <c r="K78" i="149"/>
  <c r="K74" i="149"/>
  <c r="K70" i="149"/>
  <c r="C129" i="192"/>
  <c r="K66" i="149"/>
  <c r="E64" i="149"/>
  <c r="E14" i="51"/>
  <c r="K14" i="51"/>
  <c r="J30" i="149"/>
  <c r="K23" i="149"/>
  <c r="J22" i="149"/>
  <c r="K15" i="149"/>
  <c r="K10" i="149"/>
  <c r="J14" i="149"/>
  <c r="J10" i="149"/>
  <c r="AK10" i="149"/>
  <c r="AK12" i="51"/>
  <c r="AK10" i="51"/>
  <c r="AE10" i="149"/>
  <c r="AE12" i="51"/>
  <c r="AE10" i="51"/>
  <c r="AA10" i="149"/>
  <c r="AA12" i="51"/>
  <c r="AA10" i="51"/>
  <c r="T10" i="149"/>
  <c r="T12" i="51"/>
  <c r="T10" i="51"/>
  <c r="P10" i="149"/>
  <c r="P12" i="51"/>
  <c r="G10" i="149"/>
  <c r="G12" i="51"/>
  <c r="G10" i="51"/>
  <c r="C10" i="149"/>
  <c r="C12" i="51"/>
  <c r="C49" i="51"/>
  <c r="O10" i="149"/>
  <c r="O12" i="51"/>
  <c r="O10" i="51"/>
  <c r="AG186" i="16"/>
  <c r="M183" i="16"/>
  <c r="AG175" i="16"/>
  <c r="AG168" i="16"/>
  <c r="AJ165" i="16"/>
  <c r="AM36" i="184"/>
  <c r="AE165" i="16"/>
  <c r="AH36" i="184"/>
  <c r="AH54" i="184"/>
  <c r="Z165" i="16"/>
  <c r="V165" i="16"/>
  <c r="X36" i="184"/>
  <c r="X54" i="184"/>
  <c r="R165" i="16"/>
  <c r="T36" i="184"/>
  <c r="T54" i="184"/>
  <c r="M165" i="16"/>
  <c r="I165" i="16"/>
  <c r="K36" i="184"/>
  <c r="K54" i="184"/>
  <c r="E165" i="16"/>
  <c r="G36" i="184"/>
  <c r="G54" i="184"/>
  <c r="B238" i="192"/>
  <c r="AS54" i="184"/>
  <c r="L151" i="16"/>
  <c r="Y149" i="16"/>
  <c r="L147" i="16"/>
  <c r="Y145" i="16"/>
  <c r="L143" i="16"/>
  <c r="Y141" i="16"/>
  <c r="L139" i="16"/>
  <c r="Y137" i="16"/>
  <c r="AT53" i="184"/>
  <c r="AG133" i="16"/>
  <c r="AJ35" i="184"/>
  <c r="U133" i="16"/>
  <c r="W35" i="184"/>
  <c r="W53" i="184"/>
  <c r="Q133" i="16"/>
  <c r="S35" i="184"/>
  <c r="S53" i="184"/>
  <c r="L135" i="16"/>
  <c r="L133" i="16"/>
  <c r="C17" i="40"/>
  <c r="B341" i="192"/>
  <c r="AM53" i="184"/>
  <c r="Z99" i="16"/>
  <c r="AQ99" i="16"/>
  <c r="AT34" i="184"/>
  <c r="AT52" i="184"/>
  <c r="B340" i="192"/>
  <c r="E340" i="192"/>
  <c r="AM52" i="184"/>
  <c r="G52" i="184"/>
  <c r="Y85" i="16"/>
  <c r="Y81" i="16"/>
  <c r="Y77" i="16"/>
  <c r="Y73" i="16"/>
  <c r="Y69" i="16"/>
  <c r="Y64" i="16"/>
  <c r="AP64" i="16"/>
  <c r="AS33" i="184"/>
  <c r="W64" i="16"/>
  <c r="Y33" i="184"/>
  <c r="Y51" i="184"/>
  <c r="S64" i="16"/>
  <c r="U33" i="184"/>
  <c r="U51" i="184"/>
  <c r="O64" i="16"/>
  <c r="I64" i="16"/>
  <c r="K33" i="184"/>
  <c r="K51" i="184"/>
  <c r="E64" i="16"/>
  <c r="G33" i="184"/>
  <c r="G51" i="184"/>
  <c r="AG48" i="16"/>
  <c r="L48" i="16"/>
  <c r="AC42" i="16"/>
  <c r="AF32" i="184"/>
  <c r="AF50" i="184"/>
  <c r="V42" i="16"/>
  <c r="X32" i="184"/>
  <c r="X50" i="184"/>
  <c r="R42" i="16"/>
  <c r="T32" i="184"/>
  <c r="T50" i="184"/>
  <c r="K42" i="16"/>
  <c r="M32" i="184"/>
  <c r="M50" i="184"/>
  <c r="G42" i="16"/>
  <c r="I32" i="184"/>
  <c r="I50" i="184"/>
  <c r="C42" i="16"/>
  <c r="E32" i="184"/>
  <c r="B42" i="16"/>
  <c r="Z28" i="16"/>
  <c r="M24" i="16"/>
  <c r="Y23" i="16"/>
  <c r="AG22" i="16"/>
  <c r="AG15" i="16"/>
  <c r="L15" i="16"/>
  <c r="L10" i="16"/>
  <c r="C13" i="40"/>
  <c r="AL10" i="16"/>
  <c r="AO31" i="184"/>
  <c r="AH10" i="16"/>
  <c r="AK31" i="184"/>
  <c r="AD10" i="16"/>
  <c r="AG31" i="184"/>
  <c r="Z12" i="16"/>
  <c r="J10" i="16"/>
  <c r="L31" i="184"/>
  <c r="F10" i="16"/>
  <c r="H31" i="184"/>
  <c r="B10" i="16"/>
  <c r="P10" i="16"/>
  <c r="R31" i="184"/>
  <c r="Q186" i="169"/>
  <c r="AQ181" i="169"/>
  <c r="AQ177" i="169"/>
  <c r="AH173" i="169"/>
  <c r="Z164" i="169"/>
  <c r="Z17" i="20"/>
  <c r="Z54" i="20"/>
  <c r="I164" i="169"/>
  <c r="I17" i="20"/>
  <c r="I54" i="20"/>
  <c r="N164" i="169"/>
  <c r="N17" i="20"/>
  <c r="N54" i="20"/>
  <c r="J164" i="169"/>
  <c r="J17" i="20"/>
  <c r="J54" i="20"/>
  <c r="F164" i="169"/>
  <c r="F17" i="20"/>
  <c r="F54" i="20"/>
  <c r="B164" i="169"/>
  <c r="B17" i="20"/>
  <c r="AG145" i="169"/>
  <c r="AH144" i="169"/>
  <c r="AQ139" i="169"/>
  <c r="AK133" i="169"/>
  <c r="AK16" i="20"/>
  <c r="AK53" i="20"/>
  <c r="AA64" i="169"/>
  <c r="AA14" i="20"/>
  <c r="AA10" i="20"/>
  <c r="W64" i="169"/>
  <c r="W14" i="20"/>
  <c r="W10" i="20"/>
  <c r="L64" i="169"/>
  <c r="L14" i="20"/>
  <c r="L51" i="20"/>
  <c r="H64" i="169"/>
  <c r="H14" i="20"/>
  <c r="H51" i="20"/>
  <c r="D64" i="169"/>
  <c r="D14" i="20"/>
  <c r="D51" i="20"/>
  <c r="AQ51" i="169"/>
  <c r="AG45" i="169"/>
  <c r="S42" i="169"/>
  <c r="S13" i="20"/>
  <c r="S10" i="20"/>
  <c r="D166" i="192"/>
  <c r="AG27" i="169"/>
  <c r="P24" i="169"/>
  <c r="AH23" i="169"/>
  <c r="N10" i="169"/>
  <c r="N12" i="20"/>
  <c r="N10" i="20"/>
  <c r="J10" i="169"/>
  <c r="J12" i="20"/>
  <c r="J10" i="20"/>
  <c r="F10" i="169"/>
  <c r="F12" i="20"/>
  <c r="B10" i="169"/>
  <c r="B12" i="20"/>
  <c r="K167" i="149"/>
  <c r="K165" i="149"/>
  <c r="K136" i="149"/>
  <c r="K134" i="149"/>
  <c r="K15" i="51"/>
  <c r="U66" i="149"/>
  <c r="U64" i="149"/>
  <c r="U44" i="149"/>
  <c r="U42" i="149"/>
  <c r="V12" i="149"/>
  <c r="V10" i="149"/>
  <c r="G318" i="192"/>
  <c r="AI10" i="51"/>
  <c r="AN166" i="16"/>
  <c r="AN165" i="16"/>
  <c r="AQ36" i="184"/>
  <c r="AQ54" i="184"/>
  <c r="AG166" i="16"/>
  <c r="AN54" i="184"/>
  <c r="Z135" i="16"/>
  <c r="Z133" i="16"/>
  <c r="M135" i="16"/>
  <c r="M133" i="16"/>
  <c r="F341" i="192"/>
  <c r="AP53" i="184"/>
  <c r="B271" i="192"/>
  <c r="E271" i="192"/>
  <c r="AL53" i="184"/>
  <c r="AH53" i="184"/>
  <c r="B270" i="192"/>
  <c r="E270" i="192"/>
  <c r="AL52" i="184"/>
  <c r="AH52" i="184"/>
  <c r="X52" i="184"/>
  <c r="T52" i="184"/>
  <c r="K52" i="184"/>
  <c r="AI51" i="184"/>
  <c r="AE51" i="184"/>
  <c r="Z44" i="16"/>
  <c r="M44" i="16"/>
  <c r="AM42" i="16"/>
  <c r="AP32" i="184"/>
  <c r="AJ10" i="16"/>
  <c r="AM31" i="184"/>
  <c r="AH184" i="169"/>
  <c r="AH182" i="169"/>
  <c r="Q180" i="169"/>
  <c r="Q178" i="169"/>
  <c r="Q176" i="169"/>
  <c r="AG174" i="169"/>
  <c r="AG173" i="169"/>
  <c r="AG171" i="169"/>
  <c r="AG169" i="169"/>
  <c r="AX164" i="169"/>
  <c r="AX17" i="20"/>
  <c r="H323" i="192"/>
  <c r="H170" i="192"/>
  <c r="AT164" i="169"/>
  <c r="AT17" i="20"/>
  <c r="AT54" i="20"/>
  <c r="AL164" i="169"/>
  <c r="AL17" i="20"/>
  <c r="AL54" i="20"/>
  <c r="AG166" i="169"/>
  <c r="S164" i="169"/>
  <c r="S17" i="20"/>
  <c r="AY152" i="169"/>
  <c r="AY133" i="169"/>
  <c r="AY16" i="20"/>
  <c r="AG152" i="169"/>
  <c r="AH151" i="169"/>
  <c r="AQ150" i="169"/>
  <c r="AG148" i="169"/>
  <c r="AH147" i="169"/>
  <c r="AQ146" i="169"/>
  <c r="AG144" i="169"/>
  <c r="AH143" i="169"/>
  <c r="AQ142" i="169"/>
  <c r="AG140" i="169"/>
  <c r="AH139" i="169"/>
  <c r="AQ138" i="169"/>
  <c r="AG136" i="169"/>
  <c r="AV133" i="169"/>
  <c r="AV16" i="20"/>
  <c r="AV53" i="20"/>
  <c r="AR133" i="169"/>
  <c r="AR16" i="20"/>
  <c r="AR53" i="20"/>
  <c r="AB133" i="169"/>
  <c r="AB16" i="20"/>
  <c r="AB53" i="20"/>
  <c r="X133" i="169"/>
  <c r="X16" i="20"/>
  <c r="X53" i="20"/>
  <c r="AH135" i="169"/>
  <c r="T133" i="169"/>
  <c r="T16" i="20"/>
  <c r="T53" i="20"/>
  <c r="AG100" i="169"/>
  <c r="AG15" i="20"/>
  <c r="D391" i="192"/>
  <c r="D201" i="192"/>
  <c r="AT100" i="169"/>
  <c r="AT15" i="20"/>
  <c r="AT52" i="20"/>
  <c r="Q100" i="169"/>
  <c r="Q15" i="20"/>
  <c r="Q52" i="20"/>
  <c r="P89" i="169"/>
  <c r="AG87" i="169"/>
  <c r="AQ85" i="169"/>
  <c r="AQ84" i="169"/>
  <c r="P81" i="169"/>
  <c r="AG79" i="169"/>
  <c r="AQ77" i="169"/>
  <c r="AQ76" i="169"/>
  <c r="P73" i="169"/>
  <c r="AG71" i="169"/>
  <c r="AG64" i="169"/>
  <c r="AG14" i="20"/>
  <c r="D390" i="192"/>
  <c r="AQ69" i="169"/>
  <c r="AQ68" i="169"/>
  <c r="D129" i="192"/>
  <c r="AC64" i="169"/>
  <c r="AC14" i="20"/>
  <c r="AC51" i="20"/>
  <c r="Y64" i="169"/>
  <c r="Y14" i="20"/>
  <c r="Y51" i="20"/>
  <c r="U64" i="169"/>
  <c r="U14" i="20"/>
  <c r="U51" i="20"/>
  <c r="AQ52" i="169"/>
  <c r="P49" i="169"/>
  <c r="AG47" i="169"/>
  <c r="AN42" i="169"/>
  <c r="AN13" i="20"/>
  <c r="AN50" i="20"/>
  <c r="AJ42" i="169"/>
  <c r="AJ13" i="20"/>
  <c r="AQ45" i="169"/>
  <c r="AX42" i="169"/>
  <c r="AX13" i="20"/>
  <c r="H319" i="192"/>
  <c r="AY44" i="169"/>
  <c r="AY42" i="169"/>
  <c r="AY13" i="20"/>
  <c r="AT42" i="169"/>
  <c r="AT13" i="20"/>
  <c r="AT50" i="20"/>
  <c r="L42" i="169"/>
  <c r="L13" i="20"/>
  <c r="L50" i="20"/>
  <c r="H42" i="169"/>
  <c r="H13" i="20"/>
  <c r="H50" i="20"/>
  <c r="D42" i="169"/>
  <c r="D13" i="20"/>
  <c r="D50" i="20"/>
  <c r="D108" i="192"/>
  <c r="AQ27" i="169"/>
  <c r="AG24" i="169"/>
  <c r="AQ20" i="169"/>
  <c r="AQ19" i="169"/>
  <c r="AG17" i="169"/>
  <c r="AM10" i="169"/>
  <c r="AM12" i="20"/>
  <c r="AM10" i="20"/>
  <c r="AW10" i="169"/>
  <c r="AW12" i="20"/>
  <c r="AW49" i="20"/>
  <c r="AS10" i="169"/>
  <c r="AS12" i="20"/>
  <c r="AS49" i="20"/>
  <c r="AQ12" i="169"/>
  <c r="AC10" i="169"/>
  <c r="AC12" i="20"/>
  <c r="Y10" i="169"/>
  <c r="Y12" i="20"/>
  <c r="Y10" i="20"/>
  <c r="U10" i="169"/>
  <c r="U12" i="20"/>
  <c r="U49" i="20"/>
  <c r="C170" i="192"/>
  <c r="AK53" i="184"/>
  <c r="AG53" i="184"/>
  <c r="AO101" i="16"/>
  <c r="AO99" i="16"/>
  <c r="AR34" i="184"/>
  <c r="AR52" i="184"/>
  <c r="F340" i="192"/>
  <c r="AP52" i="184"/>
  <c r="AK52" i="184"/>
  <c r="AG52" i="184"/>
  <c r="W52" i="184"/>
  <c r="S52" i="184"/>
  <c r="J52" i="184"/>
  <c r="F52" i="184"/>
  <c r="F339" i="192"/>
  <c r="AP51" i="184"/>
  <c r="B269" i="192"/>
  <c r="AL51" i="184"/>
  <c r="AH51" i="184"/>
  <c r="AK50" i="184"/>
  <c r="F337" i="192"/>
  <c r="AP49" i="184"/>
  <c r="AQ180" i="169"/>
  <c r="P180" i="169"/>
  <c r="AQ178" i="169"/>
  <c r="P178" i="169"/>
  <c r="AH176" i="169"/>
  <c r="Q173" i="169"/>
  <c r="Q171" i="169"/>
  <c r="Q169" i="169"/>
  <c r="AO164" i="169"/>
  <c r="AO17" i="20"/>
  <c r="AO54" i="20"/>
  <c r="AK164" i="169"/>
  <c r="AK17" i="20"/>
  <c r="AK54" i="20"/>
  <c r="O164" i="169"/>
  <c r="O17" i="20"/>
  <c r="O54" i="20"/>
  <c r="K164" i="169"/>
  <c r="K17" i="20"/>
  <c r="K54" i="20"/>
  <c r="G164" i="169"/>
  <c r="G17" i="20"/>
  <c r="G54" i="20"/>
  <c r="C164" i="169"/>
  <c r="C17" i="20"/>
  <c r="C54" i="20"/>
  <c r="Q166" i="169"/>
  <c r="AG151" i="169"/>
  <c r="AH150" i="169"/>
  <c r="AQ149" i="169"/>
  <c r="AG147" i="169"/>
  <c r="AH146" i="169"/>
  <c r="AQ145" i="169"/>
  <c r="AG143" i="169"/>
  <c r="AH142" i="169"/>
  <c r="AQ141" i="169"/>
  <c r="AG139" i="169"/>
  <c r="AH138" i="169"/>
  <c r="AQ137" i="169"/>
  <c r="D169" i="192"/>
  <c r="AE133" i="169"/>
  <c r="AE16" i="20"/>
  <c r="AE53" i="20"/>
  <c r="AA133" i="169"/>
  <c r="AA16" i="20"/>
  <c r="AA53" i="20"/>
  <c r="W133" i="169"/>
  <c r="W16" i="20"/>
  <c r="W53" i="20"/>
  <c r="AG135" i="169"/>
  <c r="S133" i="169"/>
  <c r="S16" i="20"/>
  <c r="S53" i="20"/>
  <c r="AH100" i="169"/>
  <c r="AH15" i="20"/>
  <c r="AH52" i="20"/>
  <c r="AY100" i="169"/>
  <c r="AY15" i="20"/>
  <c r="AY52" i="20"/>
  <c r="AQ100" i="169"/>
  <c r="AQ15" i="20"/>
  <c r="D286" i="192"/>
  <c r="D147" i="192"/>
  <c r="P100" i="169"/>
  <c r="P15" i="20"/>
  <c r="D356" i="192"/>
  <c r="AG89" i="169"/>
  <c r="AQ87" i="169"/>
  <c r="AQ86" i="169"/>
  <c r="P83" i="169"/>
  <c r="AG81" i="169"/>
  <c r="AQ79" i="169"/>
  <c r="AQ78" i="169"/>
  <c r="P75" i="169"/>
  <c r="AG73" i="169"/>
  <c r="AQ71" i="169"/>
  <c r="AQ70" i="169"/>
  <c r="AP64" i="169"/>
  <c r="AP14" i="20"/>
  <c r="AP51" i="20"/>
  <c r="AL64" i="169"/>
  <c r="AL14" i="20"/>
  <c r="AL51" i="20"/>
  <c r="P67" i="169"/>
  <c r="P51" i="169"/>
  <c r="AG49" i="169"/>
  <c r="AQ47" i="169"/>
  <c r="AQ46" i="169"/>
  <c r="AV42" i="169"/>
  <c r="AV13" i="20"/>
  <c r="AV50" i="20"/>
  <c r="AG42" i="169"/>
  <c r="AG13" i="20"/>
  <c r="D389" i="192"/>
  <c r="D199" i="192"/>
  <c r="AC42" i="169"/>
  <c r="AC13" i="20"/>
  <c r="AC50" i="20"/>
  <c r="Y42" i="169"/>
  <c r="Y13" i="20"/>
  <c r="Y50" i="20"/>
  <c r="U42" i="169"/>
  <c r="U13" i="20"/>
  <c r="U50" i="20"/>
  <c r="Q42" i="169"/>
  <c r="Q13" i="20"/>
  <c r="AQ24" i="169"/>
  <c r="Q23" i="169"/>
  <c r="P21" i="169"/>
  <c r="AH20" i="169"/>
  <c r="AQ17" i="169"/>
  <c r="Q16" i="169"/>
  <c r="AU10" i="169"/>
  <c r="AU12" i="20"/>
  <c r="P13" i="169"/>
  <c r="P10" i="169"/>
  <c r="P12" i="20"/>
  <c r="AF10" i="169"/>
  <c r="AF12" i="20"/>
  <c r="AF10" i="20"/>
  <c r="AB10" i="169"/>
  <c r="AB12" i="20"/>
  <c r="X10" i="169"/>
  <c r="X12" i="20"/>
  <c r="X10" i="20"/>
  <c r="T10" i="169"/>
  <c r="T12" i="20"/>
  <c r="T10" i="20"/>
  <c r="AH12" i="169"/>
  <c r="C53" i="184"/>
  <c r="V15" i="51"/>
  <c r="F342" i="192"/>
  <c r="I342" i="192"/>
  <c r="AP54" i="184"/>
  <c r="AN53" i="184"/>
  <c r="AF53" i="184"/>
  <c r="E236" i="192"/>
  <c r="AO52" i="184"/>
  <c r="AF52" i="184"/>
  <c r="Z52" i="184"/>
  <c r="V52" i="184"/>
  <c r="AB34" i="184"/>
  <c r="R52" i="184"/>
  <c r="M52" i="184"/>
  <c r="I52" i="184"/>
  <c r="E6" i="1"/>
  <c r="E52" i="184"/>
  <c r="O34" i="184"/>
  <c r="AK51" i="184"/>
  <c r="AG51" i="184"/>
  <c r="AQ184" i="169"/>
  <c r="AQ182" i="169"/>
  <c r="AH180" i="169"/>
  <c r="AH178" i="169"/>
  <c r="AQ173" i="169"/>
  <c r="P173" i="169"/>
  <c r="AQ171" i="169"/>
  <c r="P171" i="169"/>
  <c r="AQ169" i="169"/>
  <c r="P169" i="169"/>
  <c r="BA164" i="169"/>
  <c r="BA17" i="20"/>
  <c r="D220" i="192"/>
  <c r="D112" i="192"/>
  <c r="AW164" i="169"/>
  <c r="AW17" i="20"/>
  <c r="AW54" i="20"/>
  <c r="AS164" i="169"/>
  <c r="AS17" i="20"/>
  <c r="D255" i="192"/>
  <c r="D132" i="192"/>
  <c r="AQ166" i="169"/>
  <c r="AQ164" i="169"/>
  <c r="AQ17" i="20"/>
  <c r="D288" i="192"/>
  <c r="D149" i="192"/>
  <c r="AC164" i="169"/>
  <c r="AC17" i="20"/>
  <c r="AC54" i="20"/>
  <c r="P166" i="169"/>
  <c r="AQ152" i="169"/>
  <c r="AG150" i="169"/>
  <c r="AH149" i="169"/>
  <c r="AQ148" i="169"/>
  <c r="AG146" i="169"/>
  <c r="AH145" i="169"/>
  <c r="AQ144" i="169"/>
  <c r="AG142" i="169"/>
  <c r="AH141" i="169"/>
  <c r="AQ140" i="169"/>
  <c r="AG138" i="169"/>
  <c r="AH137" i="169"/>
  <c r="AQ136" i="169"/>
  <c r="AW100" i="169"/>
  <c r="AW15" i="20"/>
  <c r="AW52" i="20"/>
  <c r="AQ89" i="169"/>
  <c r="P85" i="169"/>
  <c r="AG83" i="169"/>
  <c r="AQ81" i="169"/>
  <c r="P77" i="169"/>
  <c r="AG75" i="169"/>
  <c r="AQ73" i="169"/>
  <c r="P69" i="169"/>
  <c r="P64" i="169"/>
  <c r="P14" i="20"/>
  <c r="D355" i="192"/>
  <c r="AG67" i="169"/>
  <c r="AY64" i="169"/>
  <c r="AY14" i="20"/>
  <c r="AY51" i="20"/>
  <c r="D167" i="192"/>
  <c r="AQ64" i="169"/>
  <c r="AQ14" i="20"/>
  <c r="D285" i="192"/>
  <c r="D146" i="192"/>
  <c r="S64" i="169"/>
  <c r="S14" i="20"/>
  <c r="S51" i="20"/>
  <c r="B64" i="169"/>
  <c r="B14" i="20"/>
  <c r="B51" i="20"/>
  <c r="AG51" i="169"/>
  <c r="AQ49" i="169"/>
  <c r="AQ42" i="169"/>
  <c r="AQ13" i="20"/>
  <c r="D284" i="192"/>
  <c r="N42" i="169"/>
  <c r="N13" i="20"/>
  <c r="N50" i="20"/>
  <c r="J42" i="169"/>
  <c r="J13" i="20"/>
  <c r="J50" i="20"/>
  <c r="F42" i="169"/>
  <c r="F13" i="20"/>
  <c r="F50" i="20"/>
  <c r="P45" i="169"/>
  <c r="P42" i="169"/>
  <c r="P13" i="20"/>
  <c r="D354" i="192"/>
  <c r="B42" i="169"/>
  <c r="B13" i="20"/>
  <c r="B50" i="20"/>
  <c r="AP42" i="169"/>
  <c r="AP13" i="20"/>
  <c r="AP50" i="20"/>
  <c r="AL42" i="169"/>
  <c r="AL13" i="20"/>
  <c r="AL50" i="20"/>
  <c r="AH42" i="169"/>
  <c r="AH13" i="20"/>
  <c r="D128" i="192"/>
  <c r="P27" i="169"/>
  <c r="AG21" i="169"/>
  <c r="AG13" i="169"/>
  <c r="AG10" i="169"/>
  <c r="AG12" i="20"/>
  <c r="M10" i="169"/>
  <c r="M12" i="20"/>
  <c r="M10" i="20"/>
  <c r="I10" i="169"/>
  <c r="I12" i="20"/>
  <c r="E10" i="169"/>
  <c r="E12" i="20"/>
  <c r="E10" i="20"/>
  <c r="BA10" i="169"/>
  <c r="BA12" i="20"/>
  <c r="BA49" i="20"/>
  <c r="AP10" i="169"/>
  <c r="AP12" i="20"/>
  <c r="AP10" i="20"/>
  <c r="AL10" i="169"/>
  <c r="AL12" i="20"/>
  <c r="L10" i="169"/>
  <c r="L12" i="20"/>
  <c r="L10" i="20"/>
  <c r="H10" i="169"/>
  <c r="H12" i="20"/>
  <c r="H10" i="20"/>
  <c r="D10" i="169"/>
  <c r="D12" i="20"/>
  <c r="D49" i="20"/>
  <c r="D47" i="20"/>
  <c r="AS52" i="184"/>
  <c r="D168" i="192"/>
  <c r="AD29" i="184"/>
  <c r="AD50" i="184"/>
  <c r="H168" i="192"/>
  <c r="AH66" i="169"/>
  <c r="AH64" i="169"/>
  <c r="AH14" i="20"/>
  <c r="Q66" i="169"/>
  <c r="Q64" i="169"/>
  <c r="Q14" i="20"/>
  <c r="C29" i="184"/>
  <c r="C49" i="184"/>
  <c r="C47" i="184"/>
  <c r="B29" i="184"/>
  <c r="B49" i="184"/>
  <c r="B47" i="184"/>
  <c r="L112" i="3"/>
  <c r="C153" i="16"/>
  <c r="I141" i="16"/>
  <c r="I153" i="16"/>
  <c r="I43" i="16"/>
  <c r="K31" i="16"/>
  <c r="E141" i="16"/>
  <c r="E153" i="16"/>
  <c r="E43" i="16"/>
  <c r="AI181" i="46196"/>
  <c r="L134" i="3"/>
  <c r="L146" i="3"/>
  <c r="P87" i="184"/>
  <c r="H37" i="192"/>
  <c r="H14" i="192"/>
  <c r="F175" i="46196"/>
  <c r="AD173" i="46196"/>
  <c r="AA148" i="46196"/>
  <c r="Z172" i="46196"/>
  <c r="E148" i="46196"/>
  <c r="D172" i="46196"/>
  <c r="X171" i="46196"/>
  <c r="B158" i="3"/>
  <c r="H158" i="3"/>
  <c r="D158" i="3"/>
  <c r="L157" i="3"/>
  <c r="L155" i="3"/>
  <c r="L153" i="3"/>
  <c r="L151" i="3"/>
  <c r="L149" i="3"/>
  <c r="N148" i="3"/>
  <c r="L147" i="3"/>
  <c r="G153" i="16"/>
  <c r="K87" i="16"/>
  <c r="M90" i="3"/>
  <c r="M146" i="3"/>
  <c r="X58" i="3"/>
  <c r="X60" i="3"/>
  <c r="X62" i="3"/>
  <c r="X64" i="3"/>
  <c r="X66" i="3"/>
  <c r="X56" i="3"/>
  <c r="X57" i="3"/>
  <c r="X59" i="3"/>
  <c r="X61" i="3"/>
  <c r="X63" i="3"/>
  <c r="X67" i="3"/>
  <c r="X65" i="3"/>
  <c r="K158" i="3"/>
  <c r="T58" i="3"/>
  <c r="T60" i="3"/>
  <c r="T62" i="3"/>
  <c r="T64" i="3"/>
  <c r="T66" i="3"/>
  <c r="T67" i="3"/>
  <c r="T56" i="3"/>
  <c r="T57" i="3"/>
  <c r="T59" i="3"/>
  <c r="T61" i="3"/>
  <c r="T63" i="3"/>
  <c r="P58" i="3"/>
  <c r="Z58" i="3"/>
  <c r="P60" i="3"/>
  <c r="Z60" i="3"/>
  <c r="P62" i="3"/>
  <c r="Z62" i="3"/>
  <c r="P64" i="3"/>
  <c r="P66" i="3"/>
  <c r="Z66" i="3"/>
  <c r="P56" i="3"/>
  <c r="P57" i="3"/>
  <c r="P59" i="3"/>
  <c r="P61" i="3"/>
  <c r="P63" i="3"/>
  <c r="P65" i="3"/>
  <c r="C158" i="3"/>
  <c r="P67" i="3"/>
  <c r="Z67" i="3"/>
  <c r="L68" i="3"/>
  <c r="F153" i="184"/>
  <c r="W58" i="3"/>
  <c r="W60" i="3"/>
  <c r="W62" i="3"/>
  <c r="W64" i="3"/>
  <c r="J158" i="3"/>
  <c r="S58" i="3"/>
  <c r="S60" i="3"/>
  <c r="S62" i="3"/>
  <c r="S64" i="3"/>
  <c r="F158" i="3"/>
  <c r="O58" i="3"/>
  <c r="O68" i="3"/>
  <c r="O60" i="3"/>
  <c r="O62" i="3"/>
  <c r="O64" i="3"/>
  <c r="Y64" i="3"/>
  <c r="O66" i="3"/>
  <c r="S65" i="3"/>
  <c r="M68" i="3"/>
  <c r="M158" i="3"/>
  <c r="H153" i="16"/>
  <c r="P153" i="184"/>
  <c r="L153" i="184"/>
  <c r="H153" i="184"/>
  <c r="D153" i="184"/>
  <c r="P152" i="184"/>
  <c r="P150" i="184"/>
  <c r="P148" i="184"/>
  <c r="P146" i="184"/>
  <c r="P144" i="184"/>
  <c r="P142" i="184"/>
  <c r="H38" i="192"/>
  <c r="H27" i="192"/>
  <c r="Y154" i="46196"/>
  <c r="X178" i="46196"/>
  <c r="W87" i="46196"/>
  <c r="M79" i="46196"/>
  <c r="O67" i="3"/>
  <c r="S66" i="3"/>
  <c r="W65" i="3"/>
  <c r="S63" i="3"/>
  <c r="Y63" i="3"/>
  <c r="S61" i="3"/>
  <c r="S59" i="3"/>
  <c r="S57" i="3"/>
  <c r="S56" i="3"/>
  <c r="K119" i="16"/>
  <c r="K131" i="16"/>
  <c r="P131" i="184"/>
  <c r="P151" i="184"/>
  <c r="P149" i="184"/>
  <c r="P147" i="184"/>
  <c r="P145" i="184"/>
  <c r="P43" i="184"/>
  <c r="P143" i="184"/>
  <c r="Q153" i="184"/>
  <c r="H39" i="192"/>
  <c r="H35" i="192"/>
  <c r="AJ97" i="46196"/>
  <c r="W79" i="46196"/>
  <c r="U56" i="3"/>
  <c r="U57" i="3"/>
  <c r="U59" i="3"/>
  <c r="U61" i="3"/>
  <c r="U63" i="3"/>
  <c r="Q56" i="3"/>
  <c r="Q57" i="3"/>
  <c r="Y57" i="3"/>
  <c r="Q59" i="3"/>
  <c r="Y59" i="3"/>
  <c r="Q61" i="3"/>
  <c r="Y61" i="3"/>
  <c r="Q63" i="3"/>
  <c r="S67" i="3"/>
  <c r="W66" i="3"/>
  <c r="U65" i="3"/>
  <c r="J141" i="16"/>
  <c r="J153" i="16"/>
  <c r="H40" i="192"/>
  <c r="H36" i="192"/>
  <c r="I161" i="46196"/>
  <c r="H185" i="46196"/>
  <c r="G159" i="46196"/>
  <c r="F183" i="46196"/>
  <c r="M183" i="46196"/>
  <c r="G158" i="46196"/>
  <c r="F182" i="46196"/>
  <c r="AE152" i="46196"/>
  <c r="Y152" i="46196"/>
  <c r="X176" i="46196"/>
  <c r="AH152" i="46196"/>
  <c r="AH176" i="46196"/>
  <c r="AG148" i="46196"/>
  <c r="AF172" i="46196"/>
  <c r="AG147" i="46196"/>
  <c r="AJ78" i="46196"/>
  <c r="H86" i="46196"/>
  <c r="I86" i="46196"/>
  <c r="I68" i="46196"/>
  <c r="D86" i="46196"/>
  <c r="L86" i="46196"/>
  <c r="E86" i="46196"/>
  <c r="M57" i="46196"/>
  <c r="U56" i="46196"/>
  <c r="V67" i="3"/>
  <c r="R67" i="3"/>
  <c r="V65" i="3"/>
  <c r="R65" i="3"/>
  <c r="V63" i="3"/>
  <c r="R63" i="3"/>
  <c r="V61" i="3"/>
  <c r="R61" i="3"/>
  <c r="V59" i="3"/>
  <c r="R59" i="3"/>
  <c r="V57" i="3"/>
  <c r="V68" i="3"/>
  <c r="R57" i="3"/>
  <c r="R68" i="3"/>
  <c r="K142" i="16"/>
  <c r="M175" i="46196"/>
  <c r="AF169" i="46196"/>
  <c r="C162" i="46196"/>
  <c r="B186" i="46196"/>
  <c r="M162" i="46196"/>
  <c r="AA160" i="46196"/>
  <c r="Z184" i="46196"/>
  <c r="AI184" i="46196"/>
  <c r="AH160" i="46196"/>
  <c r="AH184" i="46196"/>
  <c r="AC156" i="46196"/>
  <c r="AB180" i="46196"/>
  <c r="M180" i="46196"/>
  <c r="I154" i="46196"/>
  <c r="H178" i="46196"/>
  <c r="C154" i="46196"/>
  <c r="M154" i="46196"/>
  <c r="B178" i="46196"/>
  <c r="E150" i="46196"/>
  <c r="D174" i="46196"/>
  <c r="M174" i="46196"/>
  <c r="M150" i="46196"/>
  <c r="AA149" i="46196"/>
  <c r="Z173" i="46196"/>
  <c r="M87" i="46196"/>
  <c r="AA83" i="46196"/>
  <c r="AI83" i="46196"/>
  <c r="Z83" i="46196"/>
  <c r="AH83" i="46196"/>
  <c r="AI54" i="46196"/>
  <c r="J82" i="46196"/>
  <c r="K82" i="46196"/>
  <c r="F82" i="46196"/>
  <c r="G82" i="46196"/>
  <c r="M53" i="46196"/>
  <c r="B82" i="46196"/>
  <c r="L82" i="46196"/>
  <c r="C82" i="46196"/>
  <c r="AE81" i="46196"/>
  <c r="AD81" i="46196"/>
  <c r="AA81" i="46196"/>
  <c r="AI81" i="46196"/>
  <c r="AI52" i="46196"/>
  <c r="Z81" i="46196"/>
  <c r="AH81" i="46196"/>
  <c r="D141" i="16"/>
  <c r="D153" i="16"/>
  <c r="M179" i="46196"/>
  <c r="J171" i="46196"/>
  <c r="G162" i="46196"/>
  <c r="F186" i="46196"/>
  <c r="AE153" i="46196"/>
  <c r="AD177" i="46196"/>
  <c r="C153" i="46196"/>
  <c r="B177" i="46196"/>
  <c r="K149" i="46196"/>
  <c r="J173" i="46196"/>
  <c r="E149" i="46196"/>
  <c r="M149" i="46196"/>
  <c r="D173" i="46196"/>
  <c r="E147" i="46196"/>
  <c r="D171" i="46196"/>
  <c r="R55" i="46196"/>
  <c r="R39" i="46196"/>
  <c r="F84" i="46196"/>
  <c r="L55" i="46196"/>
  <c r="P55" i="46196"/>
  <c r="U55" i="46196"/>
  <c r="U39" i="46196"/>
  <c r="AD75" i="46196"/>
  <c r="AH75" i="46196"/>
  <c r="AJ75" i="46196"/>
  <c r="AE75" i="46196"/>
  <c r="Z75" i="46196"/>
  <c r="AA75" i="46196"/>
  <c r="AI75" i="46196"/>
  <c r="AI46" i="46196"/>
  <c r="K74" i="46196"/>
  <c r="J74" i="46196"/>
  <c r="J68" i="46196"/>
  <c r="G74" i="46196"/>
  <c r="F74" i="46196"/>
  <c r="M45" i="46196"/>
  <c r="B74" i="46196"/>
  <c r="C74" i="46196"/>
  <c r="M74" i="46196"/>
  <c r="AE73" i="46196"/>
  <c r="AD73" i="46196"/>
  <c r="Z73" i="46196"/>
  <c r="AH73" i="46196"/>
  <c r="AA73" i="46196"/>
  <c r="AI73" i="46196"/>
  <c r="Y148" i="46196"/>
  <c r="X172" i="46196"/>
  <c r="AH148" i="46196"/>
  <c r="AH172" i="46196"/>
  <c r="AF149" i="46196"/>
  <c r="AF153" i="46196"/>
  <c r="AF155" i="46196"/>
  <c r="AF158" i="46196"/>
  <c r="AB149" i="46196"/>
  <c r="AB153" i="46196"/>
  <c r="AB155" i="46196"/>
  <c r="AB158" i="46196"/>
  <c r="X149" i="46196"/>
  <c r="X155" i="46196"/>
  <c r="H151" i="46196"/>
  <c r="H175" i="46196"/>
  <c r="H153" i="46196"/>
  <c r="H158" i="46196"/>
  <c r="D153" i="46196"/>
  <c r="D158" i="46196"/>
  <c r="D161" i="46196"/>
  <c r="W85" i="46196"/>
  <c r="AH84" i="46196"/>
  <c r="AJ84" i="46196"/>
  <c r="M80" i="46196"/>
  <c r="W77" i="46196"/>
  <c r="M75" i="46196"/>
  <c r="AJ72" i="46196"/>
  <c r="L71" i="46196"/>
  <c r="M70" i="46196"/>
  <c r="W70" i="46196"/>
  <c r="U58" i="46196"/>
  <c r="AD86" i="46196"/>
  <c r="Z86" i="46196"/>
  <c r="AH86" i="46196"/>
  <c r="AJ86" i="46196"/>
  <c r="H84" i="46196"/>
  <c r="I84" i="46196"/>
  <c r="D84" i="46196"/>
  <c r="L84" i="46196"/>
  <c r="W84" i="46196"/>
  <c r="M55" i="46196"/>
  <c r="E84" i="46196"/>
  <c r="M47" i="46196"/>
  <c r="D76" i="46196"/>
  <c r="F72" i="46196"/>
  <c r="F68" i="46196"/>
  <c r="G72" i="46196"/>
  <c r="M72" i="46196"/>
  <c r="AI87" i="46196"/>
  <c r="L80" i="46196"/>
  <c r="AI79" i="46196"/>
  <c r="L76" i="46196"/>
  <c r="W76" i="46196"/>
  <c r="AA68" i="46196"/>
  <c r="AI58" i="46196"/>
  <c r="Y82" i="46196"/>
  <c r="AI82" i="46196"/>
  <c r="AJ82" i="46196"/>
  <c r="AI53" i="46196"/>
  <c r="AI51" i="46196"/>
  <c r="Y80" i="46196"/>
  <c r="AI80" i="46196"/>
  <c r="H78" i="46196"/>
  <c r="H68" i="46196"/>
  <c r="I78" i="46196"/>
  <c r="D78" i="46196"/>
  <c r="E78" i="46196"/>
  <c r="M78" i="46196"/>
  <c r="AH76" i="46196"/>
  <c r="AJ76" i="46196"/>
  <c r="AF74" i="46196"/>
  <c r="AG74" i="46196"/>
  <c r="AG68" i="46196"/>
  <c r="AB74" i="46196"/>
  <c r="AB68" i="46196"/>
  <c r="AC74" i="46196"/>
  <c r="X74" i="46196"/>
  <c r="AI45" i="46196"/>
  <c r="Y74" i="46196"/>
  <c r="AI74" i="46196"/>
  <c r="AI43" i="46196"/>
  <c r="Y72" i="46196"/>
  <c r="AI72" i="46196"/>
  <c r="AD70" i="46196"/>
  <c r="AE70" i="46196"/>
  <c r="AE68" i="46196"/>
  <c r="N199" i="46193"/>
  <c r="P199" i="46193"/>
  <c r="B209" i="46193"/>
  <c r="G117" i="46193"/>
  <c r="H117" i="46193"/>
  <c r="H96" i="46193"/>
  <c r="X186" i="46196"/>
  <c r="AI186" i="46196"/>
  <c r="M158" i="46196"/>
  <c r="M157" i="46196"/>
  <c r="AB147" i="46196"/>
  <c r="D145" i="46196"/>
  <c r="AI121" i="46196"/>
  <c r="AD154" i="46196"/>
  <c r="AD156" i="46196"/>
  <c r="Z145" i="46196"/>
  <c r="Z154" i="46196"/>
  <c r="Z156" i="46196"/>
  <c r="J145" i="46196"/>
  <c r="J146" i="46196"/>
  <c r="J148" i="46196"/>
  <c r="J152" i="46196"/>
  <c r="J160" i="46196"/>
  <c r="F146" i="46196"/>
  <c r="F147" i="46196"/>
  <c r="F148" i="46196"/>
  <c r="F152" i="46196"/>
  <c r="F160" i="46196"/>
  <c r="B146" i="46196"/>
  <c r="B147" i="46196"/>
  <c r="B148" i="46196"/>
  <c r="B152" i="46196"/>
  <c r="B160" i="46196"/>
  <c r="AI97" i="46196"/>
  <c r="AI85" i="46196"/>
  <c r="AJ85" i="46196"/>
  <c r="M84" i="46196"/>
  <c r="X80" i="46196"/>
  <c r="AH80" i="46196"/>
  <c r="L78" i="46196"/>
  <c r="AI77" i="46196"/>
  <c r="AJ77" i="46196"/>
  <c r="M71" i="46196"/>
  <c r="AF68" i="46196"/>
  <c r="K68" i="46196"/>
  <c r="AF87" i="46196"/>
  <c r="AB87" i="46196"/>
  <c r="AH58" i="46196"/>
  <c r="X87" i="46196"/>
  <c r="AH87" i="46196"/>
  <c r="J83" i="46196"/>
  <c r="K83" i="46196"/>
  <c r="F83" i="46196"/>
  <c r="G83" i="46196"/>
  <c r="B83" i="46196"/>
  <c r="M54" i="46196"/>
  <c r="C83" i="46196"/>
  <c r="M83" i="46196"/>
  <c r="J81" i="46196"/>
  <c r="K81" i="46196"/>
  <c r="F81" i="46196"/>
  <c r="G81" i="46196"/>
  <c r="M52" i="46196"/>
  <c r="B81" i="46196"/>
  <c r="C81" i="46196"/>
  <c r="AI50" i="46196"/>
  <c r="X79" i="46196"/>
  <c r="AH79" i="46196"/>
  <c r="AJ79" i="46196"/>
  <c r="M49" i="46196"/>
  <c r="M46" i="46196"/>
  <c r="B75" i="46196"/>
  <c r="L75" i="46196"/>
  <c r="W75" i="46196"/>
  <c r="G73" i="46196"/>
  <c r="F73" i="46196"/>
  <c r="C73" i="46196"/>
  <c r="M44" i="46196"/>
  <c r="B73" i="46196"/>
  <c r="L73" i="46196"/>
  <c r="X71" i="46196"/>
  <c r="AI42" i="46196"/>
  <c r="Y71" i="46196"/>
  <c r="AI71" i="46196"/>
  <c r="T39" i="46196"/>
  <c r="P219" i="46193"/>
  <c r="AH56" i="46196"/>
  <c r="AI44" i="46196"/>
  <c r="S39" i="46196"/>
  <c r="M39" i="46196"/>
  <c r="O225" i="46193"/>
  <c r="P225" i="46193"/>
  <c r="D240" i="46193"/>
  <c r="AI70" i="46196"/>
  <c r="AC68" i="46196"/>
  <c r="AH70" i="46196"/>
  <c r="L57" i="46196"/>
  <c r="L38" i="46196"/>
  <c r="AH54" i="46196"/>
  <c r="N201" i="46193"/>
  <c r="P201" i="46193"/>
  <c r="J209" i="46193"/>
  <c r="N209" i="46193"/>
  <c r="O188" i="46193"/>
  <c r="D209" i="46193"/>
  <c r="H146" i="46193"/>
  <c r="H7" i="46193"/>
  <c r="D27" i="46193"/>
  <c r="P191" i="46193"/>
  <c r="H143" i="46193"/>
  <c r="H138" i="46193"/>
  <c r="H125" i="46193"/>
  <c r="O113" i="46193"/>
  <c r="H110" i="46193"/>
  <c r="K56" i="46193"/>
  <c r="N27" i="46193"/>
  <c r="O7" i="46193"/>
  <c r="M93" i="1"/>
  <c r="L93" i="1"/>
  <c r="F93" i="1"/>
  <c r="L91" i="1"/>
  <c r="C103" i="1"/>
  <c r="F91" i="1"/>
  <c r="J69" i="184"/>
  <c r="J71" i="184"/>
  <c r="K71" i="184"/>
  <c r="D146" i="46193"/>
  <c r="K117" i="46193"/>
  <c r="D56" i="46193"/>
  <c r="G27" i="46193"/>
  <c r="H27" i="46193"/>
  <c r="F99" i="1"/>
  <c r="N99" i="1"/>
  <c r="F97" i="1"/>
  <c r="M97" i="1"/>
  <c r="M95" i="1"/>
  <c r="L95" i="1"/>
  <c r="F95" i="1"/>
  <c r="P193" i="46193"/>
  <c r="H140" i="46193"/>
  <c r="H131" i="46193"/>
  <c r="H116" i="46193"/>
  <c r="N117" i="46193"/>
  <c r="O117" i="46193"/>
  <c r="O110" i="46193"/>
  <c r="O108" i="46193"/>
  <c r="O102" i="46193"/>
  <c r="H55" i="46193"/>
  <c r="O49" i="46193"/>
  <c r="N56" i="46193"/>
  <c r="O56" i="46193"/>
  <c r="G56" i="46193"/>
  <c r="H37" i="46193"/>
  <c r="K27" i="46193"/>
  <c r="O26" i="46193"/>
  <c r="O14" i="46193"/>
  <c r="N93" i="1"/>
  <c r="N91" i="1"/>
  <c r="E103" i="1"/>
  <c r="L104" i="1"/>
  <c r="N97" i="1"/>
  <c r="N95" i="1"/>
  <c r="N102" i="1"/>
  <c r="N100" i="1"/>
  <c r="N98" i="1"/>
  <c r="O98" i="1"/>
  <c r="N96" i="1"/>
  <c r="N94" i="1"/>
  <c r="N92" i="1"/>
  <c r="F36" i="1"/>
  <c r="F48" i="1"/>
  <c r="L73" i="184"/>
  <c r="M102" i="1"/>
  <c r="O102" i="1"/>
  <c r="D101" i="1"/>
  <c r="F101" i="1"/>
  <c r="M100" i="1"/>
  <c r="O100" i="1"/>
  <c r="M98" i="1"/>
  <c r="M96" i="1"/>
  <c r="O96" i="1"/>
  <c r="M94" i="1"/>
  <c r="O94" i="1"/>
  <c r="M92" i="1"/>
  <c r="M104" i="1"/>
  <c r="AH80" i="1"/>
  <c r="AL59" i="1"/>
  <c r="F104" i="1"/>
  <c r="D388" i="192"/>
  <c r="AG49" i="20"/>
  <c r="U47" i="20"/>
  <c r="K47" i="20"/>
  <c r="Q29" i="20"/>
  <c r="M173" i="46196"/>
  <c r="AG163" i="46196"/>
  <c r="AW47" i="20"/>
  <c r="C18" i="40"/>
  <c r="D18" i="40"/>
  <c r="L159" i="16"/>
  <c r="C353" i="192"/>
  <c r="I47" i="51"/>
  <c r="C302" i="192"/>
  <c r="C146" i="192"/>
  <c r="AB51" i="51"/>
  <c r="AT10" i="184"/>
  <c r="C304" i="192"/>
  <c r="AB53" i="51"/>
  <c r="D183" i="192"/>
  <c r="AT47" i="20"/>
  <c r="N101" i="1"/>
  <c r="L101" i="1"/>
  <c r="O101" i="1"/>
  <c r="D353" i="192"/>
  <c r="P49" i="20"/>
  <c r="C47" i="51"/>
  <c r="G47" i="20"/>
  <c r="AO47" i="20"/>
  <c r="B300" i="192"/>
  <c r="AJ49" i="184"/>
  <c r="M152" i="46196"/>
  <c r="C152" i="46196"/>
  <c r="B176" i="46196"/>
  <c r="J170" i="46196"/>
  <c r="K146" i="46196"/>
  <c r="Y155" i="46196"/>
  <c r="X179" i="46196"/>
  <c r="AH155" i="46196"/>
  <c r="AH179" i="46196"/>
  <c r="E68" i="46196"/>
  <c r="D318" i="192"/>
  <c r="AU10" i="20"/>
  <c r="AG133" i="169"/>
  <c r="AG16" i="20"/>
  <c r="D392" i="192"/>
  <c r="H49" i="184"/>
  <c r="H47" i="184"/>
  <c r="H29" i="184"/>
  <c r="AK29" i="184"/>
  <c r="AK49" i="184"/>
  <c r="AK47" i="184"/>
  <c r="C4" i="40"/>
  <c r="D32" i="184"/>
  <c r="E3" i="1"/>
  <c r="E49" i="184"/>
  <c r="O31" i="184"/>
  <c r="B233" i="192"/>
  <c r="AS29" i="184"/>
  <c r="AS49" i="184"/>
  <c r="B268" i="192"/>
  <c r="AL50" i="184"/>
  <c r="E339" i="192"/>
  <c r="B303" i="192"/>
  <c r="E303" i="192"/>
  <c r="AJ52" i="184"/>
  <c r="B3" i="40"/>
  <c r="D12" i="184"/>
  <c r="Q10" i="169"/>
  <c r="Q12" i="20"/>
  <c r="T29" i="184"/>
  <c r="T49" i="184"/>
  <c r="T47" i="184"/>
  <c r="G61" i="184"/>
  <c r="AQ29" i="184"/>
  <c r="AQ49" i="184"/>
  <c r="AQ47" i="184"/>
  <c r="Y133" i="16"/>
  <c r="N10" i="51"/>
  <c r="V12" i="51"/>
  <c r="AB10" i="184"/>
  <c r="H165" i="192"/>
  <c r="H316" i="192"/>
  <c r="H60" i="192"/>
  <c r="AH164" i="169"/>
  <c r="AH17" i="20"/>
  <c r="K29" i="184"/>
  <c r="K49" i="184"/>
  <c r="AT50" i="184"/>
  <c r="O33" i="184"/>
  <c r="Q52" i="184"/>
  <c r="AA52" i="184"/>
  <c r="AA34" i="184"/>
  <c r="B408" i="192"/>
  <c r="I29" i="184"/>
  <c r="E216" i="192"/>
  <c r="B108" i="192"/>
  <c r="E108" i="192"/>
  <c r="AS54" i="20"/>
  <c r="V52" i="51"/>
  <c r="AD54" i="51"/>
  <c r="C221" i="20"/>
  <c r="AA49" i="51"/>
  <c r="AA47" i="51"/>
  <c r="AL10" i="184"/>
  <c r="AA131" i="3"/>
  <c r="AS53" i="20"/>
  <c r="AS47" i="20"/>
  <c r="AC50" i="51"/>
  <c r="C374" i="192"/>
  <c r="C184" i="192"/>
  <c r="J52" i="51"/>
  <c r="E286" i="192"/>
  <c r="B147" i="192"/>
  <c r="E147" i="192"/>
  <c r="AF47" i="184"/>
  <c r="H341" i="192"/>
  <c r="H169" i="192"/>
  <c r="AX53" i="20"/>
  <c r="AJ53" i="51"/>
  <c r="N49" i="51"/>
  <c r="N47" i="51"/>
  <c r="C238" i="192"/>
  <c r="AL54" i="51"/>
  <c r="AL47" i="51"/>
  <c r="Z29" i="184"/>
  <c r="B10" i="51"/>
  <c r="S10" i="51"/>
  <c r="C112" i="192"/>
  <c r="B7" i="40"/>
  <c r="D16" i="184"/>
  <c r="D53" i="184"/>
  <c r="N53" i="184"/>
  <c r="AI131" i="3"/>
  <c r="AJ16" i="184"/>
  <c r="B287" i="192"/>
  <c r="O49" i="20"/>
  <c r="O47" i="20"/>
  <c r="X49" i="20"/>
  <c r="X47" i="20"/>
  <c r="AF49" i="20"/>
  <c r="AF47" i="20"/>
  <c r="D265" i="192"/>
  <c r="D30" i="192"/>
  <c r="R49" i="51"/>
  <c r="R47" i="51"/>
  <c r="G338" i="192"/>
  <c r="G166" i="192"/>
  <c r="AI50" i="51"/>
  <c r="AI47" i="51"/>
  <c r="I323" i="192"/>
  <c r="AU49" i="20"/>
  <c r="AU47" i="20"/>
  <c r="AY50" i="20"/>
  <c r="AH164" i="169"/>
  <c r="AH36" i="20"/>
  <c r="AH54" i="20"/>
  <c r="AH49" i="51"/>
  <c r="AH47" i="51"/>
  <c r="C373" i="192"/>
  <c r="C183" i="192"/>
  <c r="J51" i="51"/>
  <c r="D53" i="51"/>
  <c r="B107" i="192"/>
  <c r="B213" i="192"/>
  <c r="F8" i="40"/>
  <c r="AV47" i="20"/>
  <c r="O49" i="51"/>
  <c r="O47" i="51"/>
  <c r="Z47" i="51"/>
  <c r="E50" i="51"/>
  <c r="K50" i="51"/>
  <c r="K54" i="51"/>
  <c r="Y49" i="20"/>
  <c r="Y47" i="20"/>
  <c r="AQ52" i="20"/>
  <c r="AQ54" i="20"/>
  <c r="T49" i="51"/>
  <c r="T47" i="51"/>
  <c r="E51" i="51"/>
  <c r="C201" i="20"/>
  <c r="D373" i="192"/>
  <c r="P51" i="20"/>
  <c r="W51" i="20"/>
  <c r="D375" i="192"/>
  <c r="D185" i="192"/>
  <c r="P53" i="20"/>
  <c r="D410" i="192"/>
  <c r="H49" i="51"/>
  <c r="H47" i="51"/>
  <c r="AL29" i="51"/>
  <c r="AK49" i="51"/>
  <c r="C409" i="192"/>
  <c r="C202" i="192"/>
  <c r="U53" i="51"/>
  <c r="F14" i="20"/>
  <c r="F15" i="20"/>
  <c r="G8" i="20"/>
  <c r="G15" i="20"/>
  <c r="AQ164" i="3"/>
  <c r="AQ162" i="3"/>
  <c r="AR17" i="184"/>
  <c r="AR10" i="184"/>
  <c r="AS162" i="3"/>
  <c r="AT17" i="184"/>
  <c r="B203" i="20"/>
  <c r="B201" i="20"/>
  <c r="N104" i="1"/>
  <c r="O92" i="1"/>
  <c r="O104" i="1"/>
  <c r="G160" i="46196"/>
  <c r="F184" i="46196"/>
  <c r="AH145" i="46196"/>
  <c r="Z163" i="46196"/>
  <c r="AA145" i="46196"/>
  <c r="AC153" i="46196"/>
  <c r="AB177" i="46196"/>
  <c r="AI177" i="46196"/>
  <c r="AH153" i="46196"/>
  <c r="AH177" i="46196"/>
  <c r="S68" i="3"/>
  <c r="Z61" i="3"/>
  <c r="F338" i="192"/>
  <c r="AP50" i="184"/>
  <c r="H56" i="46193"/>
  <c r="L97" i="1"/>
  <c r="O97" i="1"/>
  <c r="M99" i="1"/>
  <c r="F103" i="1"/>
  <c r="M91" i="1"/>
  <c r="O27" i="46193"/>
  <c r="D68" i="46196"/>
  <c r="O240" i="46193"/>
  <c r="P240" i="46193"/>
  <c r="M73" i="46196"/>
  <c r="M81" i="46196"/>
  <c r="M68" i="46196"/>
  <c r="AJ80" i="46196"/>
  <c r="M148" i="46196"/>
  <c r="C148" i="46196"/>
  <c r="B172" i="46196"/>
  <c r="G152" i="46196"/>
  <c r="F176" i="46196"/>
  <c r="K160" i="46196"/>
  <c r="J184" i="46196"/>
  <c r="K145" i="46196"/>
  <c r="J169" i="46196"/>
  <c r="AE156" i="46196"/>
  <c r="AD180" i="46196"/>
  <c r="AC147" i="46196"/>
  <c r="AH147" i="46196"/>
  <c r="AH171" i="46196"/>
  <c r="AB163" i="46196"/>
  <c r="AB171" i="46196"/>
  <c r="AD68" i="46196"/>
  <c r="B68" i="46196"/>
  <c r="I158" i="46196"/>
  <c r="H182" i="46196"/>
  <c r="AH149" i="46196"/>
  <c r="AH173" i="46196"/>
  <c r="Y149" i="46196"/>
  <c r="Y163" i="46196"/>
  <c r="X163" i="46196"/>
  <c r="X173" i="46196"/>
  <c r="AC149" i="46196"/>
  <c r="AB173" i="46196"/>
  <c r="AG149" i="46196"/>
  <c r="AF173" i="46196"/>
  <c r="AJ73" i="46196"/>
  <c r="L74" i="46196"/>
  <c r="W74" i="46196"/>
  <c r="AF163" i="46196"/>
  <c r="AD176" i="46196"/>
  <c r="AI176" i="46196"/>
  <c r="Q68" i="3"/>
  <c r="Y68" i="3"/>
  <c r="H41" i="192"/>
  <c r="Y62" i="3"/>
  <c r="W68" i="3"/>
  <c r="Z59" i="3"/>
  <c r="Z64" i="3"/>
  <c r="T68" i="3"/>
  <c r="M151" i="46196"/>
  <c r="K43" i="16"/>
  <c r="K141" i="16"/>
  <c r="K153" i="16"/>
  <c r="O52" i="184"/>
  <c r="AB52" i="184"/>
  <c r="AB10" i="20"/>
  <c r="AP47" i="184"/>
  <c r="I339" i="192"/>
  <c r="F167" i="192"/>
  <c r="I167" i="192"/>
  <c r="I340" i="192"/>
  <c r="F168" i="192"/>
  <c r="I168" i="192"/>
  <c r="AC10" i="20"/>
  <c r="M42" i="16"/>
  <c r="B10" i="20"/>
  <c r="L49" i="184"/>
  <c r="L47" i="184"/>
  <c r="L29" i="184"/>
  <c r="AO29" i="184"/>
  <c r="AO49" i="184"/>
  <c r="AO47" i="184"/>
  <c r="E4" i="1"/>
  <c r="O32" i="184"/>
  <c r="E50" i="184"/>
  <c r="O50" i="184"/>
  <c r="E238" i="192"/>
  <c r="B112" i="192"/>
  <c r="B342" i="192"/>
  <c r="AM54" i="184"/>
  <c r="C10" i="184"/>
  <c r="AV10" i="20"/>
  <c r="M10" i="16"/>
  <c r="AH29" i="184"/>
  <c r="AH49" i="184"/>
  <c r="C5" i="40"/>
  <c r="D33" i="184"/>
  <c r="D6" i="1"/>
  <c r="D52" i="184"/>
  <c r="N52" i="184"/>
  <c r="N34" i="184"/>
  <c r="B374" i="192"/>
  <c r="M10" i="51"/>
  <c r="U12" i="51"/>
  <c r="K42" i="149"/>
  <c r="C10" i="20"/>
  <c r="AK10" i="20"/>
  <c r="Z10" i="20"/>
  <c r="F29" i="184"/>
  <c r="F49" i="184"/>
  <c r="F47" i="184"/>
  <c r="X29" i="184"/>
  <c r="X49" i="184"/>
  <c r="X47" i="184"/>
  <c r="K61" i="184"/>
  <c r="AT29" i="184"/>
  <c r="AT49" i="184"/>
  <c r="K50" i="184"/>
  <c r="AH50" i="184"/>
  <c r="E7" i="40"/>
  <c r="Q35" i="184"/>
  <c r="AB36" i="184"/>
  <c r="R54" i="184"/>
  <c r="AB54" i="184"/>
  <c r="AM10" i="51"/>
  <c r="C200" i="192"/>
  <c r="V17" i="51"/>
  <c r="G3" i="1"/>
  <c r="C4" i="1"/>
  <c r="G4" i="1"/>
  <c r="O13" i="184"/>
  <c r="E3" i="40"/>
  <c r="E9" i="40"/>
  <c r="Q31" i="184"/>
  <c r="E4" i="40"/>
  <c r="Q32" i="184"/>
  <c r="AG42" i="16"/>
  <c r="AJ32" i="184"/>
  <c r="N35" i="184"/>
  <c r="B375" i="192"/>
  <c r="U10" i="149"/>
  <c r="J134" i="149"/>
  <c r="I47" i="184"/>
  <c r="B6" i="1"/>
  <c r="N15" i="184"/>
  <c r="B356" i="192"/>
  <c r="AX51" i="20"/>
  <c r="C132" i="192"/>
  <c r="D13" i="40"/>
  <c r="AP10" i="184"/>
  <c r="F318" i="192"/>
  <c r="N62" i="3"/>
  <c r="B15" i="40"/>
  <c r="D15" i="40"/>
  <c r="D7" i="40"/>
  <c r="Q16" i="184"/>
  <c r="AA16" i="184"/>
  <c r="B392" i="192"/>
  <c r="D409" i="192"/>
  <c r="B302" i="192"/>
  <c r="E302" i="192"/>
  <c r="D4" i="40"/>
  <c r="Q13" i="184"/>
  <c r="AA13" i="184"/>
  <c r="B389" i="192"/>
  <c r="E391" i="192"/>
  <c r="B201" i="192"/>
  <c r="AB16" i="184"/>
  <c r="AJ29" i="20"/>
  <c r="AJ49" i="20"/>
  <c r="AJ47" i="20"/>
  <c r="V29" i="51"/>
  <c r="V49" i="51"/>
  <c r="Z47" i="184"/>
  <c r="M61" i="184"/>
  <c r="B34" i="20"/>
  <c r="B36" i="20"/>
  <c r="B49" i="20"/>
  <c r="B47" i="20"/>
  <c r="J49" i="20"/>
  <c r="J47" i="20"/>
  <c r="S47" i="20"/>
  <c r="D300" i="192"/>
  <c r="AQ29" i="20"/>
  <c r="AQ49" i="20"/>
  <c r="D335" i="192"/>
  <c r="D61" i="192"/>
  <c r="T54" i="20"/>
  <c r="BA54" i="20"/>
  <c r="AC29" i="51"/>
  <c r="D372" i="192"/>
  <c r="D182" i="192"/>
  <c r="P50" i="20"/>
  <c r="S50" i="20"/>
  <c r="F47" i="51"/>
  <c r="V51" i="51"/>
  <c r="D14" i="20"/>
  <c r="D15" i="20"/>
  <c r="C12" i="20"/>
  <c r="E288" i="192"/>
  <c r="AG29" i="20"/>
  <c r="AP49" i="20"/>
  <c r="AP47" i="20"/>
  <c r="AJ49" i="51"/>
  <c r="C375" i="192"/>
  <c r="C185" i="192"/>
  <c r="J53" i="51"/>
  <c r="C410" i="192"/>
  <c r="U54" i="51"/>
  <c r="AK50" i="51"/>
  <c r="E255" i="192"/>
  <c r="AD29" i="20"/>
  <c r="AA51" i="20"/>
  <c r="AA47" i="20"/>
  <c r="S54" i="20"/>
  <c r="AZ54" i="20"/>
  <c r="AZ47" i="20"/>
  <c r="C300" i="192"/>
  <c r="AB29" i="51"/>
  <c r="AB49" i="51"/>
  <c r="D201" i="20"/>
  <c r="N103" i="1"/>
  <c r="M101" i="1"/>
  <c r="L99" i="1"/>
  <c r="D103" i="1"/>
  <c r="W78" i="46196"/>
  <c r="G146" i="46196"/>
  <c r="F170" i="46196"/>
  <c r="E145" i="46196"/>
  <c r="D169" i="46196"/>
  <c r="M169" i="46196"/>
  <c r="M145" i="46196"/>
  <c r="E153" i="46196"/>
  <c r="D177" i="46196"/>
  <c r="M177" i="46196"/>
  <c r="AG153" i="46196"/>
  <c r="AF177" i="46196"/>
  <c r="D215" i="192"/>
  <c r="BA10" i="20"/>
  <c r="AW10" i="20"/>
  <c r="L75" i="184"/>
  <c r="K73" i="184"/>
  <c r="O95" i="1"/>
  <c r="P188" i="46193"/>
  <c r="O209" i="46193"/>
  <c r="P209" i="46193"/>
  <c r="AJ70" i="46196"/>
  <c r="P39" i="46196"/>
  <c r="AH71" i="46196"/>
  <c r="AJ71" i="46196"/>
  <c r="X68" i="46196"/>
  <c r="L81" i="46196"/>
  <c r="L83" i="46196"/>
  <c r="W83" i="46196"/>
  <c r="M147" i="46196"/>
  <c r="C147" i="46196"/>
  <c r="B171" i="46196"/>
  <c r="G148" i="46196"/>
  <c r="F172" i="46196"/>
  <c r="K152" i="46196"/>
  <c r="J176" i="46196"/>
  <c r="AA156" i="46196"/>
  <c r="Z180" i="46196"/>
  <c r="AI180" i="46196"/>
  <c r="AE154" i="46196"/>
  <c r="AE163" i="46196"/>
  <c r="AD178" i="46196"/>
  <c r="AH156" i="46196"/>
  <c r="AH180" i="46196"/>
  <c r="AH74" i="46196"/>
  <c r="AJ74" i="46196"/>
  <c r="G68" i="46196"/>
  <c r="W80" i="46196"/>
  <c r="L72" i="46196"/>
  <c r="W71" i="46196"/>
  <c r="E161" i="46196"/>
  <c r="D185" i="46196"/>
  <c r="M185" i="46196"/>
  <c r="M161" i="46196"/>
  <c r="I153" i="46196"/>
  <c r="H177" i="46196"/>
  <c r="AC158" i="46196"/>
  <c r="AB182" i="46196"/>
  <c r="AI182" i="46196"/>
  <c r="AH158" i="46196"/>
  <c r="AH182" i="46196"/>
  <c r="AG158" i="46196"/>
  <c r="AF182" i="46196"/>
  <c r="M153" i="46196"/>
  <c r="AJ81" i="46196"/>
  <c r="M186" i="46196"/>
  <c r="AF171" i="46196"/>
  <c r="AD163" i="46196"/>
  <c r="U68" i="3"/>
  <c r="Y65" i="3"/>
  <c r="Y60" i="3"/>
  <c r="Z65" i="3"/>
  <c r="Z57" i="3"/>
  <c r="D10" i="20"/>
  <c r="AL10" i="20"/>
  <c r="I10" i="20"/>
  <c r="P164" i="169"/>
  <c r="P17" i="20"/>
  <c r="D358" i="192"/>
  <c r="AH10" i="169"/>
  <c r="AH12" i="20"/>
  <c r="Q164" i="169"/>
  <c r="Q17" i="20"/>
  <c r="Q54" i="20"/>
  <c r="I337" i="192"/>
  <c r="F335" i="192"/>
  <c r="F61" i="192"/>
  <c r="AQ10" i="169"/>
  <c r="AQ12" i="20"/>
  <c r="H166" i="192"/>
  <c r="AH133" i="169"/>
  <c r="AH16" i="20"/>
  <c r="AG164" i="169"/>
  <c r="AG17" i="20"/>
  <c r="D393" i="192"/>
  <c r="D203" i="192"/>
  <c r="Z42" i="16"/>
  <c r="G165" i="192"/>
  <c r="G163" i="192"/>
  <c r="G316" i="192"/>
  <c r="G60" i="192"/>
  <c r="F10" i="20"/>
  <c r="R29" i="184"/>
  <c r="R49" i="184"/>
  <c r="AB31" i="184"/>
  <c r="Z10" i="16"/>
  <c r="B235" i="192"/>
  <c r="AS51" i="184"/>
  <c r="E341" i="192"/>
  <c r="B169" i="192"/>
  <c r="E169" i="192"/>
  <c r="B304" i="192"/>
  <c r="AJ53" i="184"/>
  <c r="P10" i="51"/>
  <c r="K64" i="149"/>
  <c r="B318" i="192"/>
  <c r="AM10" i="184"/>
  <c r="G6" i="1"/>
  <c r="S49" i="184"/>
  <c r="S47" i="184"/>
  <c r="F61" i="184"/>
  <c r="S29" i="184"/>
  <c r="B267" i="192"/>
  <c r="AL29" i="184"/>
  <c r="AL49" i="184"/>
  <c r="AL47" i="184"/>
  <c r="E8" i="40"/>
  <c r="Q36" i="184"/>
  <c r="AI42" i="3"/>
  <c r="AJ13" i="184"/>
  <c r="B284" i="192"/>
  <c r="G10" i="20"/>
  <c r="AO10" i="20"/>
  <c r="J29" i="184"/>
  <c r="J49" i="184"/>
  <c r="J47" i="184"/>
  <c r="J59" i="184"/>
  <c r="J60" i="184"/>
  <c r="AE49" i="184"/>
  <c r="AE47" i="184"/>
  <c r="AE29" i="184"/>
  <c r="AB32" i="184"/>
  <c r="R50" i="184"/>
  <c r="AB50" i="184"/>
  <c r="AN50" i="184"/>
  <c r="AN47" i="184"/>
  <c r="AN29" i="184"/>
  <c r="M64" i="16"/>
  <c r="E36" i="184"/>
  <c r="C159" i="16"/>
  <c r="E10" i="51"/>
  <c r="Y10" i="51"/>
  <c r="U49" i="184"/>
  <c r="U47" i="184"/>
  <c r="H61" i="184"/>
  <c r="U29" i="184"/>
  <c r="L42" i="16"/>
  <c r="C14" i="40"/>
  <c r="C19" i="40"/>
  <c r="G7" i="40"/>
  <c r="B237" i="192"/>
  <c r="AS53" i="184"/>
  <c r="M29" i="184"/>
  <c r="H6" i="40"/>
  <c r="C7" i="1"/>
  <c r="G7" i="1"/>
  <c r="O16" i="184"/>
  <c r="I322" i="192"/>
  <c r="F169" i="192"/>
  <c r="I169" i="192"/>
  <c r="H335" i="192"/>
  <c r="H61" i="192"/>
  <c r="C301" i="192"/>
  <c r="C145" i="192"/>
  <c r="AB50" i="51"/>
  <c r="AY10" i="20"/>
  <c r="C408" i="192"/>
  <c r="C201" i="192"/>
  <c r="U52" i="51"/>
  <c r="AM50" i="184"/>
  <c r="AK10" i="184"/>
  <c r="B5" i="40"/>
  <c r="D14" i="184"/>
  <c r="AI62" i="3"/>
  <c r="AJ14" i="184"/>
  <c r="B285" i="192"/>
  <c r="AJ50" i="20"/>
  <c r="D374" i="192"/>
  <c r="P52" i="20"/>
  <c r="BA53" i="20"/>
  <c r="BA47" i="20"/>
  <c r="AB52" i="51"/>
  <c r="C283" i="192"/>
  <c r="AB10" i="51"/>
  <c r="AR47" i="20"/>
  <c r="AH53" i="20"/>
  <c r="AT54" i="184"/>
  <c r="AJ10" i="51"/>
  <c r="V47" i="184"/>
  <c r="I61" i="184"/>
  <c r="F10" i="51"/>
  <c r="C165" i="192"/>
  <c r="C163" i="192"/>
  <c r="C316" i="192"/>
  <c r="C60" i="192"/>
  <c r="I319" i="192"/>
  <c r="F166" i="192"/>
  <c r="AA62" i="3"/>
  <c r="E218" i="192"/>
  <c r="B110" i="192"/>
  <c r="E110" i="192"/>
  <c r="C49" i="20"/>
  <c r="C47" i="20"/>
  <c r="T49" i="20"/>
  <c r="T47" i="20"/>
  <c r="AB49" i="20"/>
  <c r="AB47" i="20"/>
  <c r="AK49" i="20"/>
  <c r="AK47" i="20"/>
  <c r="E49" i="51"/>
  <c r="AN49" i="20"/>
  <c r="AN47" i="20"/>
  <c r="D231" i="192"/>
  <c r="D12" i="192"/>
  <c r="Q50" i="20"/>
  <c r="AC49" i="51"/>
  <c r="AC47" i="51"/>
  <c r="V50" i="51"/>
  <c r="D301" i="192"/>
  <c r="D145" i="192"/>
  <c r="AQ50" i="20"/>
  <c r="AG52" i="20"/>
  <c r="B47" i="51"/>
  <c r="S47" i="51"/>
  <c r="C267" i="192"/>
  <c r="AD29" i="51"/>
  <c r="AD49" i="51"/>
  <c r="C268" i="192"/>
  <c r="C128" i="192"/>
  <c r="AD50" i="51"/>
  <c r="AK54" i="51"/>
  <c r="N54" i="51"/>
  <c r="E15" i="20"/>
  <c r="C149" i="192"/>
  <c r="B221" i="20"/>
  <c r="B131" i="192"/>
  <c r="L49" i="20"/>
  <c r="L47" i="20"/>
  <c r="Q51" i="20"/>
  <c r="G49" i="51"/>
  <c r="G47" i="51"/>
  <c r="P49" i="51"/>
  <c r="P47" i="51"/>
  <c r="C376" i="192"/>
  <c r="AY29" i="20"/>
  <c r="AY49" i="20"/>
  <c r="AY47" i="20"/>
  <c r="E219" i="192"/>
  <c r="AZ29" i="20"/>
  <c r="M49" i="20"/>
  <c r="M47" i="20"/>
  <c r="V49" i="20"/>
  <c r="V47" i="20"/>
  <c r="AD49" i="20"/>
  <c r="AD47" i="20"/>
  <c r="AM49" i="20"/>
  <c r="AM47" i="20"/>
  <c r="AG50" i="20"/>
  <c r="AQ51" i="20"/>
  <c r="D29" i="51"/>
  <c r="M49" i="51"/>
  <c r="M47" i="51"/>
  <c r="Q49" i="51"/>
  <c r="Q47" i="51"/>
  <c r="C231" i="192"/>
  <c r="C12" i="192"/>
  <c r="C339" i="192"/>
  <c r="C167" i="192"/>
  <c r="AF51" i="51"/>
  <c r="AF47" i="51"/>
  <c r="L103" i="1"/>
  <c r="O91" i="1"/>
  <c r="O93" i="1"/>
  <c r="Y68" i="46196"/>
  <c r="AI68" i="46196"/>
  <c r="W73" i="46196"/>
  <c r="AJ87" i="46196"/>
  <c r="M160" i="46196"/>
  <c r="C160" i="46196"/>
  <c r="B184" i="46196"/>
  <c r="M184" i="46196"/>
  <c r="M146" i="46196"/>
  <c r="C146" i="46196"/>
  <c r="B170" i="46196"/>
  <c r="M170" i="46196"/>
  <c r="G147" i="46196"/>
  <c r="F171" i="46196"/>
  <c r="K148" i="46196"/>
  <c r="J172" i="46196"/>
  <c r="AA154" i="46196"/>
  <c r="Z178" i="46196"/>
  <c r="AI178" i="46196"/>
  <c r="Z68" i="46196"/>
  <c r="M86" i="46196"/>
  <c r="W86" i="46196"/>
  <c r="C68" i="46196"/>
  <c r="E158" i="46196"/>
  <c r="D182" i="46196"/>
  <c r="AC155" i="46196"/>
  <c r="AB179" i="46196"/>
  <c r="AG155" i="46196"/>
  <c r="AF179" i="46196"/>
  <c r="AI172" i="46196"/>
  <c r="M82" i="46196"/>
  <c r="W82" i="46196"/>
  <c r="AJ83" i="46196"/>
  <c r="M178" i="46196"/>
  <c r="Y67" i="3"/>
  <c r="AH154" i="46196"/>
  <c r="AH178" i="46196"/>
  <c r="Y66" i="3"/>
  <c r="Y58" i="3"/>
  <c r="L158" i="3"/>
  <c r="Z63" i="3"/>
  <c r="P68" i="3"/>
  <c r="X68" i="3"/>
  <c r="D184" i="192"/>
  <c r="AP29" i="184"/>
  <c r="E269" i="192"/>
  <c r="E129" i="192"/>
  <c r="B129" i="192"/>
  <c r="U10" i="20"/>
  <c r="D250" i="192"/>
  <c r="AS10" i="20"/>
  <c r="B337" i="192"/>
  <c r="AM49" i="184"/>
  <c r="AM29" i="184"/>
  <c r="I341" i="192"/>
  <c r="AG165" i="16"/>
  <c r="AJ36" i="184"/>
  <c r="C3" i="40"/>
  <c r="D31" i="184"/>
  <c r="AG29" i="184"/>
  <c r="AG49" i="184"/>
  <c r="AG47" i="184"/>
  <c r="E5" i="40"/>
  <c r="Q33" i="184"/>
  <c r="K12" i="51"/>
  <c r="K10" i="51"/>
  <c r="C10" i="51"/>
  <c r="W29" i="184"/>
  <c r="W49" i="184"/>
  <c r="W47" i="184"/>
  <c r="J61" i="184"/>
  <c r="AR29" i="184"/>
  <c r="AR49" i="184"/>
  <c r="C8" i="40"/>
  <c r="G8" i="40"/>
  <c r="D36" i="184"/>
  <c r="B159" i="16"/>
  <c r="D10" i="51"/>
  <c r="C215" i="192"/>
  <c r="E215" i="192"/>
  <c r="AL10" i="51"/>
  <c r="J17" i="51"/>
  <c r="C358" i="192"/>
  <c r="C186" i="192"/>
  <c r="D3" i="40"/>
  <c r="Q12" i="184"/>
  <c r="AJ10" i="20"/>
  <c r="K10" i="20"/>
  <c r="AT10" i="20"/>
  <c r="AI29" i="184"/>
  <c r="AI49" i="184"/>
  <c r="AI47" i="184"/>
  <c r="I10" i="51"/>
  <c r="K17" i="51"/>
  <c r="AX10" i="20"/>
  <c r="AE10" i="20"/>
  <c r="AQ133" i="169"/>
  <c r="AQ16" i="20"/>
  <c r="D287" i="192"/>
  <c r="G29" i="184"/>
  <c r="G49" i="184"/>
  <c r="G47" i="184"/>
  <c r="Y49" i="184"/>
  <c r="Y47" i="184"/>
  <c r="L61" i="184"/>
  <c r="Y29" i="184"/>
  <c r="B234" i="192"/>
  <c r="E234" i="192"/>
  <c r="AS50" i="184"/>
  <c r="O51" i="184"/>
  <c r="AB53" i="184"/>
  <c r="B272" i="192"/>
  <c r="E272" i="192"/>
  <c r="AL54" i="184"/>
  <c r="C250" i="192"/>
  <c r="AD10" i="51"/>
  <c r="J165" i="149"/>
  <c r="M47" i="184"/>
  <c r="B10" i="184"/>
  <c r="D14" i="40"/>
  <c r="E319" i="192"/>
  <c r="B166" i="192"/>
  <c r="E166" i="192"/>
  <c r="AB14" i="184"/>
  <c r="E320" i="192"/>
  <c r="B167" i="192"/>
  <c r="E167" i="192"/>
  <c r="D16" i="40"/>
  <c r="C8" i="1"/>
  <c r="O17" i="184"/>
  <c r="C34" i="20"/>
  <c r="D35" i="20"/>
  <c r="D36" i="20"/>
  <c r="D32" i="20"/>
  <c r="E251" i="192"/>
  <c r="C148" i="192"/>
  <c r="E250" i="192"/>
  <c r="B248" i="192"/>
  <c r="B29" i="192"/>
  <c r="B127" i="192"/>
  <c r="AG10" i="184"/>
  <c r="E220" i="192"/>
  <c r="AX54" i="20"/>
  <c r="B24" i="20"/>
  <c r="B25" i="20"/>
  <c r="C19" i="20"/>
  <c r="C18" i="20"/>
  <c r="C25" i="20"/>
  <c r="B283" i="192"/>
  <c r="AF29" i="184"/>
  <c r="AB33" i="184"/>
  <c r="T10" i="184"/>
  <c r="B4" i="40"/>
  <c r="D13" i="184"/>
  <c r="C5" i="1"/>
  <c r="G5" i="1"/>
  <c r="O14" i="184"/>
  <c r="O10" i="184"/>
  <c r="D304" i="192"/>
  <c r="AQ53" i="20"/>
  <c r="G335" i="192"/>
  <c r="G61" i="192"/>
  <c r="G58" i="192"/>
  <c r="AI64" i="149"/>
  <c r="AJ33" i="51"/>
  <c r="AJ51" i="51"/>
  <c r="K52" i="51"/>
  <c r="AK52" i="51"/>
  <c r="AJ54" i="51"/>
  <c r="AQ10" i="184"/>
  <c r="E253" i="192"/>
  <c r="E130" i="192"/>
  <c r="B130" i="192"/>
  <c r="B54" i="20"/>
  <c r="P36" i="20"/>
  <c r="P29" i="20"/>
  <c r="C406" i="192"/>
  <c r="C199" i="192"/>
  <c r="U50" i="51"/>
  <c r="V29" i="184"/>
  <c r="U17" i="51"/>
  <c r="C393" i="192"/>
  <c r="C203" i="192"/>
  <c r="D5" i="40"/>
  <c r="Q14" i="184"/>
  <c r="AA14" i="184"/>
  <c r="B390" i="192"/>
  <c r="N131" i="3"/>
  <c r="B17" i="40"/>
  <c r="D17" i="40"/>
  <c r="C29" i="20"/>
  <c r="T29" i="20"/>
  <c r="H338" i="192"/>
  <c r="AX50" i="20"/>
  <c r="AX47" i="20"/>
  <c r="B168" i="192"/>
  <c r="E168" i="192"/>
  <c r="F170" i="192"/>
  <c r="I170" i="192"/>
  <c r="F49" i="20"/>
  <c r="F47" i="20"/>
  <c r="N49" i="20"/>
  <c r="N47" i="20"/>
  <c r="W47" i="20"/>
  <c r="AE47" i="20"/>
  <c r="AH50" i="20"/>
  <c r="Y49" i="51"/>
  <c r="Y47" i="51"/>
  <c r="AI54" i="51"/>
  <c r="AS10" i="184"/>
  <c r="B8" i="1"/>
  <c r="N17" i="184"/>
  <c r="B358" i="192"/>
  <c r="E49" i="20"/>
  <c r="E47" i="20"/>
  <c r="D407" i="192"/>
  <c r="D403" i="192"/>
  <c r="D94" i="192"/>
  <c r="AG51" i="20"/>
  <c r="C371" i="192"/>
  <c r="J49" i="51"/>
  <c r="AE29" i="51"/>
  <c r="AE49" i="51"/>
  <c r="AE47" i="51"/>
  <c r="AJ50" i="51"/>
  <c r="K51" i="51"/>
  <c r="C54" i="51"/>
  <c r="V54" i="51"/>
  <c r="AM29" i="51"/>
  <c r="AM49" i="51"/>
  <c r="AM47" i="51"/>
  <c r="E254" i="192"/>
  <c r="E131" i="192"/>
  <c r="H49" i="20"/>
  <c r="H47" i="20"/>
  <c r="AC49" i="20"/>
  <c r="AC47" i="20"/>
  <c r="AL49" i="20"/>
  <c r="AL47" i="20"/>
  <c r="AH51" i="20"/>
  <c r="AY53" i="20"/>
  <c r="K29" i="51"/>
  <c r="J32" i="51"/>
  <c r="C407" i="192"/>
  <c r="U51" i="51"/>
  <c r="I49" i="20"/>
  <c r="I47" i="20"/>
  <c r="Z49" i="20"/>
  <c r="Z47" i="20"/>
  <c r="D49" i="51"/>
  <c r="D47" i="51"/>
  <c r="C405" i="192"/>
  <c r="U49" i="51"/>
  <c r="U47" i="51"/>
  <c r="U29" i="51"/>
  <c r="AG49" i="51"/>
  <c r="AG47" i="51"/>
  <c r="AK29" i="51"/>
  <c r="V53" i="51"/>
  <c r="D213" i="40"/>
  <c r="N215" i="40"/>
  <c r="N213" i="40"/>
  <c r="B14" i="20"/>
  <c r="M172" i="46196"/>
  <c r="M176" i="46196"/>
  <c r="AF187" i="46196"/>
  <c r="AI179" i="46196"/>
  <c r="X187" i="46196"/>
  <c r="AH29" i="20"/>
  <c r="C10" i="20"/>
  <c r="C9" i="20"/>
  <c r="C13" i="20"/>
  <c r="C403" i="192"/>
  <c r="C94" i="192"/>
  <c r="C22" i="20"/>
  <c r="B200" i="192"/>
  <c r="E390" i="192"/>
  <c r="G59" i="184"/>
  <c r="G60" i="184"/>
  <c r="D8" i="1"/>
  <c r="F8" i="1"/>
  <c r="N36" i="184"/>
  <c r="B376" i="192"/>
  <c r="E376" i="192"/>
  <c r="D54" i="184"/>
  <c r="N54" i="184"/>
  <c r="AA33" i="184"/>
  <c r="B407" i="192"/>
  <c r="E407" i="192"/>
  <c r="Q51" i="184"/>
  <c r="AA51" i="184"/>
  <c r="D3" i="1"/>
  <c r="D49" i="184"/>
  <c r="N31" i="184"/>
  <c r="D29" i="184"/>
  <c r="D248" i="192"/>
  <c r="D29" i="192"/>
  <c r="D127" i="192"/>
  <c r="D125" i="192"/>
  <c r="Z68" i="3"/>
  <c r="AD47" i="51"/>
  <c r="B5" i="1"/>
  <c r="F5" i="1"/>
  <c r="N14" i="184"/>
  <c r="B355" i="192"/>
  <c r="AB29" i="184"/>
  <c r="W72" i="46196"/>
  <c r="W68" i="46196"/>
  <c r="L68" i="46196"/>
  <c r="O99" i="1"/>
  <c r="AB47" i="51"/>
  <c r="B132" i="192"/>
  <c r="AJ29" i="51"/>
  <c r="E13" i="20"/>
  <c r="E10" i="20"/>
  <c r="E12" i="20"/>
  <c r="E9" i="20"/>
  <c r="D33" i="20"/>
  <c r="E389" i="192"/>
  <c r="AG53" i="20"/>
  <c r="F6" i="1"/>
  <c r="AA32" i="184"/>
  <c r="B406" i="192"/>
  <c r="E406" i="192"/>
  <c r="Q50" i="184"/>
  <c r="AA50" i="184"/>
  <c r="D5" i="1"/>
  <c r="D51" i="184"/>
  <c r="N51" i="184"/>
  <c r="N33" i="184"/>
  <c r="B373" i="192"/>
  <c r="E373" i="192"/>
  <c r="E342" i="192"/>
  <c r="B170" i="192"/>
  <c r="E170" i="192"/>
  <c r="M103" i="1"/>
  <c r="AH163" i="46196"/>
  <c r="AH169" i="46196"/>
  <c r="AH187" i="46196"/>
  <c r="AG54" i="20"/>
  <c r="C23" i="20"/>
  <c r="D27" i="192"/>
  <c r="E287" i="192"/>
  <c r="B148" i="192"/>
  <c r="V10" i="51"/>
  <c r="AS47" i="184"/>
  <c r="O49" i="184"/>
  <c r="O47" i="184"/>
  <c r="G4" i="40"/>
  <c r="H59" i="184"/>
  <c r="H60" i="184"/>
  <c r="D200" i="192"/>
  <c r="J10" i="51"/>
  <c r="AG47" i="20"/>
  <c r="AG10" i="20"/>
  <c r="C372" i="192"/>
  <c r="C182" i="192"/>
  <c r="J50" i="51"/>
  <c r="B186" i="192"/>
  <c r="E186" i="192"/>
  <c r="E358" i="192"/>
  <c r="D376" i="192"/>
  <c r="D369" i="192"/>
  <c r="D77" i="192"/>
  <c r="P54" i="20"/>
  <c r="B144" i="192"/>
  <c r="B281" i="192"/>
  <c r="E248" i="192"/>
  <c r="C127" i="192"/>
  <c r="C125" i="192"/>
  <c r="C248" i="192"/>
  <c r="C29" i="192"/>
  <c r="E285" i="192"/>
  <c r="B146" i="192"/>
  <c r="E146" i="192"/>
  <c r="D30" i="20"/>
  <c r="E8" i="1"/>
  <c r="O36" i="184"/>
  <c r="E54" i="184"/>
  <c r="O54" i="184"/>
  <c r="E284" i="192"/>
  <c r="B145" i="192"/>
  <c r="E145" i="192"/>
  <c r="I61" i="192"/>
  <c r="D186" i="192"/>
  <c r="AJ47" i="51"/>
  <c r="AQ47" i="20"/>
  <c r="V47" i="51"/>
  <c r="B19" i="40"/>
  <c r="D19" i="40"/>
  <c r="B184" i="192"/>
  <c r="E184" i="192"/>
  <c r="E356" i="192"/>
  <c r="B301" i="192"/>
  <c r="E301" i="192"/>
  <c r="AJ50" i="184"/>
  <c r="C388" i="192"/>
  <c r="U10" i="51"/>
  <c r="AI173" i="46196"/>
  <c r="AB187" i="46196"/>
  <c r="Q10" i="20"/>
  <c r="Q49" i="20"/>
  <c r="Q47" i="20"/>
  <c r="E268" i="192"/>
  <c r="O29" i="184"/>
  <c r="D4" i="1"/>
  <c r="N32" i="184"/>
  <c r="B372" i="192"/>
  <c r="D50" i="184"/>
  <c r="N50" i="184"/>
  <c r="D165" i="192"/>
  <c r="D163" i="192"/>
  <c r="D316" i="192"/>
  <c r="D60" i="192"/>
  <c r="E300" i="192"/>
  <c r="D181" i="192"/>
  <c r="D179" i="192"/>
  <c r="D351" i="192"/>
  <c r="D76" i="192"/>
  <c r="K49" i="51"/>
  <c r="K47" i="51"/>
  <c r="J47" i="51"/>
  <c r="B4" i="1"/>
  <c r="F4" i="1"/>
  <c r="N13" i="184"/>
  <c r="B354" i="192"/>
  <c r="B128" i="192"/>
  <c r="B125" i="192"/>
  <c r="G8" i="1"/>
  <c r="Q10" i="184"/>
  <c r="AA12" i="184"/>
  <c r="C107" i="192"/>
  <c r="C105" i="192"/>
  <c r="C213" i="192"/>
  <c r="C11" i="192"/>
  <c r="C9" i="192"/>
  <c r="G3" i="40"/>
  <c r="C9" i="40"/>
  <c r="G9" i="40"/>
  <c r="AM47" i="184"/>
  <c r="M182" i="46196"/>
  <c r="J54" i="51"/>
  <c r="C144" i="192"/>
  <c r="C142" i="192"/>
  <c r="C281" i="192"/>
  <c r="C42" i="192"/>
  <c r="F5" i="40"/>
  <c r="AA36" i="184"/>
  <c r="B410" i="192"/>
  <c r="Q54" i="184"/>
  <c r="AA54" i="184"/>
  <c r="E267" i="192"/>
  <c r="E265" i="192"/>
  <c r="B265" i="192"/>
  <c r="B30" i="192"/>
  <c r="AB49" i="184"/>
  <c r="AB47" i="184"/>
  <c r="R47" i="184"/>
  <c r="E61" i="184"/>
  <c r="M171" i="46196"/>
  <c r="M187" i="46196"/>
  <c r="W81" i="46196"/>
  <c r="J73" i="184"/>
  <c r="K75" i="184"/>
  <c r="D213" i="192"/>
  <c r="D11" i="192"/>
  <c r="D9" i="192"/>
  <c r="D107" i="192"/>
  <c r="D105" i="192"/>
  <c r="E132" i="192"/>
  <c r="C20" i="20"/>
  <c r="D298" i="192"/>
  <c r="D43" i="192"/>
  <c r="AR54" i="184"/>
  <c r="I318" i="192"/>
  <c r="I316" i="192"/>
  <c r="F165" i="192"/>
  <c r="F316" i="192"/>
  <c r="F60" i="192"/>
  <c r="I60" i="192"/>
  <c r="I59" i="184"/>
  <c r="I60" i="184"/>
  <c r="E375" i="192"/>
  <c r="AA35" i="184"/>
  <c r="B409" i="192"/>
  <c r="E409" i="192"/>
  <c r="Q53" i="184"/>
  <c r="AA53" i="184"/>
  <c r="AT47" i="184"/>
  <c r="F59" i="184"/>
  <c r="F60" i="184"/>
  <c r="E374" i="192"/>
  <c r="G5" i="40"/>
  <c r="E112" i="192"/>
  <c r="J74" i="184"/>
  <c r="J75" i="184"/>
  <c r="L59" i="184"/>
  <c r="L60" i="184"/>
  <c r="AA163" i="46196"/>
  <c r="AK47" i="51"/>
  <c r="H8" i="40"/>
  <c r="B7" i="1"/>
  <c r="N16" i="184"/>
  <c r="B357" i="192"/>
  <c r="B3" i="1"/>
  <c r="D10" i="184"/>
  <c r="N12" i="184"/>
  <c r="E29" i="184"/>
  <c r="D202" i="192"/>
  <c r="P47" i="20"/>
  <c r="C181" i="192"/>
  <c r="C179" i="192"/>
  <c r="C351" i="192"/>
  <c r="C76" i="192"/>
  <c r="AD187" i="46196"/>
  <c r="J29" i="51"/>
  <c r="F4" i="40"/>
  <c r="H4" i="40"/>
  <c r="AJ10" i="184"/>
  <c r="E29" i="192"/>
  <c r="E128" i="192"/>
  <c r="M59" i="184"/>
  <c r="M60" i="184"/>
  <c r="D148" i="192"/>
  <c r="D9" i="40"/>
  <c r="AR47" i="184"/>
  <c r="B305" i="192"/>
  <c r="AJ54" i="184"/>
  <c r="E337" i="192"/>
  <c r="B335" i="192"/>
  <c r="O103" i="1"/>
  <c r="C265" i="192"/>
  <c r="C30" i="192"/>
  <c r="C27" i="192"/>
  <c r="E47" i="51"/>
  <c r="I166" i="192"/>
  <c r="H58" i="192"/>
  <c r="E237" i="192"/>
  <c r="B111" i="192"/>
  <c r="E111" i="192"/>
  <c r="E318" i="192"/>
  <c r="B165" i="192"/>
  <c r="B316" i="192"/>
  <c r="E304" i="192"/>
  <c r="E235" i="192"/>
  <c r="B109" i="192"/>
  <c r="E109" i="192"/>
  <c r="D283" i="192"/>
  <c r="E283" i="192"/>
  <c r="AQ10" i="20"/>
  <c r="AH10" i="20"/>
  <c r="AH49" i="20"/>
  <c r="AH47" i="20"/>
  <c r="AH68" i="46196"/>
  <c r="AJ68" i="46196"/>
  <c r="AI171" i="46196"/>
  <c r="M163" i="46196"/>
  <c r="C298" i="192"/>
  <c r="C43" i="192"/>
  <c r="C40" i="192"/>
  <c r="D58" i="192"/>
  <c r="E393" i="192"/>
  <c r="C335" i="192"/>
  <c r="C61" i="192"/>
  <c r="C58" i="192"/>
  <c r="E201" i="192"/>
  <c r="AJ51" i="184"/>
  <c r="AJ47" i="184"/>
  <c r="B202" i="192"/>
  <c r="E202" i="192"/>
  <c r="E392" i="192"/>
  <c r="D7" i="1"/>
  <c r="Q29" i="184"/>
  <c r="Q49" i="184"/>
  <c r="AA31" i="184"/>
  <c r="C9" i="1"/>
  <c r="AH47" i="184"/>
  <c r="AC163" i="46196"/>
  <c r="I338" i="192"/>
  <c r="I335" i="192"/>
  <c r="Z169" i="46196"/>
  <c r="G13" i="20"/>
  <c r="G10" i="20"/>
  <c r="G12" i="20"/>
  <c r="G9" i="20"/>
  <c r="G16" i="20"/>
  <c r="B11" i="192"/>
  <c r="F7" i="40"/>
  <c r="H7" i="40"/>
  <c r="D29" i="20"/>
  <c r="F35" i="20"/>
  <c r="E408" i="192"/>
  <c r="K47" i="184"/>
  <c r="K59" i="184"/>
  <c r="K60" i="184"/>
  <c r="H163" i="192"/>
  <c r="F3" i="40"/>
  <c r="H3" i="40"/>
  <c r="B9" i="40"/>
  <c r="F9" i="40"/>
  <c r="H9" i="40"/>
  <c r="E233" i="192"/>
  <c r="B231" i="192"/>
  <c r="E9" i="1"/>
  <c r="AJ29" i="184"/>
  <c r="P10" i="20"/>
  <c r="D198" i="192"/>
  <c r="D196" i="192"/>
  <c r="D386" i="192"/>
  <c r="D93" i="192"/>
  <c r="D91" i="192"/>
  <c r="E165" i="192"/>
  <c r="E163" i="192"/>
  <c r="B163" i="192"/>
  <c r="E305" i="192"/>
  <c r="B149" i="192"/>
  <c r="E149" i="192"/>
  <c r="B185" i="192"/>
  <c r="E185" i="192"/>
  <c r="E357" i="192"/>
  <c r="E30" i="192"/>
  <c r="E27" i="192"/>
  <c r="B27" i="192"/>
  <c r="H5" i="40"/>
  <c r="B105" i="192"/>
  <c r="E105" i="192"/>
  <c r="B142" i="192"/>
  <c r="B199" i="192"/>
  <c r="E199" i="192"/>
  <c r="D9" i="1"/>
  <c r="E200" i="192"/>
  <c r="Z187" i="46196"/>
  <c r="AI187" i="46196"/>
  <c r="AI169" i="46196"/>
  <c r="B298" i="192"/>
  <c r="E107" i="192"/>
  <c r="C386" i="192"/>
  <c r="C93" i="192"/>
  <c r="C198" i="192"/>
  <c r="C196" i="192"/>
  <c r="C14" i="20"/>
  <c r="B405" i="192"/>
  <c r="AA29" i="184"/>
  <c r="E335" i="192"/>
  <c r="B61" i="192"/>
  <c r="F7" i="1"/>
  <c r="E213" i="192"/>
  <c r="Q47" i="184"/>
  <c r="D61" i="184"/>
  <c r="AA49" i="184"/>
  <c r="AA47" i="184"/>
  <c r="F163" i="192"/>
  <c r="I165" i="192"/>
  <c r="I163" i="192"/>
  <c r="B388" i="192"/>
  <c r="AA10" i="184"/>
  <c r="E372" i="192"/>
  <c r="E127" i="192"/>
  <c r="E125" i="192"/>
  <c r="C369" i="192"/>
  <c r="C77" i="192"/>
  <c r="C74" i="192"/>
  <c r="B371" i="192"/>
  <c r="N29" i="184"/>
  <c r="G9" i="1"/>
  <c r="E231" i="192"/>
  <c r="B12" i="192"/>
  <c r="B353" i="192"/>
  <c r="N10" i="184"/>
  <c r="E11" i="192"/>
  <c r="D281" i="192"/>
  <c r="D42" i="192"/>
  <c r="D40" i="192"/>
  <c r="D144" i="192"/>
  <c r="D142" i="192"/>
  <c r="E316" i="192"/>
  <c r="B60" i="192"/>
  <c r="E60" i="192"/>
  <c r="F3" i="1"/>
  <c r="B9" i="1"/>
  <c r="F9" i="1"/>
  <c r="E410" i="192"/>
  <c r="B203" i="192"/>
  <c r="E203" i="192"/>
  <c r="B182" i="192"/>
  <c r="E182" i="192"/>
  <c r="E354" i="192"/>
  <c r="F58" i="192"/>
  <c r="I58" i="192"/>
  <c r="E281" i="192"/>
  <c r="B42" i="192"/>
  <c r="E42" i="192"/>
  <c r="D74" i="192"/>
  <c r="E47" i="184"/>
  <c r="E59" i="184"/>
  <c r="E148" i="192"/>
  <c r="E16" i="20"/>
  <c r="B183" i="192"/>
  <c r="E183" i="192"/>
  <c r="E355" i="192"/>
  <c r="D47" i="184"/>
  <c r="D59" i="184"/>
  <c r="N49" i="184"/>
  <c r="N47" i="184"/>
  <c r="J66" i="184"/>
  <c r="C91" i="192"/>
  <c r="E12" i="192"/>
  <c r="B9" i="192"/>
  <c r="E9" i="192"/>
  <c r="E371" i="192"/>
  <c r="B369" i="192"/>
  <c r="D63" i="184"/>
  <c r="E405" i="192"/>
  <c r="B403" i="192"/>
  <c r="E142" i="192"/>
  <c r="E61" i="192"/>
  <c r="B58" i="192"/>
  <c r="E58" i="192"/>
  <c r="B43" i="192"/>
  <c r="E298" i="192"/>
  <c r="E144" i="192"/>
  <c r="E388" i="192"/>
  <c r="B386" i="192"/>
  <c r="B198" i="192"/>
  <c r="E353" i="192"/>
  <c r="B181" i="192"/>
  <c r="B351" i="192"/>
  <c r="E181" i="192"/>
  <c r="B179" i="192"/>
  <c r="E179" i="192"/>
  <c r="B196" i="192"/>
  <c r="E196" i="192"/>
  <c r="E198" i="192"/>
  <c r="E369" i="192"/>
  <c r="B77" i="192"/>
  <c r="B76" i="192"/>
  <c r="E351" i="192"/>
  <c r="B93" i="192"/>
  <c r="E386" i="192"/>
  <c r="E43" i="192"/>
  <c r="B40" i="192"/>
  <c r="E40" i="192"/>
  <c r="E403" i="192"/>
  <c r="B94" i="192"/>
  <c r="B91" i="192"/>
  <c r="B74" i="192"/>
</calcChain>
</file>

<file path=xl/sharedStrings.xml><?xml version="1.0" encoding="utf-8"?>
<sst xmlns="http://schemas.openxmlformats.org/spreadsheetml/2006/main" count="15517" uniqueCount="1010">
  <si>
    <t>TABLEAU :159  REPARTITION DES SECTIONS, DES SALLES DE CLASSE, DU PERSONNEL</t>
  </si>
  <si>
    <t>ANNEE SCOLAIRE   2001/2002</t>
  </si>
  <si>
    <t>ANNEE SCOLAIRE 2001/2002</t>
  </si>
  <si>
    <t xml:space="preserve">ANNEE SCOLAIRE 2001/2002 </t>
  </si>
  <si>
    <t xml:space="preserve"> ANNEE SCOLAIRE 2001/2002</t>
  </si>
  <si>
    <t>écoles</t>
  </si>
  <si>
    <t>Nouv créées</t>
  </si>
  <si>
    <t>12 ème</t>
  </si>
  <si>
    <t>12 è</t>
  </si>
  <si>
    <t>utilisées</t>
  </si>
  <si>
    <t>REPARTITION DES TAUX DE SCOLARISATION DU NIVEAU I PAR CISCO</t>
  </si>
  <si>
    <t>FARITANY MAHAJANGA</t>
  </si>
  <si>
    <t>CISCO</t>
  </si>
  <si>
    <t>Population scolarisable</t>
  </si>
  <si>
    <t>Population scolarisée</t>
  </si>
  <si>
    <t>Taux de Scolarisation</t>
  </si>
  <si>
    <t>6-10 ans</t>
  </si>
  <si>
    <t>Brut</t>
  </si>
  <si>
    <t>Net</t>
  </si>
  <si>
    <t>MAHAJANGA  I</t>
  </si>
  <si>
    <t>MAHAJANGA  II</t>
  </si>
  <si>
    <t>AMBATO - BOENI</t>
  </si>
  <si>
    <t>AMBATOMAINTY</t>
  </si>
  <si>
    <t>ANALALAVA</t>
  </si>
  <si>
    <t>ANTSALOVA</t>
  </si>
  <si>
    <t>BEALANANA</t>
  </si>
  <si>
    <t>BEFANDRIANA - NORD</t>
  </si>
  <si>
    <t>BESALAMPY</t>
  </si>
  <si>
    <t>KANDREHO</t>
  </si>
  <si>
    <t>MAEVATANANA</t>
  </si>
  <si>
    <t>MAMPIKONY</t>
  </si>
  <si>
    <t>MAROVOAY</t>
  </si>
  <si>
    <t>MORAFENOBE</t>
  </si>
  <si>
    <t>PORT - BERGE</t>
  </si>
  <si>
    <t>SOALALA</t>
  </si>
  <si>
    <t>TSARATANANA</t>
  </si>
  <si>
    <t>ENSEMBLE  FARITANY</t>
  </si>
  <si>
    <t>FARITANY DE MAHAJANGA</t>
  </si>
  <si>
    <t>FIVONDRONAMPOKONTANY</t>
  </si>
  <si>
    <t>C E P E</t>
  </si>
  <si>
    <t>INS G</t>
  </si>
  <si>
    <t>TABLEAU : 15  REPARTITION DES SALLES DE CLASSES EXISTANTES</t>
  </si>
  <si>
    <t>TABLEAU : 16 REPARTITION DES SALLES DE CLASSES EXISTANTES</t>
  </si>
  <si>
    <t>INS F</t>
  </si>
  <si>
    <t>INS TOT</t>
  </si>
  <si>
    <t>ADM G</t>
  </si>
  <si>
    <t>ADM F</t>
  </si>
  <si>
    <t>ADM TOT</t>
  </si>
  <si>
    <t>% ADM</t>
  </si>
  <si>
    <t>%ADM</t>
  </si>
  <si>
    <t>MAHAJANGA II</t>
  </si>
  <si>
    <t>AMBATO BOENI</t>
  </si>
  <si>
    <t>BEFANDRIANA NORD</t>
  </si>
  <si>
    <t>PORT BERGE</t>
  </si>
  <si>
    <t>ENSEMBLE FARITANY</t>
  </si>
  <si>
    <t>SESSION 2000</t>
  </si>
  <si>
    <t>6è</t>
  </si>
  <si>
    <t>Ins G</t>
  </si>
  <si>
    <t>Ins F</t>
  </si>
  <si>
    <t>Ins TOT</t>
  </si>
  <si>
    <t>Adm G</t>
  </si>
  <si>
    <t>Adm F</t>
  </si>
  <si>
    <t>Adm TOT</t>
  </si>
  <si>
    <t>% Adm</t>
  </si>
  <si>
    <t>AdmTOT</t>
  </si>
  <si>
    <t>SESSION 2001</t>
  </si>
  <si>
    <t xml:space="preserve"> FIVONDRONAMPOKONTANY </t>
  </si>
  <si>
    <t>B E P C</t>
  </si>
  <si>
    <t>%Adm</t>
  </si>
  <si>
    <t>FIVONDONAMPOKONTANY</t>
  </si>
  <si>
    <t xml:space="preserve">       ENSEMBLE  FARITANY</t>
  </si>
  <si>
    <t xml:space="preserve">FIVONDRONAMPOKONTANY </t>
  </si>
  <si>
    <t>Série A</t>
  </si>
  <si>
    <t>Série C</t>
  </si>
  <si>
    <t>Série D</t>
  </si>
  <si>
    <t>Ins</t>
  </si>
  <si>
    <t>Adm</t>
  </si>
  <si>
    <t xml:space="preserve">    Adm</t>
  </si>
  <si>
    <t xml:space="preserve">RESULTATS AUX EXAMENS DU NIVEAU III PUBLIC ET PRIVE </t>
  </si>
  <si>
    <t xml:space="preserve">RESULTATS AUX EXAMENS DU NIVEAU III PRIVE </t>
  </si>
  <si>
    <t>TOTAL PRIMAIRE</t>
  </si>
  <si>
    <t>dont femme</t>
  </si>
  <si>
    <t>dont FRAM</t>
  </si>
  <si>
    <t>non en classe</t>
  </si>
  <si>
    <t>Total primaire</t>
  </si>
  <si>
    <t>en classe</t>
  </si>
  <si>
    <t>existantes</t>
  </si>
  <si>
    <t>fermés</t>
  </si>
  <si>
    <t>dont vacataire</t>
  </si>
  <si>
    <t xml:space="preserve">TABLEAU  : 19 REPARTITION DES PERSONNELS ENSEIGNANTS,  ET NON ENSEIGNANTS  </t>
  </si>
  <si>
    <t>PAR FARITANY ET PAR NIVEAU</t>
  </si>
  <si>
    <t xml:space="preserve">TABLEAU  : 20  REPARTITION DES PERSONNELS ENSEIGNANTS, ET NON ENSEIGNANTS  </t>
  </si>
  <si>
    <t xml:space="preserve">TABLEAU : 10 REPARTITION DES PERSONNELS ENSEIGNANTS ET NON ENSEIGNANTS </t>
  </si>
  <si>
    <t>TABLEAU : 18  REPARTITION DES SECTIONS  PAR FARITANY  ET PAR NIVEAU</t>
  </si>
  <si>
    <t xml:space="preserve"> Section primaire</t>
  </si>
  <si>
    <t>Section primaire</t>
  </si>
  <si>
    <t>SECTIONS</t>
  </si>
  <si>
    <t>Existan</t>
  </si>
  <si>
    <t>tes</t>
  </si>
  <si>
    <t>sées</t>
  </si>
  <si>
    <t xml:space="preserve">Utili- </t>
  </si>
  <si>
    <t>lisées</t>
  </si>
  <si>
    <t>Non uti-</t>
  </si>
  <si>
    <t>TABLEAU 134 :   REPARTITION DES SECTIONS, DES SALLES DE CLASSE, DU PERSONNEL</t>
  </si>
  <si>
    <t>TABLEAU 135:  REPARTITION DES SECTIONS, DES SALLES DE CLASSE, DU PERSONNEL</t>
  </si>
  <si>
    <t>TABLEAU 136 : REPARTITION DES SECTIONS, DES SALLES DE CLASSE, DU PERSONNEL</t>
  </si>
  <si>
    <t>TABLEAU 137 : REPARTITION DES SECTIONS, DES SALLES DE CLASSE, DU PERSONNEL</t>
  </si>
  <si>
    <t>TABLEAU 138: REPARTITION DES SECTIONS, DES SALLES DE CLASSE, DU PERSONNEL</t>
  </si>
  <si>
    <t>préscol</t>
  </si>
  <si>
    <t>non payé par l'état</t>
  </si>
  <si>
    <t>Salle de classe</t>
  </si>
  <si>
    <t>Existant</t>
  </si>
  <si>
    <t xml:space="preserve"> dont FRAM</t>
  </si>
  <si>
    <t>TABLEAU : 64  REPARTITION DES REDOUBLANTS DU NIVEAU II  PAR SEXE</t>
  </si>
  <si>
    <t>TABLEAU : 65  REPARTITION DES REDOUBLANTS DU NIVEAU II  PAR SEXE</t>
  </si>
  <si>
    <t>FRAM/Suppl</t>
  </si>
  <si>
    <t>Personnel enseignant non payé par l'état: FRAM, Vacataire, Payés par lles communes</t>
  </si>
  <si>
    <t>Fonctionnel</t>
  </si>
  <si>
    <t>dont FRAM et autres</t>
  </si>
  <si>
    <t>SECTION</t>
  </si>
  <si>
    <t>Salles de classe</t>
  </si>
  <si>
    <t>PERSONNELS ENSEIGNANTS</t>
  </si>
  <si>
    <t>OBSERVATIONS</t>
  </si>
  <si>
    <t>12è</t>
  </si>
  <si>
    <t>11è</t>
  </si>
  <si>
    <t>10è</t>
  </si>
  <si>
    <t>9è</t>
  </si>
  <si>
    <t>8è</t>
  </si>
  <si>
    <t>7è</t>
  </si>
  <si>
    <t>Exist.</t>
  </si>
  <si>
    <t>Non util.</t>
  </si>
  <si>
    <t>dt FRAM</t>
  </si>
  <si>
    <t xml:space="preserve"> Manja</t>
  </si>
  <si>
    <t xml:space="preserve"> Beroroha</t>
  </si>
  <si>
    <t xml:space="preserve"> Morombe</t>
  </si>
  <si>
    <t xml:space="preserve"> Ankazoabo</t>
  </si>
  <si>
    <t xml:space="preserve"> Betioky</t>
  </si>
  <si>
    <t xml:space="preserve"> Ampanihy</t>
  </si>
  <si>
    <t xml:space="preserve"> Morondava</t>
  </si>
  <si>
    <t xml:space="preserve"> Mahabo</t>
  </si>
  <si>
    <t xml:space="preserve"> Belo/Tsirib</t>
  </si>
  <si>
    <t xml:space="preserve">TABLEAU : 07 NOMBRE D'ETABLISSEMENTS SCOLAIRES FONCTIONNELS   </t>
  </si>
  <si>
    <t xml:space="preserve">TABLEAU  : 13 NOMBRE D'ETABLISSEMENTS SCOLAIRES FONCTIONNELS   </t>
  </si>
  <si>
    <t xml:space="preserve">TABLEAU : 14 NOMBRE D'ETABLISSEMENTS SCOLAIRES FONCTIONNELS  </t>
  </si>
  <si>
    <t xml:space="preserve"> Miandrivazo</t>
  </si>
  <si>
    <t xml:space="preserve"> Sakaraha</t>
  </si>
  <si>
    <t xml:space="preserve"> Beloha</t>
  </si>
  <si>
    <t xml:space="preserve"> Ambovombe</t>
  </si>
  <si>
    <t xml:space="preserve"> Betroka</t>
  </si>
  <si>
    <t xml:space="preserve"> BEKILY</t>
  </si>
  <si>
    <t xml:space="preserve"> Amboasary</t>
  </si>
  <si>
    <t xml:space="preserve"> Toliara II</t>
  </si>
  <si>
    <t xml:space="preserve"> Toliara</t>
  </si>
  <si>
    <t>voir Niv1 pub ajusté</t>
  </si>
  <si>
    <t xml:space="preserve">voir Niv2pub </t>
  </si>
  <si>
    <t xml:space="preserve">voir Niv3 pub </t>
  </si>
  <si>
    <t>Fermé</t>
  </si>
  <si>
    <t>dontvacataire</t>
  </si>
  <si>
    <t xml:space="preserve">Betroka </t>
  </si>
  <si>
    <t>ANNEE SCOLAIRE   2001/02</t>
  </si>
  <si>
    <t>DONNEES ESTIMEES</t>
  </si>
  <si>
    <t>ESTIMATION</t>
  </si>
  <si>
    <t>non fonc-tionnel</t>
  </si>
  <si>
    <t>REDOUBLANTS</t>
  </si>
  <si>
    <t>2001/02</t>
  </si>
  <si>
    <t>2001/2002</t>
  </si>
  <si>
    <t>11E</t>
  </si>
  <si>
    <t>10E</t>
  </si>
  <si>
    <t>9E</t>
  </si>
  <si>
    <t>8E</t>
  </si>
  <si>
    <t>7E</t>
  </si>
  <si>
    <t>2000/2001</t>
  </si>
  <si>
    <t>EFFECTIF</t>
  </si>
  <si>
    <t>effectif</t>
  </si>
  <si>
    <t>Fivondronana</t>
  </si>
  <si>
    <t>existant</t>
  </si>
  <si>
    <t>fonctionnel</t>
  </si>
  <si>
    <t>Etablissement</t>
  </si>
  <si>
    <t>fermé</t>
  </si>
  <si>
    <t>dont  FRAM /</t>
  </si>
  <si>
    <t>ANNEE SCOLAIRE 2001-2002</t>
  </si>
  <si>
    <t>Farafangana  (fermé)</t>
  </si>
  <si>
    <t xml:space="preserve">Total </t>
  </si>
  <si>
    <t>adminis</t>
  </si>
  <si>
    <t>tratif</t>
  </si>
  <si>
    <t>Personnel enseignant</t>
  </si>
  <si>
    <t>personnel</t>
  </si>
  <si>
    <t>administratif</t>
  </si>
  <si>
    <t>adm</t>
  </si>
  <si>
    <t>ens Non en</t>
  </si>
  <si>
    <t>enseig Non en Classe</t>
  </si>
  <si>
    <t>administ</t>
  </si>
  <si>
    <t>ens non en classe</t>
  </si>
  <si>
    <t>classe</t>
  </si>
  <si>
    <t>non en</t>
  </si>
  <si>
    <t>PERSON</t>
  </si>
  <si>
    <t>NEL</t>
  </si>
  <si>
    <t>ENSEIGNANT NON EN CLASSE</t>
  </si>
  <si>
    <t>PAR FARITANY  ET PAR NIVEAU</t>
  </si>
  <si>
    <t xml:space="preserve">TABLEAU : 04 EFFECTIF DU PERSONNEL ENSEIGNANT ET NON ENSEIGNANT  </t>
  </si>
  <si>
    <t xml:space="preserve">PAR SECTEUR ET  PAR NIVEAU </t>
  </si>
  <si>
    <t>RESULTATS AUX EXAMENS DU NIVEAU III PUBLIC</t>
  </si>
  <si>
    <t xml:space="preserve">RESULTATS AUX EXAMENS ET CONCOURS DU NIVEAU II PUBLIC ET PRIVE  </t>
  </si>
  <si>
    <t xml:space="preserve">RESULTATS AUX EXAMENS ET CONCOURS DU NIVEAU II PRIVE </t>
  </si>
  <si>
    <t xml:space="preserve">RESULTATS AUX EXAMENS ET CONCOURS DU NIVEAU II PUBLIC </t>
  </si>
  <si>
    <t xml:space="preserve">RESULTATS AUX EXAMENS ET CONCOURS DU NIVEAU I PUBLIC  ET PRIVE </t>
  </si>
  <si>
    <t xml:space="preserve">RESULTATS AUX EXAMENS ET CONCOURS NIVEAU I PRIVE </t>
  </si>
  <si>
    <t xml:space="preserve">RESULTATS AUX EXAMENS ET CONCOURS DU NIVEAU I PUBLIC </t>
  </si>
  <si>
    <t>Préscolaire</t>
  </si>
  <si>
    <t xml:space="preserve">TABLEAU : 66  REPARTITION DES REDOUBLANTS DU SECONDAIRE PREMIER CYCLE  </t>
  </si>
  <si>
    <t xml:space="preserve">TABLEAU : 67  REPARTITION DES REDOUBLANTS DU SECONDAIRE PREMIER CYCLE  </t>
  </si>
  <si>
    <t xml:space="preserve">TABLEAU : 68  REPARTITION DES REDOUBLANTS DU SECONDAIRE PREMIER CYCLE  </t>
  </si>
  <si>
    <t xml:space="preserve">TABLEAU : 42  REPARTITION DES REDOUBLANTS DU PRIMAIRE  </t>
  </si>
  <si>
    <t xml:space="preserve">TABLEAU : 36  REPARTITION DES EFFECTIFS DES ELEVES DU PRIMAIRE  </t>
  </si>
  <si>
    <t xml:space="preserve">TABLEAU : 43  REPARTITION DES REDOUBLANTS DU PRIMAIRE  </t>
  </si>
  <si>
    <t xml:space="preserve">TABLEAU : 44  REPARTITION DES REDOUBLANTS DU PRIMAIRE  </t>
  </si>
  <si>
    <t xml:space="preserve">TABLEAU : 38  REPARTITION DES EFFECTIFS DES ELEVES DU PRIMAIRE  </t>
  </si>
  <si>
    <t xml:space="preserve">TABLEAU : 45  REPARTITION DES REDOUBLANTS DU PRIMAIRE  </t>
  </si>
  <si>
    <t xml:space="preserve">TABLEAU : 39  REPARTITION DES EFFECTIFS DES ELEVES DU PRIMAIRE  </t>
  </si>
  <si>
    <t xml:space="preserve">TABLEAU : 46  REPARTITION DES REDOUBLANTS DU PRIMAIRE  </t>
  </si>
  <si>
    <t xml:space="preserve">TABLEAU : 40  REPARTITION DES EFFECTIFS DES ELEVES DU PRIMAIRE  </t>
  </si>
  <si>
    <t xml:space="preserve">TABLEAU : 47  REPARTITION DES REDOUBLANTS DU PRIMAIRE  </t>
  </si>
  <si>
    <t xml:space="preserve">TABLEAU : 35   REPARTITION DES EFFECTIFS DES ELEVES DU PRIMAIRE  </t>
  </si>
  <si>
    <t xml:space="preserve">TABLEAU : 84  REPARTITION DES REDOUBLANTS DU SECONDAIRE SECOND CYCLE  </t>
  </si>
  <si>
    <t>ET DES ETABLISSEMENTS DU SECONDAIRE SECOND CYCLE  PAR  FIVONDRONAMPOKONTANY</t>
  </si>
  <si>
    <t xml:space="preserve">TABLEAU : 78  REPARTITION DES EFFECTIFS DES ELEVES DU SECONDAIRE SECOND CYCLE  </t>
  </si>
  <si>
    <t xml:space="preserve">TABLEAU :  85  REPARTITION DES REDOUBLANTS DU SECONDAIRE SECOND CYCLE  </t>
  </si>
  <si>
    <t>ET DES ETABLISSEMENTS  DU SECONDAIRE SECOND CYCLE PAR  FIVONDRONAMPOKONTANY</t>
  </si>
  <si>
    <t>ET DES ETABLISSEMENTS  DU SECONDAIRE SECOND CYCLE  PAR  FIVONDRONAMPOKONTANY</t>
  </si>
  <si>
    <t xml:space="preserve">TABLEAU :  80  REPARTITION DES EFFECTIFS DES ELEVES DU SECONDAIRE SECOND CYCLE  </t>
  </si>
  <si>
    <t xml:space="preserve">TABLEAU : 87  REPARTITION DES REDOUBLANTS DU SECONDAIRE SECOND CYCLE  </t>
  </si>
  <si>
    <t xml:space="preserve">TABLEAU : 88  REPARTITION DES REDOUBLANTS DU SECONDAIRE SECOND CYCLE  </t>
  </si>
  <si>
    <t xml:space="preserve">TABLEAU : 82  REPARTITION DES EFFECTIFS DES ELEVES DU SECONDAIRE SECOND CYCLE  </t>
  </si>
  <si>
    <t>ET DES ETABLISSEMENTS DU SECONDAIRE SECOND CYCLE   PAR  FIVONDRONAMPOKONTANY</t>
  </si>
  <si>
    <t xml:space="preserve">TABLEAU : 77  REPARTITION DES EFFECTIFS DES ELEVES DU SECONDAIRE SECOND CYCLE  </t>
  </si>
  <si>
    <t>ET DES ETABLISSEMENTS  DU SECONDAIRE SECOND CYCLE   PAR  FIVONDRONAMPOKONTANY</t>
  </si>
  <si>
    <t xml:space="preserve">TABLEAU : 105  REPARTITION DES REDOUBLANTS DU PRIMAIRE </t>
  </si>
  <si>
    <t xml:space="preserve">TABLEAU : 106  REPARTITION DES REDOUBLANTS DU PRIMAIRE </t>
  </si>
  <si>
    <t xml:space="preserve">TABLEAU : 107  REPARTITION DES REDOUBLANTS DU PRIMAIRE </t>
  </si>
  <si>
    <t xml:space="preserve">TABLEAU : 108  REPARTITION DES REDOUBLANTS DU PRIMAIRE </t>
  </si>
  <si>
    <t xml:space="preserve">TABLEAU : 109  REPARTITION DES REDOUBLANTS DU PRIMAIRE </t>
  </si>
  <si>
    <t>ens en classe</t>
  </si>
  <si>
    <t>ens  féminin</t>
  </si>
  <si>
    <t>ens</t>
  </si>
  <si>
    <t>féminin</t>
  </si>
  <si>
    <t xml:space="preserve">TABLEAU : 110  REPARTITION DES REDOUBLANTS DU PRIMAIRE </t>
  </si>
  <si>
    <t xml:space="preserve">TABLEAU : 99  REPARTITION DES EFFECTIFS DES ELEVES DU PRIMAIRE </t>
  </si>
  <si>
    <t xml:space="preserve">TABLEAU : 100  REPARTITION DES EFFECTIFS DES ELEVES DU PRIMAIRE </t>
  </si>
  <si>
    <t xml:space="preserve">TABLEAU : 101  REPARTITION DES EFFECTIFS DES ELEVES DU PRIMAIRE </t>
  </si>
  <si>
    <t xml:space="preserve">TABLEAU : 102  REPARTITION DES EFFECTIFS DES ELEVES DU PRIMAIRE </t>
  </si>
  <si>
    <t xml:space="preserve">TABLEAU : 103  REPARTITION DES EFFECTIFS DES ELEVES DU PRIMAIRE </t>
  </si>
  <si>
    <t xml:space="preserve">TABLEAU : 98  REPARTITION DES EFFECTIFS DES ELEVES DU PRIMAIRE </t>
  </si>
  <si>
    <t xml:space="preserve">TABLEAU 121:  REPARTITION DES EFFECTIFS DES ELEVES DU SECONDAIRE PREMIER CYCLE  </t>
  </si>
  <si>
    <t xml:space="preserve">TABLEAU 122 : REPARTITION DES EFFECTIFS DES ELEVES DU SECONDAIRE PREMIER CYCLE  </t>
  </si>
  <si>
    <t xml:space="preserve">TABLEAU 129 :REPARTITION DES REDOUBLANTS DU SECONDAIRE PREMIER CYCLE  </t>
  </si>
  <si>
    <t xml:space="preserve">TABLEAU 130 :REPARTITION DES REDOUBLANTS DU SECONDAIRE PREMIER CYCLE  </t>
  </si>
  <si>
    <t xml:space="preserve">TABLEAU 124 :REPARTITION DES EFFECTIFS DES ELEVES DU SECONDAIRE PREMIER CYCLE  </t>
  </si>
  <si>
    <t xml:space="preserve">TABLEAU 131 :REPARTITION DES REDOUBLANTS DU SECONDAIRE PREMIER CYCLE  </t>
  </si>
  <si>
    <t xml:space="preserve">TABLEAU 119:  REPARTITION DES EFFECTIFS DES ELEVES DU SECONDAIRE PREMIER CYCLE  </t>
  </si>
  <si>
    <t xml:space="preserve">TABLEAU 126:   REPARTITION DES REDOUBLANTS DU SECONDAIRE PREMIER CYCLE  </t>
  </si>
  <si>
    <t xml:space="preserve">TABLEAU : 142  REPARTITION DES EFFECTIFS DES ELEVES DU SECONDAIRE SECOND CYCLE  </t>
  </si>
  <si>
    <t xml:space="preserve">TABLEAU : 143  REPARTITION DES EFFECTIFS DES ELEVES DU SECONDAIRE SECOND CYCLE  </t>
  </si>
  <si>
    <t xml:space="preserve">TABLEAU :150  REPARTITION DES REDOUBLANTS DU SECONDAIRE SECOND CYCLE  </t>
  </si>
  <si>
    <t xml:space="preserve">TABLEAU : 144  REPARTITION DES EFFECTIFS DES ELEVES DU SECONDAIRE SECOND CYCLE  </t>
  </si>
  <si>
    <t xml:space="preserve">TABLEAU : 145  REPARTITION DES EFFECTIFS DES ELEVES DU SECONDAIRE SECOND CYCLE  </t>
  </si>
  <si>
    <t xml:space="preserve">TABLEAU :152  REPARTITION DES REDOUBLANTS DU SECONDAIRE SECOND CYCLE  </t>
  </si>
  <si>
    <t xml:space="preserve">TABLEAU : 140  REPARTITION DES EFFECTIFS DES ELEVES DU SECONDAIRE SECOND CYCLE  </t>
  </si>
  <si>
    <t xml:space="preserve">TABLEAU : 147  REPARTITION DES REDOUBLANTS DU SECONDAIRE SECOND CYCLE  </t>
  </si>
  <si>
    <t xml:space="preserve">TABLEAU : 41  REPARTITION DES REDOUBLANTS DU NIVEAU I </t>
  </si>
  <si>
    <t xml:space="preserve">TABLEAU : 104  REPARTITION DES REDOUBLANTS DU NIVEAU I </t>
  </si>
  <si>
    <t xml:space="preserve">TABLEAU : 26 REPARTITION DES REDOUBLANTS DU NIVEAU I </t>
  </si>
  <si>
    <t>PAR SEXE, PAR ANNEE D'ETUDE ET PAR FARITANY</t>
  </si>
  <si>
    <t xml:space="preserve">PAR SEXE, PAR ANNEE D'ETUDE ET PAR FARITANY </t>
  </si>
  <si>
    <t>PAR SEXE, PAR ANNEE D'ETUDEET PAR FARITANY</t>
  </si>
  <si>
    <t>PAR SEXE, PAR ANNEE D'ETUDE  ET PAR FARITANY</t>
  </si>
  <si>
    <t xml:space="preserve"> PAR SEXE, PAR ANNEE D'ETUDE  ET PAR FARITANY </t>
  </si>
  <si>
    <t>TABLEAU :154  REPARTITION DES SECTIONS, DES SALLES DE CLASSE , DU PERSONNEL</t>
  </si>
  <si>
    <t>TABLEAU :157  REPARTITION DES SECTIONS, DES SALLES DE CLASSE, DU PERSONNEL</t>
  </si>
  <si>
    <t>TABLEAU :158  REPARTITION DES SECTIONS, DES SALLES DE CLASSE, DU PERSONNEL</t>
  </si>
  <si>
    <t>TABLEAU : 73  REPARTITION   DE SECTIONS, DE SALLES DE  CLASSE, DU PERSONNEL</t>
  </si>
  <si>
    <t>TABLEAU : 74  REPARTITION   DE SECTIONS, DE SALLES DE  CLASSE, DU PERSONNEL</t>
  </si>
  <si>
    <t>TABLEAU : 75  REPARTITION   DE SECTIONS, DE SALLES DE  CLASSE, DU PERSONNEL</t>
  </si>
  <si>
    <t>TABLEAU : 70  REPARTITION  DE SECTIONS, DE SALLES DE CLASSE, DU PERSONNEL</t>
  </si>
  <si>
    <t>TABLEAU : 91  REPARTITION  DE SECTIONS, DES SALLES DE CLASSE, DU PERSONNEL</t>
  </si>
  <si>
    <t>TABLEAU : 92  REPARTITION  DE SECTIONS, DES SALLES DE CLASSE, DU PERSONNEL</t>
  </si>
  <si>
    <t>TABLEAU : 93  REPARTITION  DE SECTIONS, DES SALLES DE CLASSE, DU PERSONNEL</t>
  </si>
  <si>
    <t>TABLEAU :  94  REPARTITION  DE SECTIONS, DES SALLES DE CLASSE, DU PERSONNEL</t>
  </si>
  <si>
    <t>TABLEAU : 96  REPARTITION  DE SECTIONS, DES SALLES DE CLASSE, DU PERSONNEL</t>
  </si>
  <si>
    <t>TABLEAU 133 :   REPARTITION DES SECTIONS, DES SALLES DE CLASSE, DU PERSONNEL</t>
  </si>
  <si>
    <t xml:space="preserve"> TABLEAU : 49  REPARTITION  DES SECTIONS, DES SALLES DE CLASSE, DU PERSONNEL</t>
  </si>
  <si>
    <t xml:space="preserve">TABLEAU  69:  REPARTITION DES SECTIONS, DES SALLES DE CLASSE, DU PERSONNEL </t>
  </si>
  <si>
    <t xml:space="preserve">TABLEAU 132 :  REPARTITION DES SECTIONS, DES SALLES DE CLASSE, DU PERSONNEL </t>
  </si>
  <si>
    <t>TABLEAU 30:  REPARTITION DES SECTIONS, DES SALLES DE CLASSE, DU PERSONNEL</t>
  </si>
  <si>
    <t xml:space="preserve"> TABLEAU : 51  REPARTITION  DES SECTIONS, DES SALLES DE CLASSE, DU PERSONNEL</t>
  </si>
  <si>
    <t xml:space="preserve"> TABLEAU : 52  REPARTITION  DES SECTIONS, DES SALLES DE CLASSE, DU PERSONNEL</t>
  </si>
  <si>
    <t xml:space="preserve"> TABLEAU : 53  REPARTITION  DES SECTIONS, DES SALLES DE CLASSE, DU PERSONNEL</t>
  </si>
  <si>
    <t>ET DES ETABLISSEMENTS  DU SECONDAIRE PREMIER CYCLE  PAR  FIVONDRONAMPOKONTANY</t>
  </si>
  <si>
    <t>ET DES ETABLISSEMENTS  DU SECONDAIRE PREMIER CYCLE PAR  FIVONDRONAMPOKONTANY</t>
  </si>
  <si>
    <t>ET DES ETABLISSEMENTS  DU SECONDAIRE PREMIER CYCLE   PAR  FIVONDRONAMPOKONTANY</t>
  </si>
  <si>
    <t>ET DES ETABLISSEMENTS  DU PRIMAIRE   PAR  FIVONDRONAMPOKONTANY</t>
  </si>
  <si>
    <t>ET DES ETABLISSEMENTS DU PRIMAIRE  PAR  FIVONDRONAMPOKONTANY</t>
  </si>
  <si>
    <t>ET DES ETABLISSEMENTS DU PRIMAIRE   PAR  FIVONDRONAMPOKONTANY</t>
  </si>
  <si>
    <t>ET DES ETABLISSEMENTS   DU PRIMAIRE  PAR  FIVONDRONAMPOKONTANY</t>
  </si>
  <si>
    <t xml:space="preserve"> TABLEAU : 113  REPARTITION  DES SECTIONS, DES SALLES DE CLASSE, DU PERSONNEL   </t>
  </si>
  <si>
    <t xml:space="preserve"> TABLEAU : 114  REPARTITION  DES SECTIONS, DES SALLES DE CLASSE, DU PERSONNEL   </t>
  </si>
  <si>
    <t xml:space="preserve"> TABLEAU : 115  REPARTITION  DES SECTIONS, DES SALLES DE CLASSE, DU PERSONNEL   </t>
  </si>
  <si>
    <t xml:space="preserve"> TABLEAU : 116  REPARTITION  DES SECTIONS, DES SALLES DE CLASSE, DU PERSONNEL   </t>
  </si>
  <si>
    <t xml:space="preserve"> TABLEAU : 117  REPARTITION  DES SECTIONS, DES SALLES DE CLASSE, DU PERSONNEL   </t>
  </si>
  <si>
    <t xml:space="preserve"> TABLEAU : 112  REPARTITION  DES SECTIONS, DES SALLES DE CLASSE, DU PERSONNEL </t>
  </si>
  <si>
    <t>TABLEAU : 139  REPARTITION DES EFFECTIFS DU SECONDAIRE SECOND CYCLE ,</t>
  </si>
  <si>
    <t xml:space="preserve">TABLEAU : 146  REPARTITION DES REDOUBLANTS DU SECONDAIRE SECOND CYCLE </t>
  </si>
  <si>
    <t>ET DES ETABLISSEMENTS DU SECONDAIRE SECOND CYCLE PAR FARITANY</t>
  </si>
  <si>
    <t xml:space="preserve">TABLEAU : 31 REPARTITION DES EFFECTIFS DU SECONDAIRE SECOND CYCLE  </t>
  </si>
  <si>
    <t xml:space="preserve">TABLEAU : 32 REPARTITION DES REDOUBLANTS DU SECONDAIRE SECOND CYCLE  </t>
  </si>
  <si>
    <t xml:space="preserve">TABLEAU :  76  REPARTITION DES EFFECTIFS DES ELEVES DU SECONDAIRE SECOND CYCLE </t>
  </si>
  <si>
    <t>TABLEAU : 83  REPARTITION DES REDOUBLANTS DU SECONDAIRE SECOND CYCLE</t>
  </si>
  <si>
    <t xml:space="preserve">TABLEAU : 62  REPARTITION DES REDOUBLANTS DU SECONDAIRE PREMIER CYCLE </t>
  </si>
  <si>
    <t>enseignants non en classe et administratif</t>
  </si>
  <si>
    <t>ANNEE SCOLAIRE 2000/2001</t>
  </si>
  <si>
    <t>ET DES ETABLISSEMENTS DU SECONDAIRE PREMIER CYCLE PAR FARITANY</t>
  </si>
  <si>
    <t xml:space="preserve">TABLEAU : 125  REPARTITION DES REDOUBLANTS DU SECONDAIRE PREMIER CYCLE </t>
  </si>
  <si>
    <t xml:space="preserve">TABLEAU : 29 REPARTITION DES REDOUBLANTS DU SECONDAIRE PREMIER CYCLE </t>
  </si>
  <si>
    <t>ET DES ETABLISSEMENTS DU PRIMAIRE PAR FARITANY</t>
  </si>
  <si>
    <t xml:space="preserve">TABLEAU :  55  REPARTITION DES EFFECTIFS  DES ELEVES DU SECONDAIRE PREMIER CYCLE </t>
  </si>
  <si>
    <t xml:space="preserve">TABLEAU  :  118  REPARTITION DES EFFECTIFS DES ELEVES DU SECONDAIRE PREMIER CYCLE  </t>
  </si>
  <si>
    <t xml:space="preserve">TABLEAU :  28  REPARTITION DES EFFECTIFS DES ELEVES DU SECONDAIRE PREMIER CYCLE </t>
  </si>
  <si>
    <t xml:space="preserve">TABLEAU : 34     REPARTITION DES EFFECTIFS DES ELEVES DU PRIMAIRE </t>
  </si>
  <si>
    <t xml:space="preserve">TABLEAU : 97  REPARTITION DES EFFECTIFS DES ELEVES DU PRIMAIRE </t>
  </si>
  <si>
    <t xml:space="preserve">TABLEAU :  25   REPARTITION DES EFFECTIFS DES ELEVES DU PRIMAIRE </t>
  </si>
  <si>
    <t xml:space="preserve">TABLEAU : 21  REPARTITION DES EFFECTIFS DES ELEVES, PAR FARITANY, PAR NIVEAU </t>
  </si>
  <si>
    <t xml:space="preserve">TABLEAU : 22 REPARTITION DES EFFECTIFS DES ELEVES, PAR FARITANY, PAR NIVEAU  </t>
  </si>
  <si>
    <t xml:space="preserve">TABLEAU : 01  NOMBRE D'ETABLISSEMENTS SCOLAIRES FONCTIONNELS </t>
  </si>
  <si>
    <t>PAR SECTEUR ET PAR NIVEAU</t>
  </si>
  <si>
    <t xml:space="preserve">TABLEAU : 02 NOMBRE DE SALLES DE CLASSES DEFINITIVES </t>
  </si>
  <si>
    <t xml:space="preserve">PAR SECTEUR ET PAR NIVEAU </t>
  </si>
  <si>
    <t xml:space="preserve">TABLEAU : 03 NOMBRE DE SECTIONS PAR SECTEUR ET  PAR NIVEAU </t>
  </si>
  <si>
    <t xml:space="preserve">TABLEAU  : 05 REPARTITION DES EFFECTIFS DES ELEVES </t>
  </si>
  <si>
    <t xml:space="preserve">TABLEAU : 06 REPARTITION DES REDOUBLANTS </t>
  </si>
  <si>
    <t xml:space="preserve">TABLEAU : 08 REPARTITION DES SALLES DE CLASSES DEFINITIVES  </t>
  </si>
  <si>
    <t xml:space="preserve"> TABLEAU     : 09 REPARTITION DES SECTIONS  PAR FARITANY, PAR NIVEAU  </t>
  </si>
  <si>
    <t>TABLEAU : 23  REPARTITION DES REDOUBLANTS PAR FARITANY ET PAR NIVEAU</t>
  </si>
  <si>
    <t xml:space="preserve">TABLEAU : 24 REPARTITION DES REDOUBLANTS PAR FARITANY, PAR NIVEAU  </t>
  </si>
  <si>
    <t xml:space="preserve">PAR FARITANY ET  PAR NIVEAU </t>
  </si>
  <si>
    <t xml:space="preserve">TABLEAU  : 11 REPARTITION DES EFFECTIFS DES ELEVES </t>
  </si>
  <si>
    <t xml:space="preserve">PAR FARITANY ET PAR NIVEAU </t>
  </si>
  <si>
    <t xml:space="preserve"> PAR FARITANY  ET  PAR NIVEAU</t>
  </si>
  <si>
    <t xml:space="preserve">TABLEAU : 17 REPARTITION DES SECTIONS  PAR FARITANY ET PAR NIVEAU </t>
  </si>
  <si>
    <t xml:space="preserve">MADAGASCAR </t>
  </si>
  <si>
    <t xml:space="preserve">TABLEAU : 60  REPARTITION DES EFFECTIFS DES ELEVES  DU SECONDAIRE PREMIER CYCLE  </t>
  </si>
  <si>
    <t xml:space="preserve">TABLEAU : 61  REPARTITION DES EFFECTIFS DES ELEVES DU SECONDAIRE PREMIER CYCLE  </t>
  </si>
  <si>
    <t xml:space="preserve">TABLEAU : 37 REPARTITION DES EFFECTIFS DES ELEVES DU PRIMAIRE  </t>
  </si>
  <si>
    <t>TABLEAU : 71  REPARTITION   DE SECTIONS, DE SALLES DE  CLASSE, DU PERSONNEL</t>
  </si>
  <si>
    <t>TABLEAU : 72  REPARTITION   DE SECTIONS, DE SALLES DE CLASSE , DU PERSONNEL</t>
  </si>
  <si>
    <t xml:space="preserve">TABLEAU : 79  REPARTITION DES EFFECTIFS DES ELEVES DU SECONDAIRE SECOND CYCLE  </t>
  </si>
  <si>
    <t xml:space="preserve">TABLEAU :  81  REPARTITION DES EFFECTIFS DES ELEVES DU SECONDAIRE SECOND CYCLE  </t>
  </si>
  <si>
    <t xml:space="preserve">TABLEAU :  86  REPARTITION DES REDOUBLANTS DU SECONDAIRE SECOND CYCLE  </t>
  </si>
  <si>
    <t xml:space="preserve">TABLEAU : 89  REPARTITION DES REDOUBLANTS DU SECONDAIRE SECOND CYCLE  </t>
  </si>
  <si>
    <t>TABLEAU : 95 REPARTITION  DE SECTIONS, DES SALLES DE CLASSE, DU PERSONNEL</t>
  </si>
  <si>
    <t xml:space="preserve"> TABLEAU : 50  REPARTITION  DES SECTIONS, DES SALLES DE CLASSE, DU PERSONNEL </t>
  </si>
  <si>
    <t xml:space="preserve"> TABLEAU : 54  REPARTITION  DES SECTIONS, DES SALLES DE CLASSE, DU PERSONNEL</t>
  </si>
  <si>
    <t xml:space="preserve">TABLEAU 120 :REPARTITION DES EFFECTIFS DES ELEVES DU SECONDAIRE PREMIER CYCLE  </t>
  </si>
  <si>
    <t xml:space="preserve">TABLEAU 123:  REPARTITION DES EFFECTIFS DES ELEVES DU SECONDAIRE PREMIER CYCLE  </t>
  </si>
  <si>
    <t xml:space="preserve">TABLEAU 127 :REPARTITION DES REDOUBLANTS DU SECONDAIRE PREMIER CYCLE  </t>
  </si>
  <si>
    <t xml:space="preserve">TABLEAU 128: REPARTITION DES REDOUBLANTS DU SECONDAIRE PREMIER CYCLE  </t>
  </si>
  <si>
    <t xml:space="preserve">TABLEAU : 141 REPARTITION DES EFFECTIFS DES ELEVES DU SECONDAIRE SECOND CYCLE  </t>
  </si>
  <si>
    <t xml:space="preserve">TABLEAU 148:  REPARTITION DES REDOUBLANTS DU SECONDAIRE SECOND CYCLE  </t>
  </si>
  <si>
    <t xml:space="preserve">TABLEAU 149:  REPARTITION DES REDOUBLANTS DU SECONDAIRE SECOND CYCLE  </t>
  </si>
  <si>
    <t xml:space="preserve">TABLEAU 151: REPARTITION DES REDOUBLANTS DU SECONDAIRE SECOND CYCLE  </t>
  </si>
  <si>
    <t>TABLEAU :155  REPARTITION DES SECTIONS, DES SALLES DE CLASSE, DU PERSONNEL</t>
  </si>
  <si>
    <t>REPARTITION DES EFFECTIFS DU NIVEAU I  PAR SEXE</t>
  </si>
  <si>
    <t>REPARTITION DES REDOUBLANTS DU NIVEAU I  PAR SEXE</t>
  </si>
  <si>
    <t>REPARTITION DU NOMBRE DE SECTIONS, DE SALLES DE CLASSE, DU NIVEAU I  PAR SEXE</t>
  </si>
  <si>
    <t>PAR ANNEE D'ETUDE ET PAR FIVONDRONAMPOKONTANY</t>
  </si>
  <si>
    <t>ET D'ENSEIGNANTS DU NIVEAU I   PAR  FIVONDRONAMPOKONTANY</t>
  </si>
  <si>
    <t>ANNEE SCOLAIRE   2000/2001</t>
  </si>
  <si>
    <t>FARITANY    :   ANTANANARIVO</t>
  </si>
  <si>
    <t>PRIVE</t>
  </si>
  <si>
    <t>TOTAL</t>
  </si>
  <si>
    <t>11 ème</t>
  </si>
  <si>
    <t>10 ème</t>
  </si>
  <si>
    <t>9 ème</t>
  </si>
  <si>
    <t>8 ème</t>
  </si>
  <si>
    <t>7 ème</t>
  </si>
  <si>
    <t xml:space="preserve">S e c t i o n s </t>
  </si>
  <si>
    <t>Salles de Classe</t>
  </si>
  <si>
    <t>P e r s o n n e l</t>
  </si>
  <si>
    <t>Etablissements</t>
  </si>
  <si>
    <t>Fivondronampokontany</t>
  </si>
  <si>
    <t>G</t>
  </si>
  <si>
    <t>F</t>
  </si>
  <si>
    <t>Définitives</t>
  </si>
  <si>
    <t>En</t>
  </si>
  <si>
    <t>Dont</t>
  </si>
  <si>
    <t>Non en</t>
  </si>
  <si>
    <t>Fonc -</t>
  </si>
  <si>
    <t>Total</t>
  </si>
  <si>
    <t>11 è</t>
  </si>
  <si>
    <t>10 è</t>
  </si>
  <si>
    <t>9 è</t>
  </si>
  <si>
    <t>8 è</t>
  </si>
  <si>
    <t>7 è</t>
  </si>
  <si>
    <t>Utilisées</t>
  </si>
  <si>
    <t>Non utilisées</t>
  </si>
  <si>
    <t xml:space="preserve"> Classe</t>
  </si>
  <si>
    <t>femme</t>
  </si>
  <si>
    <t>tionnels</t>
  </si>
  <si>
    <t>Fermés</t>
  </si>
  <si>
    <t>ENSEMBLE</t>
  </si>
  <si>
    <t>Antananarivo Renivohitra</t>
  </si>
  <si>
    <t>Antananarivo Atsimondrano</t>
  </si>
  <si>
    <t>Antananarivo Avaradrano</t>
  </si>
  <si>
    <t>Ambatolampy</t>
  </si>
  <si>
    <t>Ambohidratrimo</t>
  </si>
  <si>
    <t>Andramasina</t>
  </si>
  <si>
    <t>Anjozorobe</t>
  </si>
  <si>
    <t>Ankazobe</t>
  </si>
  <si>
    <t>Antanifotsy</t>
  </si>
  <si>
    <t>Antsirabe I</t>
  </si>
  <si>
    <t>Antsirabe II</t>
  </si>
  <si>
    <t>Arivonimamo</t>
  </si>
  <si>
    <t>Betafo</t>
  </si>
  <si>
    <t>Faratsiho</t>
  </si>
  <si>
    <t>Fenoarivo Be</t>
  </si>
  <si>
    <t>Manjakandriana</t>
  </si>
  <si>
    <t>Miarinarivo</t>
  </si>
  <si>
    <t>Soavinandriana</t>
  </si>
  <si>
    <t>Tsiroanomandidy</t>
  </si>
  <si>
    <t>TABLEAU : 36  REPARTITION DES EFFECTIFS DU NIVEAU I  PAR SEXE</t>
  </si>
  <si>
    <t>TABLEAU : 43  REPARTITION DES REDOUBLANTS DU NIVEAU I  PAR SEXE</t>
  </si>
  <si>
    <t xml:space="preserve"> TABLEAU : 50  REPARTITION DU NOMBRE DE SECTIONS, DE SALLES DE CLASSE, DU NIVEAU I  PAR SEXE</t>
  </si>
  <si>
    <t>FARITANY    :   FIANARANTSOA</t>
  </si>
  <si>
    <t>Fianarantsoa I</t>
  </si>
  <si>
    <t>Fianarantsoa II</t>
  </si>
  <si>
    <t>Ambalavao</t>
  </si>
  <si>
    <t>Ambatofinandrahana</t>
  </si>
  <si>
    <t>Ambohimahasoa</t>
  </si>
  <si>
    <t>Ambositra</t>
  </si>
  <si>
    <t>Befotaka Sud</t>
  </si>
  <si>
    <t>Fandriana</t>
  </si>
  <si>
    <t>Farafangana</t>
  </si>
  <si>
    <t>Iakora</t>
  </si>
  <si>
    <t>Ifanadiana</t>
  </si>
  <si>
    <t>Ihosy</t>
  </si>
  <si>
    <t>Ikalamavony</t>
  </si>
  <si>
    <t>Ikongo</t>
  </si>
  <si>
    <t>Ivohibe</t>
  </si>
  <si>
    <t>Manakara</t>
  </si>
  <si>
    <t>Manandriana</t>
  </si>
  <si>
    <t>Mananjary</t>
  </si>
  <si>
    <t>Midongy du Sud</t>
  </si>
  <si>
    <t>Nosy Varika</t>
  </si>
  <si>
    <t>Vangaindrano</t>
  </si>
  <si>
    <t>Vohipeno</t>
  </si>
  <si>
    <t>Vondrozo</t>
  </si>
  <si>
    <t>TABLEAU : 37  REPARTITION DES EFFECTIFS DU NIVEAU I  PAR SEXE</t>
  </si>
  <si>
    <t>TABLEAU : 44  REPARTITION DES REDOUBLANTS DU NIVEAU I  PAR SEXE</t>
  </si>
  <si>
    <t xml:space="preserve"> TABLEAU : 51  REPARTITION DU NOMBRE DE SECTIONS, DE SALLES DE CLASSE, DU NIVEAU I  PAR SEXE</t>
  </si>
  <si>
    <t>ET DES ETABLISSEMENTS DU NIVEAU II PAR  FIVONDRONAMPOKONTANY</t>
  </si>
  <si>
    <t>FARITANY    :   TOAMASINA</t>
  </si>
  <si>
    <t>Toamasina I</t>
  </si>
  <si>
    <t>Toamasina II</t>
  </si>
  <si>
    <t>Ambatondrazaka</t>
  </si>
  <si>
    <t>Amparafaravola</t>
  </si>
  <si>
    <t>Andilamena</t>
  </si>
  <si>
    <t>Anosibe an'Ala</t>
  </si>
  <si>
    <t>Antanambao Manampontsy</t>
  </si>
  <si>
    <t>Vohibinany</t>
  </si>
  <si>
    <t>Fenoarivo Est</t>
  </si>
  <si>
    <t>Mahanoro</t>
  </si>
  <si>
    <t>Mananara Nord</t>
  </si>
  <si>
    <t>Maroantsetra</t>
  </si>
  <si>
    <t>Marolambo</t>
  </si>
  <si>
    <t>Moramanga</t>
  </si>
  <si>
    <t>Nosy Boraha</t>
  </si>
  <si>
    <t>Soanieran'Ivongo</t>
  </si>
  <si>
    <t>Vatomandry</t>
  </si>
  <si>
    <t>Vavatenina</t>
  </si>
  <si>
    <t>TABLEAU : 38  REPARTITION DES EFFECTIFS DU NIVEAU I  PAR SEXE</t>
  </si>
  <si>
    <t>TABLEAU : 45  REPARTITION DES REDOUBLANTS DU NIVEAU I  PAR SEXE</t>
  </si>
  <si>
    <t xml:space="preserve"> TABLEAU : 52  REPARTITION DU NOMBRE DE SECTIONS, DE SALLES DE CLASSE, DU NIVEAU I  PAR SEXE</t>
  </si>
  <si>
    <t>FARITANY    :   MAHAJANGA</t>
  </si>
  <si>
    <t>Mahajanga I</t>
  </si>
  <si>
    <t>Mahajanga II</t>
  </si>
  <si>
    <t>Ambato Boeni</t>
  </si>
  <si>
    <t>Ambatomainty</t>
  </si>
  <si>
    <t>Analalava</t>
  </si>
  <si>
    <t>Antsalova</t>
  </si>
  <si>
    <t>Antsohihy</t>
  </si>
  <si>
    <t>Bealanana</t>
  </si>
  <si>
    <t>Befandriana Nord</t>
  </si>
  <si>
    <t>Besalampy</t>
  </si>
  <si>
    <t>Kandreho</t>
  </si>
  <si>
    <t>Maevatanana</t>
  </si>
  <si>
    <t>Maintirano</t>
  </si>
  <si>
    <t>Mampikony</t>
  </si>
  <si>
    <t>Mandritsara</t>
  </si>
  <si>
    <t>Marovoay</t>
  </si>
  <si>
    <t>Mitsinjo</t>
  </si>
  <si>
    <t>Morafenobe</t>
  </si>
  <si>
    <t>Port Bergé</t>
  </si>
  <si>
    <t>Soalala</t>
  </si>
  <si>
    <t>Tsaratanana</t>
  </si>
  <si>
    <t>TABLEAU : 39  REPARTITION DES EFFECTIFS DU NIVEAU I  PAR SEXE</t>
  </si>
  <si>
    <t>TABLEAU : 46  REPARTITION DES REDOUBLANTS DU NIVEAU I  PAR SEXE</t>
  </si>
  <si>
    <t xml:space="preserve"> TABLEAU : 53  REPARTITION DU NOMBRE DE SECTIONS, DE SALLES DE CLASSE, DU NIVEAU I  PAR SEXE</t>
  </si>
  <si>
    <t>FARITANY    :   TOLIARA</t>
  </si>
  <si>
    <t>Toliara I</t>
  </si>
  <si>
    <t>Toliara II</t>
  </si>
  <si>
    <t>Amboasary Sud</t>
  </si>
  <si>
    <t>Ambovombe</t>
  </si>
  <si>
    <t>Ampanihy Ouest</t>
  </si>
  <si>
    <t>Ankazoabo Sud</t>
  </si>
  <si>
    <t>Bekily</t>
  </si>
  <si>
    <t>Belo sur Tsiribihina</t>
  </si>
  <si>
    <t>Beloha Androy</t>
  </si>
  <si>
    <t>Benenitra</t>
  </si>
  <si>
    <t>Beroroha</t>
  </si>
  <si>
    <t>Betioky Sud</t>
  </si>
  <si>
    <t>Betroka</t>
  </si>
  <si>
    <t>Mahabo</t>
  </si>
  <si>
    <t>Manja</t>
  </si>
  <si>
    <t>Miandrivazo</t>
  </si>
  <si>
    <t>Morombe</t>
  </si>
  <si>
    <t>Morondava</t>
  </si>
  <si>
    <t>Sakaraha</t>
  </si>
  <si>
    <t>Tolagnaro</t>
  </si>
  <si>
    <t>Tsihombe</t>
  </si>
  <si>
    <t>TABLEAU : 40  REPARTITION DES EFFECTIFS DU NIVEAU I  PAR SEXE</t>
  </si>
  <si>
    <t>TABLEAU : 47  REPARTITION DES REDOUBLANTS DU NIVEAU I  PAR SEXE</t>
  </si>
  <si>
    <t>TABLEAU : 54  REPARTITION DU NOMBRE DE SECTIONS, DE SALLES DE CLASSE, DU NIVEAU I  PAR SEXE</t>
  </si>
  <si>
    <t>FARITANY    :   ANTSIRANANA</t>
  </si>
  <si>
    <t>Antsiranana I</t>
  </si>
  <si>
    <t>Antsiranana II</t>
  </si>
  <si>
    <t>Ambanja</t>
  </si>
  <si>
    <t>Ambilobe</t>
  </si>
  <si>
    <t>Andapa</t>
  </si>
  <si>
    <t>Antalaha</t>
  </si>
  <si>
    <t>Nosy Be</t>
  </si>
  <si>
    <t>Sambava</t>
  </si>
  <si>
    <t>Vohémar</t>
  </si>
  <si>
    <t>TABLEAU 119:  REPARTITION DES EFFECTIFS DU NIVEAU II  PAR SEXE</t>
  </si>
  <si>
    <t>TABLEAU 126:   REPARTITION DES REDOUBLANTS DU NIVEAU II  PAR SEXE</t>
  </si>
  <si>
    <t>TABLEAU 133 :   REPARTITION DU NOMBRE DE SECTIONS, DE SALLES DE CLASSE, DU PERSONNEL</t>
  </si>
  <si>
    <t>ET DES ETABLISSEMENTS DU NIVEAU II   PAR  FIVONDRONAMPOKONTANY</t>
  </si>
  <si>
    <t>6 ème</t>
  </si>
  <si>
    <t>5 ème</t>
  </si>
  <si>
    <t>4 ème</t>
  </si>
  <si>
    <t>3 ème</t>
  </si>
  <si>
    <t>Personnel</t>
  </si>
  <si>
    <t xml:space="preserve">dont </t>
  </si>
  <si>
    <t>6 è</t>
  </si>
  <si>
    <t>5 è</t>
  </si>
  <si>
    <t>4 è</t>
  </si>
  <si>
    <t>3 è</t>
  </si>
  <si>
    <t>vacataire</t>
  </si>
  <si>
    <t>TABLEAU 120:  REPARTITION DES EFFECTIFS DU NIVEAU II  PAR SEXE</t>
  </si>
  <si>
    <t>TABLEAU 127: REPARTITION DES REDOUBLANTS DU NIVEAU II  PAR SEXE</t>
  </si>
  <si>
    <t>TABLEAU 134 :REPARTITION DU NOMBRE DE SECTIONS, DE SALLES DE CLASSE, DU NIVEAU II  PAR SEXE</t>
  </si>
  <si>
    <t>TABLEAU 121:  REPARTITION DES EFFECTIFS DU NIVEAU II  PAR SEXE</t>
  </si>
  <si>
    <t>TABLEAU 128 :REPARTITION DES REDOUBLANTS DU NIVEAU II  PAR SEXE</t>
  </si>
  <si>
    <t>TABLEAU 135 :REPARTITION DU NOMBRE DE SECTIONS, DE SALLES DE CLASSE, DU NIVEAU II  PAR SEXE</t>
  </si>
  <si>
    <t>Brickaville</t>
  </si>
  <si>
    <t>Sainte Marie</t>
  </si>
  <si>
    <t>TABLEAU 122 : REPARTITION DES EFFECTIFS DU NIVEAU II  PAR SEXE</t>
  </si>
  <si>
    <t>TABLEAU 136 :REPARTITION DU NOMBRE DE SECTIONS, DE SALLES DE CLASSE, DU PERSONNEL</t>
  </si>
  <si>
    <t>ET D'ETABLISSEMENTS DU NIVEAU II   PAR  FIVONDRONAMPOKONTANY</t>
  </si>
  <si>
    <t>TABLEAU 123 :REPARTITION DES EFFECTIFS DU NIVEAU II  PAR SEXE</t>
  </si>
  <si>
    <t>TABLEAU 130 :REPARTITION DES REDOUBLANTS DU NIVEAU II  PAR SEXE</t>
  </si>
  <si>
    <t>TABLEAU 137 :REPARTITION DU NOMBRE DE SECTIONS, DE SALLES DE CLASSE, DU NIVEAU II  PAR SEXE</t>
  </si>
  <si>
    <t>TABLEAU 124 :REPARTITION DES EFFECTIFS DU NIVEAU II  PAR SEXE</t>
  </si>
  <si>
    <t>TABLEAU 131 :REPARTITION DES REDOUBLANTS DU NIVEAU II  PAR SEXE</t>
  </si>
  <si>
    <t>TABLEAU 138 :REPARTITION DU NOMBRE DE SECTIONS, DE SALLES DE CLASSE, DU NIVEAU II  PAR SEXE</t>
  </si>
  <si>
    <t>REPARTITION DES EFFECTIFS DU NIVEAU II  PAR SEXE</t>
  </si>
  <si>
    <t>MADAGASCAR</t>
  </si>
  <si>
    <t>GF</t>
  </si>
  <si>
    <t>ANTANANARIVO</t>
  </si>
  <si>
    <t>FIANARANTSOA</t>
  </si>
  <si>
    <t>TOAMASI NA</t>
  </si>
  <si>
    <t>MAHAJANGA</t>
  </si>
  <si>
    <t>TOLIARA</t>
  </si>
  <si>
    <t>ANTSIRANANA</t>
  </si>
  <si>
    <t>TABLEAU : 140  REPARTITION DES EFFECTIFS DU NIVEAU III  PAR SEXE</t>
  </si>
  <si>
    <t>TABLEAU : 140  REPARTITION DES REDOUBLANTS DU NIVEAU III  PAR SEXE</t>
  </si>
  <si>
    <t>TABLEAU :154  REPARTITION DU NOMBRE DE SECTIONS, DES SALLES DE CLASSE , DU PERSONNEL</t>
  </si>
  <si>
    <t>ET DES ETABLISSEMENTS DU NIVEAU III   PAR  FIVONDRONAMPOKONTANY</t>
  </si>
  <si>
    <t>2nde</t>
  </si>
  <si>
    <t>1ère A</t>
  </si>
  <si>
    <t>1ère C</t>
  </si>
  <si>
    <t>1ère D</t>
  </si>
  <si>
    <t>Term A</t>
  </si>
  <si>
    <t>Term C</t>
  </si>
  <si>
    <t>Term D</t>
  </si>
  <si>
    <t>S e c t i o n s</t>
  </si>
  <si>
    <t>2de</t>
  </si>
  <si>
    <t>1 A</t>
  </si>
  <si>
    <t>1 C</t>
  </si>
  <si>
    <t>1 D</t>
  </si>
  <si>
    <t>T A</t>
  </si>
  <si>
    <t>TC</t>
  </si>
  <si>
    <t>T D</t>
  </si>
  <si>
    <t>fonctionnels</t>
  </si>
  <si>
    <t>TABLEAU : 141  REPARTITION DES EFFECTIFS DU NIVEAU III  PAR SEXE</t>
  </si>
  <si>
    <t>TABLEAU : 141  REPARTITION DES REDOUBLANTS DU NIVEAU III  PAR SEXE</t>
  </si>
  <si>
    <t>TABLEAU :155  REPARTITION DU NOMBRE DE SECTIONS, DE SALLES DE CLASSE, DU PERSONNEL</t>
  </si>
  <si>
    <t>ET DES ETABLISSEMENTS  DU NIVEAU III   PAR  FIVONDRONAMPOKONTANY</t>
  </si>
  <si>
    <t>TABLEAU : 142  REPARTITION DES EFFECTIFS DU NIVEAU III  PAR SEXE</t>
  </si>
  <si>
    <t>TABLEAU : 142  REPARTITION DES REDOUBLANTS DU NIVEAU III  PAR SEXE</t>
  </si>
  <si>
    <t>TABLEAU :156  REPARTITION DU NOMBRE DE SECTIONS, DES SALLES DE CLASSE, DU PERSONNEL</t>
  </si>
  <si>
    <t>TABLEAU : 143  REPARTITION DES EFFECTIFS DU NIVEAU III  PAR SEXE</t>
  </si>
  <si>
    <t>TABLEAU : 143  REPARTITION DES REDOUBLANTS DU NIVEAU III  PAR SEXE</t>
  </si>
  <si>
    <t>TABLEAU :157  REPARTITION DU NOMBRE DE SECTIONS, DES SALLES DE CLASSE, DU PERSONNEL</t>
  </si>
  <si>
    <t>TABLEAU : 144  REPARTITION DES EFFECTIFS DU NIVEAU III  PAR SEXE</t>
  </si>
  <si>
    <t>TABLEAU : 144  REPARTITION DES REDOUBLANTS DU NIVEAU III  PAR SEXE</t>
  </si>
  <si>
    <t>TABLEAU :158  REPARTITION DU NOMBRE DE SECTIONS, DEs SALLES DE CLASSE, DU PERSONNEL</t>
  </si>
  <si>
    <t>TABLEAU : 145  REPARTITION DES EFFECTIFS DU NIVEAU III  PAR SEXE</t>
  </si>
  <si>
    <t>TABLEAU : 145  REPARTITION DES REDOUBLANTS DU NIVEAU III  PAR SEXE</t>
  </si>
  <si>
    <t>TABLEAU :159  REPARTITION DU NOMBRE DE SECTIONS, DES SALLES DE CLASSE, DU PERSONNEL</t>
  </si>
  <si>
    <t>TOAMASINA</t>
  </si>
  <si>
    <t>PUBLIC</t>
  </si>
  <si>
    <t/>
  </si>
  <si>
    <t>En Classe</t>
  </si>
  <si>
    <t>Antananarivo</t>
  </si>
  <si>
    <t>Fianarantsoa</t>
  </si>
  <si>
    <t>Toamasina</t>
  </si>
  <si>
    <t>Mahajanga</t>
  </si>
  <si>
    <t>Toliara</t>
  </si>
  <si>
    <t>Antsiranana</t>
  </si>
  <si>
    <t>TABLEAU : 56  REPARTITION DES EFFECTIFS DU NIVEAU II  PAR SEXE</t>
  </si>
  <si>
    <t>TABLEAU : 63  REPARTITION DES REDOUBLANTS DU NIVEAU II  PAR SEXE</t>
  </si>
  <si>
    <t>TABLEAU : 70  REPARTITION DU NOMBRE DE SECTIONS, DE SALLES DE CLASSE, DU PERSONNEL</t>
  </si>
  <si>
    <t>PAR ANNEE D'ETUDES  ET PAR FIVONDRONAMPOKONTANY</t>
  </si>
  <si>
    <t>ET DES ETABLISSEMENTS DU NIVEAU II  PAR  FIVONDRONAMPOKONTANY</t>
  </si>
  <si>
    <t>TABLEAU : 58  REPARTITION DES EFFECTIFS DU NIVEAU II  PAR SEXE</t>
  </si>
  <si>
    <t>TABLEAU : 60  REPARTITION DES EFFECTIFS DU NIVEAU II  PAR SEXE</t>
  </si>
  <si>
    <t>TABLEAU : 61  REPARTITION DES  EFFECTIFS DU NIVEAU II  PAR SEXE</t>
  </si>
  <si>
    <t>TABLEAU : 75  REPARTITION  DES SECTIONS, DES SALLES DE  CLASSE, DU PERSONNEL</t>
  </si>
  <si>
    <t>REPARTITION DES REDOUBLANTS DU NIVEAU II  PAR SEXE</t>
  </si>
  <si>
    <t>TABLEAU : 77  REPARTITION DES EFFECTIFS DU NIVEAU III  PAR SEXE</t>
  </si>
  <si>
    <t>TABLEAU : 84  REPARTITION DES REDOUBLANTS DU NIVEAU III  PAR SEXE</t>
  </si>
  <si>
    <t>TABLEAU : 91  REPARTITION DU NOMBRE DE SECTIONS, DES SALLES DE CLASSE, DU PERSONNEL</t>
  </si>
  <si>
    <t>ET DES ETABLISSEMENTS DU NIVEAU III  PAR  FIVONDRONAMPOKONTANY</t>
  </si>
  <si>
    <t>Dt femme</t>
  </si>
  <si>
    <t>dt vacataire</t>
  </si>
  <si>
    <t>Non en Classe</t>
  </si>
  <si>
    <t>TABLEAU : 78  REPARTITION DES EFFECTIFS DU NIVEAU III  PAR SEXE</t>
  </si>
  <si>
    <t>TABLEAU :  85  REPARTITION DES REDOUBLANTS DU NIVEAU III  PAR SEXE</t>
  </si>
  <si>
    <t>TABLEAU : 92  REPARTITION DU NOMBRE DE SECTIONS, DES SALLES DE CLASSE, DU PERSONNEL</t>
  </si>
  <si>
    <t>ET DES ETABLISSEMENTS  DU NIVEAU III PAR  FIVONDRONAMPOKONTANY</t>
  </si>
  <si>
    <t>Fianarantsoa I (SEMIPI)</t>
  </si>
  <si>
    <t>TABLEAU :  79  REPARTITION DES EFFECTIFS DU NIVEAU III  PAR SEXE</t>
  </si>
  <si>
    <t>TABLEAU : 86  REPARTITION DES REDOUBLANTS DU NIVEAU III  PAR SEXE</t>
  </si>
  <si>
    <t>TABLEAU : 93  REPARTITION DU NOMBRE DE SECTIONS, DES SALLES DE CLASSE, DU PERSONNEL</t>
  </si>
  <si>
    <t>ET DES ETABLISSEMENTS  DU NIVEAU III  PAR  FIVONDRONAMPOKONTANY</t>
  </si>
  <si>
    <t>Term  C</t>
  </si>
  <si>
    <t>TABLEAU :  80  REPARTITION DES EFFECTIFS DU NIVEAU III  PAR SEXE</t>
  </si>
  <si>
    <t>TABLEAU : 87  REPARTITION DES REDOUBLANTS DU NIVEAU III  PAR SEXE</t>
  </si>
  <si>
    <t>TABLEAU :  94  REPARTITION DU NOMBRE DE SECTIONS, DES SALLES DE CLASSE, DU PERSONNEL</t>
  </si>
  <si>
    <t>dt femme</t>
  </si>
  <si>
    <t>Non en classe</t>
  </si>
  <si>
    <t>TABLEAU : 81  REPARTITION DES EFFECTIFS DU NIVEAU III  PAR SEXE</t>
  </si>
  <si>
    <t>TABLEAU : 88  REPARTITION DES REDOUBLANTS DU NIVEAU III  PAR SEXE</t>
  </si>
  <si>
    <t>TABLEAU : 95  REPARTITION DU NOMBRE DE SECTIONS, DES SALLES DE CLASSE, DU PERSONNEL</t>
  </si>
  <si>
    <t>TABLEAU : 82  REPARTITION DES EFFECTIFS DU NIVEAU III  PAR SEXE</t>
  </si>
  <si>
    <t>TABLEAU :  89  REPARTITION DES REDOUBLANTS DU NIVEAU III  PAR SEXE</t>
  </si>
  <si>
    <t>TABLEAU : 96  REPARTITION DU NOMBRE DE SECTIONS, DES SALLES DE CLASSE, DU PERSONNEL</t>
  </si>
  <si>
    <t>MF</t>
  </si>
  <si>
    <t>Public</t>
  </si>
  <si>
    <t>Privé</t>
  </si>
  <si>
    <t>Madagascar</t>
  </si>
  <si>
    <t>Fénérive-Est</t>
  </si>
  <si>
    <t xml:space="preserve">TABLEAU : 90  REPARTITION DES SECTIONS, DES SALLES DE CLASSE,DU PERSONNEL </t>
  </si>
  <si>
    <t>FARITANY</t>
  </si>
  <si>
    <t>TermC</t>
  </si>
  <si>
    <t>non utilisée</t>
  </si>
  <si>
    <t xml:space="preserve">TABLEAU :153  REPARTITION DES SECTIONS, DES SALLES DE CLASSE ,DU PERSONNEL </t>
  </si>
  <si>
    <t>PAR ANNEE D'ETUDE ET PAR FARITANY</t>
  </si>
  <si>
    <t>TABLEAU : 33 REPARTITION DES SECTIONS, DES SALLES DE CLASSE,DU PERSONNEL</t>
  </si>
  <si>
    <t xml:space="preserve">PAR ANNEE D,ETUDE  ET PAR FARITANY </t>
  </si>
  <si>
    <t>PUBLIC ET PRIVE</t>
  </si>
  <si>
    <t>Salle de Classe</t>
  </si>
  <si>
    <t>SECTEUR</t>
  </si>
  <si>
    <t xml:space="preserve"> PRIVE </t>
  </si>
  <si>
    <t>TABLEAU : 48  REPARTITION DES SECTIONS, DES SALLES DE CLASSE, DU PERSONNEL</t>
  </si>
  <si>
    <t>TABLEAU : 111  REPARTITION DES SECTIONS, DES SALLES DE CLASSE, DU PERSONNEL</t>
  </si>
  <si>
    <t>TABLEAU : 27  REPARTITION DES SECTIONS, DES SALLES DE CLASSE, DU PERSONNEL</t>
  </si>
  <si>
    <t>Eff pub+Pr</t>
  </si>
  <si>
    <t>Eff Pub</t>
  </si>
  <si>
    <t>Eff Privé</t>
  </si>
  <si>
    <t>99/00</t>
  </si>
  <si>
    <t>11ème</t>
  </si>
  <si>
    <t>11ème 99/00</t>
  </si>
  <si>
    <t>Eff 11èPub</t>
  </si>
  <si>
    <t>Eff 11è Pub ajusté</t>
  </si>
  <si>
    <t>Eff ajusté</t>
  </si>
  <si>
    <t>Redoublants</t>
  </si>
  <si>
    <t>Redoublants ajustés</t>
  </si>
  <si>
    <t>Privé 99/00</t>
  </si>
  <si>
    <t>Eff 99/00</t>
  </si>
  <si>
    <t>Eff 99/00 ajusté</t>
  </si>
  <si>
    <t>Eff Privé 98/99</t>
  </si>
  <si>
    <t>Eff 11è privé</t>
  </si>
  <si>
    <t>Rdt 11è 99/00</t>
  </si>
  <si>
    <t>Eff 11è ajusté</t>
  </si>
  <si>
    <t>NE</t>
  </si>
  <si>
    <t>Effectif 11ème</t>
  </si>
  <si>
    <t>Redoublant 11ème</t>
  </si>
  <si>
    <t>Nouveaux entrants</t>
  </si>
  <si>
    <t>Total NE</t>
  </si>
  <si>
    <t>Effectif total</t>
  </si>
  <si>
    <t>Total Effectif</t>
  </si>
  <si>
    <t>ANTANANARIVO RENIVOHITRA</t>
  </si>
  <si>
    <t>ANTANANARIVO ATSIM.</t>
  </si>
  <si>
    <t>ANTANANARIVO AVARADRANO</t>
  </si>
  <si>
    <t>AMBATOLAMPY</t>
  </si>
  <si>
    <t>AMBOHIDRATRIMO</t>
  </si>
  <si>
    <t>ANDRAMASINA</t>
  </si>
  <si>
    <t>ANJOZOROBE</t>
  </si>
  <si>
    <t>ANKAZOBE</t>
  </si>
  <si>
    <t>ANTANIFOTSY</t>
  </si>
  <si>
    <t>ANTSIRABE I</t>
  </si>
  <si>
    <t>ANTSIRABE II</t>
  </si>
  <si>
    <t>ARIVONIMAMO</t>
  </si>
  <si>
    <t>BETAFO</t>
  </si>
  <si>
    <t>FARATSIHO</t>
  </si>
  <si>
    <t>FENOARIVO-CENTRE</t>
  </si>
  <si>
    <t>MANJAKANDRIANA</t>
  </si>
  <si>
    <t>MIARINARIVO</t>
  </si>
  <si>
    <t>SOAVINANDRIANA</t>
  </si>
  <si>
    <t>TSIROAMANDIDY</t>
  </si>
  <si>
    <t>LIB_FIV</t>
  </si>
  <si>
    <t>CompteDeRNE_NNI</t>
  </si>
  <si>
    <t>RNE_123</t>
  </si>
  <si>
    <t>CompteDePER_NOM</t>
  </si>
  <si>
    <t>CHA_COU</t>
  </si>
  <si>
    <t>STA_JUR</t>
  </si>
  <si>
    <t>O</t>
  </si>
  <si>
    <t>PER_NI2</t>
  </si>
  <si>
    <t>X</t>
  </si>
  <si>
    <t>NOR_CL1</t>
  </si>
  <si>
    <t>NOR_CL2</t>
  </si>
  <si>
    <t>NOR_CL3</t>
  </si>
  <si>
    <t>NOR_CL4</t>
  </si>
  <si>
    <t>COD_COD</t>
  </si>
  <si>
    <t>SommeDeINF_NLU</t>
  </si>
  <si>
    <t>SommeDeINF_LNU</t>
  </si>
  <si>
    <t>SommeDeINF_NLP</t>
  </si>
  <si>
    <t>AMBOASARY-SUD</t>
  </si>
  <si>
    <t>AMBOVOMBE-ANDROY</t>
  </si>
  <si>
    <t>ANKAZOABO-SUD</t>
  </si>
  <si>
    <t>BELON'ITSIRIBIHINA</t>
  </si>
  <si>
    <t>BEROROHA</t>
  </si>
  <si>
    <t>BETIOKY SUD</t>
  </si>
  <si>
    <t>BETROKA</t>
  </si>
  <si>
    <t>MANJA</t>
  </si>
  <si>
    <t>MIANDRIVAZO</t>
  </si>
  <si>
    <t>MOROMBE</t>
  </si>
  <si>
    <t>MORONDAVA</t>
  </si>
  <si>
    <t>TAOLANARO</t>
  </si>
  <si>
    <t>TOLIARA I</t>
  </si>
  <si>
    <t>TOLIARA II</t>
  </si>
  <si>
    <t>N</t>
  </si>
  <si>
    <t>PER_SEX</t>
  </si>
  <si>
    <t>ENSEIGNANTS EN CLASSE</t>
  </si>
  <si>
    <t>NON EN CLASSE</t>
  </si>
  <si>
    <t>ENSEIGNANT EN CLASSE</t>
  </si>
  <si>
    <t>NON   EN  CLASSE</t>
  </si>
  <si>
    <t>NON  EN  CLASSE</t>
  </si>
  <si>
    <t>SommeDeRDE_GA6</t>
  </si>
  <si>
    <t>SommeDeRDE_FI6</t>
  </si>
  <si>
    <t>SommeDeRDE_GA7</t>
  </si>
  <si>
    <t>SommeDeRDE_FI7</t>
  </si>
  <si>
    <t>ANTSOHIHY</t>
  </si>
  <si>
    <t>BORIZINY-VAOVAO</t>
  </si>
  <si>
    <t>MAHAJANGA I</t>
  </si>
  <si>
    <t>MAINTIRANO</t>
  </si>
  <si>
    <t>MANDRITSARA</t>
  </si>
  <si>
    <t>MITSINJO</t>
  </si>
  <si>
    <t>2</t>
  </si>
  <si>
    <t>3</t>
  </si>
  <si>
    <t>Age</t>
  </si>
  <si>
    <t>10</t>
  </si>
  <si>
    <t>11</t>
  </si>
  <si>
    <t>12</t>
  </si>
  <si>
    <t>13</t>
  </si>
  <si>
    <t>14</t>
  </si>
  <si>
    <t>15</t>
  </si>
  <si>
    <t>10ème</t>
  </si>
  <si>
    <t>9ème</t>
  </si>
  <si>
    <t>8ème</t>
  </si>
  <si>
    <t>7ème</t>
  </si>
  <si>
    <t>16</t>
  </si>
  <si>
    <t>17</t>
  </si>
  <si>
    <t>18</t>
  </si>
  <si>
    <t>19</t>
  </si>
  <si>
    <t>20</t>
  </si>
  <si>
    <t>21</t>
  </si>
  <si>
    <t>22</t>
  </si>
  <si>
    <t>23</t>
  </si>
  <si>
    <t>PUBLIC et PRIVE</t>
  </si>
  <si>
    <t>TABLEAU : 161    REPARTITION DES EFFECTIFS DU NIVEAU I PAR AGE</t>
  </si>
  <si>
    <t>TABLEAU : 162    REPARTITION DES EFFECTIFS DU NIVEAU I PAR AGE</t>
  </si>
  <si>
    <t>TABLEAU : 163    REPARTITION DES EFFECTIFS DU NIVEAU I PAR AGE</t>
  </si>
  <si>
    <t>TABLEAU : 164    REPARTITION DES EFFECTIFS DU NIVEAU I PAR AGE</t>
  </si>
  <si>
    <t>TABLEAU : 165    REPARTITION DES EFFECTIFS DU NIVEAU I PAR AGE</t>
  </si>
  <si>
    <t>TABLEAU : 166    REPARTITION DES EFFECTIFS DU NIVEAU I PAR AGE</t>
  </si>
  <si>
    <t xml:space="preserve"> ET PAR ANNEE D'ETUDE DES SIX FARITANY</t>
  </si>
  <si>
    <t>FARITAN</t>
  </si>
  <si>
    <t>Effectifs</t>
  </si>
  <si>
    <t>Sections</t>
  </si>
  <si>
    <t>N°</t>
  </si>
  <si>
    <t>Présco</t>
  </si>
  <si>
    <t>ZAP</t>
  </si>
  <si>
    <t>Nosy-Varika</t>
  </si>
  <si>
    <t>Midongy</t>
  </si>
  <si>
    <t>Befotaka</t>
  </si>
  <si>
    <t>MAT_PRI</t>
  </si>
  <si>
    <t>1</t>
  </si>
  <si>
    <t>2_3</t>
  </si>
  <si>
    <t>4</t>
  </si>
  <si>
    <t>5</t>
  </si>
  <si>
    <t>6</t>
  </si>
  <si>
    <t>8</t>
  </si>
  <si>
    <t>12_3</t>
  </si>
  <si>
    <t>12_5</t>
  </si>
  <si>
    <t>15_3</t>
  </si>
  <si>
    <t>17_3</t>
  </si>
  <si>
    <t>20_3</t>
  </si>
  <si>
    <t>21_15</t>
  </si>
  <si>
    <t>22_3</t>
  </si>
  <si>
    <t>24_4</t>
  </si>
  <si>
    <t>25</t>
  </si>
  <si>
    <t>25_3</t>
  </si>
  <si>
    <t>26</t>
  </si>
  <si>
    <t>27</t>
  </si>
  <si>
    <t>27_3</t>
  </si>
  <si>
    <t>28</t>
  </si>
  <si>
    <t>28_2</t>
  </si>
  <si>
    <t>28_3</t>
  </si>
  <si>
    <t>28_4</t>
  </si>
  <si>
    <t>29</t>
  </si>
  <si>
    <t>30</t>
  </si>
  <si>
    <t>30_5</t>
  </si>
  <si>
    <t>31</t>
  </si>
  <si>
    <t>33_5</t>
  </si>
  <si>
    <t>34_35</t>
  </si>
  <si>
    <t>35</t>
  </si>
  <si>
    <t>36_4</t>
  </si>
  <si>
    <t>40</t>
  </si>
  <si>
    <t>TTT</t>
  </si>
  <si>
    <t>M</t>
  </si>
  <si>
    <t>0</t>
  </si>
  <si>
    <t>7</t>
  </si>
  <si>
    <t>10_5</t>
  </si>
  <si>
    <t>13_3</t>
  </si>
  <si>
    <t>13_45</t>
  </si>
  <si>
    <t>16_3</t>
  </si>
  <si>
    <t>16_4</t>
  </si>
  <si>
    <t>18_45</t>
  </si>
  <si>
    <t>20_5</t>
  </si>
  <si>
    <t>21_3</t>
  </si>
  <si>
    <t>22_5</t>
  </si>
  <si>
    <t>23_45</t>
  </si>
  <si>
    <t>27_05</t>
  </si>
  <si>
    <t>30_25</t>
  </si>
  <si>
    <t>32_3</t>
  </si>
  <si>
    <t>37_3</t>
  </si>
  <si>
    <t>43</t>
  </si>
  <si>
    <t>45</t>
  </si>
  <si>
    <t>47</t>
  </si>
  <si>
    <t>50</t>
  </si>
  <si>
    <t>52_3</t>
  </si>
  <si>
    <t>55</t>
  </si>
  <si>
    <t>57</t>
  </si>
  <si>
    <t>57_3</t>
  </si>
  <si>
    <t>67_3</t>
  </si>
  <si>
    <t>22_1</t>
  </si>
  <si>
    <t>24</t>
  </si>
  <si>
    <t>29_3</t>
  </si>
  <si>
    <t>27_31</t>
  </si>
  <si>
    <t>7_3</t>
  </si>
  <si>
    <t>16_5</t>
  </si>
  <si>
    <t>25_15</t>
  </si>
  <si>
    <t>enseignant public niv 1 année scolaire 2000-2001</t>
  </si>
  <si>
    <t>Nbre d'enseignant ajusté</t>
  </si>
  <si>
    <t>&lt;=15h</t>
  </si>
  <si>
    <t>15h30 à 27</t>
  </si>
  <si>
    <t>27h30 et +</t>
  </si>
  <si>
    <t>annuaire</t>
  </si>
  <si>
    <t>tana</t>
  </si>
  <si>
    <t>fia</t>
  </si>
  <si>
    <t>toam</t>
  </si>
  <si>
    <t>mahaj</t>
  </si>
  <si>
    <t>toli</t>
  </si>
  <si>
    <t>diego</t>
  </si>
  <si>
    <t>]15h30 à 27h30]</t>
  </si>
  <si>
    <t xml:space="preserve"> -15h à 15 h</t>
  </si>
  <si>
    <t>ANNEE SCOLAIRE 2000-2001</t>
  </si>
  <si>
    <t>Faritany</t>
  </si>
  <si>
    <t>23_3</t>
  </si>
  <si>
    <t>24_3</t>
  </si>
  <si>
    <t>26_15</t>
  </si>
  <si>
    <t>26_3</t>
  </si>
  <si>
    <t>27_15</t>
  </si>
  <si>
    <t>27_45</t>
  </si>
  <si>
    <t>27_5</t>
  </si>
  <si>
    <t>28_45</t>
  </si>
  <si>
    <t>29_45</t>
  </si>
  <si>
    <t>30_15</t>
  </si>
  <si>
    <t>30_3</t>
  </si>
  <si>
    <t>31_15</t>
  </si>
  <si>
    <t>31_3</t>
  </si>
  <si>
    <t>32</t>
  </si>
  <si>
    <t>33</t>
  </si>
  <si>
    <t>33_3</t>
  </si>
  <si>
    <t>34</t>
  </si>
  <si>
    <t>35_15</t>
  </si>
  <si>
    <t>35_5</t>
  </si>
  <si>
    <t>36</t>
  </si>
  <si>
    <t>36_3</t>
  </si>
  <si>
    <t>37</t>
  </si>
  <si>
    <t>38</t>
  </si>
  <si>
    <t>38_3</t>
  </si>
  <si>
    <t>39_3</t>
  </si>
  <si>
    <t>41</t>
  </si>
  <si>
    <t>42</t>
  </si>
  <si>
    <t>42_3</t>
  </si>
  <si>
    <t>48</t>
  </si>
  <si>
    <t>51</t>
  </si>
  <si>
    <t>60</t>
  </si>
  <si>
    <t>20_2</t>
  </si>
  <si>
    <t>26_5</t>
  </si>
  <si>
    <t>43_3</t>
  </si>
  <si>
    <t>48_45</t>
  </si>
  <si>
    <t>6_45</t>
  </si>
  <si>
    <t>14_3</t>
  </si>
  <si>
    <t>8_3</t>
  </si>
  <si>
    <t>9</t>
  </si>
  <si>
    <t>25_45</t>
  </si>
  <si>
    <t>27_03</t>
  </si>
  <si>
    <t>18_3</t>
  </si>
  <si>
    <t>26_45</t>
  </si>
  <si>
    <t>34_5</t>
  </si>
  <si>
    <t>36_5</t>
  </si>
  <si>
    <t>25_05</t>
  </si>
  <si>
    <t>25_5</t>
  </si>
  <si>
    <t>NE-public 11eme</t>
  </si>
  <si>
    <t>NE-privé 11ème</t>
  </si>
  <si>
    <t>ajusté</t>
  </si>
  <si>
    <t>total</t>
  </si>
  <si>
    <t>annuaire2000/2001</t>
  </si>
  <si>
    <t>toal</t>
  </si>
  <si>
    <t>[15h30 à 27h30]</t>
  </si>
  <si>
    <t>TABLEAU : 160    REPARTITION DES EFFECTIFS DU NIVEAU I PAR AGE</t>
  </si>
  <si>
    <t>TABLEAU : 167    REPARTITION DES EFFECTIFS DU NIVEAU II PAR AGE</t>
  </si>
  <si>
    <t>TABLEAU : 168     REPARTITION DES EFFECTIFS DU NIVEAU II PAR AGE</t>
  </si>
  <si>
    <t>TABLEAU : 169     REPARTITION DES EFFECTIFS DU NIVEAU II PAR AGE</t>
  </si>
  <si>
    <t>TABLEAU : 173    REPARTITION DES EFFECTIFS DU NIVEAU II PAR AGE</t>
  </si>
  <si>
    <t>TABLEAU : 174    REPARTITION DES EFFECTIFS DU NIVEAU III PAR AGE</t>
  </si>
  <si>
    <t>TABLEAU : 175     REPARTITION DES EFFECTIFS DU NIVEAU III PAR AGE</t>
  </si>
  <si>
    <t>TABLEAU : 176    REPARTITION DES EFFECTIFS DU NIVEAU III PAR AGE</t>
  </si>
  <si>
    <t>TABLEAU : 177     REPARTITION DES EFFECTIFS DU NIVEAU III PAR AGE</t>
  </si>
  <si>
    <t>TABLEAU : 178     REPARTITION DES EFFECTIFS DU NIVEAU III PAR AGE</t>
  </si>
  <si>
    <t>TABLEAU : 179     REPARTITION DES EFFECTIFS DU NIVEAU III PAR AGE</t>
  </si>
  <si>
    <t>TABLEAU : 180    REPARTITION DES EFFECTIFS DU NIVEAU III PAR AGE</t>
  </si>
  <si>
    <t>4 ans</t>
  </si>
  <si>
    <t>5 ans</t>
  </si>
  <si>
    <t>6 ans</t>
  </si>
  <si>
    <t>7 ans</t>
  </si>
  <si>
    <t>8 ans</t>
  </si>
  <si>
    <t>9 ans</t>
  </si>
  <si>
    <t>10 ans</t>
  </si>
  <si>
    <t>11 ans</t>
  </si>
  <si>
    <t>12 ans</t>
  </si>
  <si>
    <t>13 ans</t>
  </si>
  <si>
    <t>14 ans</t>
  </si>
  <si>
    <t>15 ans</t>
  </si>
  <si>
    <t>16 ans</t>
  </si>
  <si>
    <t>17 ans</t>
  </si>
  <si>
    <t>18 ans</t>
  </si>
  <si>
    <t>TABLEAU : 171   REPARTITION DES EFFECTIFS DU NIVEAU II PAR AGE</t>
  </si>
  <si>
    <t>TABLEAU : 170   REPARTITION DES EFFECTIFS DU NIVEAU II PAR AGE</t>
  </si>
  <si>
    <t>TABLEAU : 172  REPARTITION DES EFFECTIFS DU NIVEAU II PAR AGE</t>
  </si>
  <si>
    <t>19 ans</t>
  </si>
  <si>
    <t>20 ans</t>
  </si>
  <si>
    <t>21 ans</t>
  </si>
  <si>
    <t>22 ans</t>
  </si>
  <si>
    <t>23 ans</t>
  </si>
  <si>
    <t>6ème</t>
  </si>
  <si>
    <t>5ème</t>
  </si>
  <si>
    <t>4ème</t>
  </si>
  <si>
    <t>3ème</t>
  </si>
  <si>
    <t>Primaire</t>
  </si>
  <si>
    <t xml:space="preserve">Secondaire </t>
  </si>
  <si>
    <t>1er cycle</t>
  </si>
  <si>
    <t>Secondaire</t>
  </si>
  <si>
    <t>2nd cycle</t>
  </si>
  <si>
    <t>ET DES ETABLISSEMENTS DU SECONDAIRE PREMIER CYCLE   PAR  FIVONDRONAMPOKONTANY</t>
  </si>
  <si>
    <t xml:space="preserve">TABLEAU : 56  REPARTITION DES EFFECTIFS DES ELEVES  DU SECONDAIRE PREMIER CYCLE  </t>
  </si>
  <si>
    <t>PAR SEXE, PAR ANNEE D'ETUDE ET PAR FIVONDRONAMPOKONTANY</t>
  </si>
  <si>
    <t xml:space="preserve">TABLEAU : 58  REPARTITION DES EFFECTIFS DES ELEVES  DU SECONDAIRE PREMIER CYCLE  </t>
  </si>
  <si>
    <t xml:space="preserve">TABLEAU : 59  REPARTITION DES EFFECTIFS  DES ELEVES DU SECONDAIRE PREMIER CYCLE  </t>
  </si>
  <si>
    <t xml:space="preserve">TABLEAU : 63  REPARTITION DES REDOUBLANTS DU SECONDAIRE PREMIER CYCLE  </t>
  </si>
  <si>
    <t xml:space="preserve">TABLEAU : 64  REPARTITION DES REDOUBLANTS DU SECONDAIRE PREMIER CYCLE  </t>
  </si>
  <si>
    <t xml:space="preserve">TABLEAU : 65  REPARTITION DES REDOUBLANTS DU SECONDAIRE PREMIER CYCLE  </t>
  </si>
  <si>
    <t xml:space="preserve">TABLEAU 12: REPARTITION DES REDOUBLANTS </t>
  </si>
  <si>
    <t xml:space="preserve">NOMBRE D'ENSEIGNANTS DU PRIMAIRE SELON LE VOLUME HORAIRE ASSURE </t>
  </si>
  <si>
    <t xml:space="preserve">TABLEAU : 57  REPARTITION DES  EFFECTIFS  DES ELEVES DU SECONDAIRE PREMIER CYCLE  </t>
  </si>
  <si>
    <t>TABLEAU :156  REPARTITION DES SECTIONS, DES  SALLES DE CLASSE, DU PERSONNEL</t>
  </si>
  <si>
    <t>TNS</t>
  </si>
  <si>
    <t>TACH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</si>
</sst>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0" formatCode="_-* #,##0.00\ &quot;F&quot;_-;\-* #,##0.00\ &quot;F&quot;_-;_-* &quot;-&quot;??\ &quot;F&quot;_-;_-@_-"/>
    <numFmt numFmtId="171" formatCode="_-* #,##0.00\ _F_-;\-* #,##0.00\ _F_-;_-* &quot;-&quot;??\ _F_-;_-@_-"/>
    <numFmt numFmtId="172" formatCode="0.0%"/>
    <numFmt numFmtId="173" formatCode="0.0"/>
    <numFmt numFmtId="174" formatCode="#,##0.0"/>
    <numFmt numFmtId="175" formatCode="0.000"/>
    <numFmt numFmtId="176" formatCode="0.0000"/>
    <numFmt numFmtId="177" formatCode="_-* #,##0\ _F_-;\-* #,##0\ _F_-;_-* &quot;-&quot;??\ _F_-;_-@_-"/>
  </numFmts>
  <fonts count="35">
    <font>
      <sz val="10"/>
      <name val="Arial"/>
    </font>
    <font>
      <b/>
      <sz val="10"/>
      <name val="Arial"/>
    </font>
    <font>
      <sz val="10"/>
      <name val="Arial"/>
      <family val="2"/>
    </font>
    <font>
      <sz val="8"/>
      <name val="MS Sans Serif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Univers"/>
      <family val="2"/>
    </font>
    <font>
      <b/>
      <sz val="7"/>
      <name val="Univers Condensed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10"/>
      <name val="MS Sans Serif"/>
      <family val="2"/>
    </font>
    <font>
      <b/>
      <sz val="10"/>
      <color indexed="10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8.5"/>
      <name val="Arial"/>
      <family val="2"/>
    </font>
    <font>
      <sz val="20"/>
      <color indexed="10"/>
      <name val="Arial"/>
      <family val="2"/>
    </font>
    <font>
      <b/>
      <sz val="10"/>
      <color indexed="10"/>
      <name val="Arial"/>
      <family val="2"/>
    </font>
    <font>
      <b/>
      <sz val="14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Times New Roman"/>
      <family val="1"/>
    </font>
    <font>
      <b/>
      <sz val="8"/>
      <name val="Arial"/>
      <family val="2"/>
    </font>
    <font>
      <sz val="8.4"/>
      <name val="Arial"/>
      <family val="2"/>
    </font>
    <font>
      <b/>
      <sz val="10"/>
      <name val="MS Sans Serif"/>
      <family val="2"/>
    </font>
    <font>
      <sz val="7"/>
      <name val="Arial"/>
      <family val="2"/>
    </font>
    <font>
      <sz val="12"/>
      <color indexed="10"/>
      <name val="Arial"/>
      <family val="2"/>
    </font>
    <font>
      <i/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0"/>
      <name val="Arial Narrow"/>
      <family val="2"/>
    </font>
    <font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0">
    <xf numFmtId="0" fontId="0" fillId="0" borderId="0"/>
    <xf numFmtId="171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0" fontId="2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23" fillId="0" borderId="0"/>
    <xf numFmtId="0" fontId="23" fillId="0" borderId="0"/>
    <xf numFmtId="0" fontId="9" fillId="0" borderId="0"/>
    <xf numFmtId="0" fontId="9" fillId="0" borderId="0"/>
    <xf numFmtId="0" fontId="23" fillId="0" borderId="0"/>
    <xf numFmtId="0" fontId="2" fillId="0" borderId="0"/>
    <xf numFmtId="0" fontId="9" fillId="0" borderId="0"/>
    <xf numFmtId="0" fontId="9" fillId="0" borderId="0"/>
    <xf numFmtId="0" fontId="25" fillId="0" borderId="0"/>
    <xf numFmtId="0" fontId="23" fillId="0" borderId="0"/>
    <xf numFmtId="0" fontId="25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</cellStyleXfs>
  <cellXfs count="1139">
    <xf numFmtId="0" fontId="0" fillId="0" borderId="0" xfId="0"/>
    <xf numFmtId="0" fontId="0" fillId="0" borderId="0" xfId="0" applyFill="1" applyAlignment="1">
      <alignment horizontal="centerContinuous"/>
    </xf>
    <xf numFmtId="0" fontId="0" fillId="0" borderId="0" xfId="0" applyFill="1"/>
    <xf numFmtId="0" fontId="0" fillId="0" borderId="0" xfId="0" applyFill="1" applyAlignment="1">
      <alignment horizontal="left"/>
    </xf>
    <xf numFmtId="0" fontId="0" fillId="2" borderId="2" xfId="0" applyFill="1" applyBorder="1"/>
    <xf numFmtId="0" fontId="0" fillId="0" borderId="3" xfId="0" applyFill="1" applyBorder="1" applyAlignment="1">
      <alignment horizontal="centerContinuous"/>
    </xf>
    <xf numFmtId="0" fontId="0" fillId="0" borderId="4" xfId="0" applyFill="1" applyBorder="1" applyAlignment="1">
      <alignment horizontal="centerContinuous"/>
    </xf>
    <xf numFmtId="0" fontId="0" fillId="0" borderId="0" xfId="0" applyFill="1" applyBorder="1" applyAlignment="1">
      <alignment horizontal="center"/>
    </xf>
    <xf numFmtId="0" fontId="0" fillId="2" borderId="5" xfId="0" applyFill="1" applyBorder="1"/>
    <xf numFmtId="0" fontId="0" fillId="0" borderId="6" xfId="0" applyFill="1" applyBorder="1" applyAlignment="1">
      <alignment horizontal="center"/>
    </xf>
    <xf numFmtId="0" fontId="0" fillId="2" borderId="7" xfId="0" applyFill="1" applyBorder="1"/>
    <xf numFmtId="0" fontId="0" fillId="0" borderId="2" xfId="0" applyFill="1" applyBorder="1"/>
    <xf numFmtId="0" fontId="0" fillId="0" borderId="7" xfId="0" applyFill="1" applyBorder="1"/>
    <xf numFmtId="3" fontId="0" fillId="0" borderId="2" xfId="0" applyNumberFormat="1" applyFill="1" applyBorder="1"/>
    <xf numFmtId="0" fontId="1" fillId="2" borderId="7" xfId="0" applyFont="1" applyFill="1" applyBorder="1"/>
    <xf numFmtId="0" fontId="1" fillId="0" borderId="7" xfId="0" applyFont="1" applyFill="1" applyBorder="1"/>
    <xf numFmtId="3" fontId="1" fillId="0" borderId="7" xfId="0" applyNumberFormat="1" applyFont="1" applyFill="1" applyBorder="1"/>
    <xf numFmtId="3" fontId="0" fillId="0" borderId="7" xfId="0" applyNumberFormat="1" applyFill="1" applyBorder="1"/>
    <xf numFmtId="0" fontId="0" fillId="2" borderId="7" xfId="0" applyFill="1" applyBorder="1" applyAlignment="1">
      <alignment horizontal="left"/>
    </xf>
    <xf numFmtId="0" fontId="0" fillId="0" borderId="5" xfId="0" applyFill="1" applyBorder="1"/>
    <xf numFmtId="0" fontId="0" fillId="0" borderId="0" xfId="0" applyFill="1" applyBorder="1"/>
    <xf numFmtId="3" fontId="0" fillId="0" borderId="0" xfId="0" applyNumberFormat="1"/>
    <xf numFmtId="0" fontId="0" fillId="0" borderId="0" xfId="0" applyAlignment="1">
      <alignment horizontal="centerContinuous"/>
    </xf>
    <xf numFmtId="0" fontId="0" fillId="0" borderId="0" xfId="0" quotePrefix="1" applyAlignment="1">
      <alignment horizontal="left"/>
    </xf>
    <xf numFmtId="0" fontId="0" fillId="0" borderId="8" xfId="0" applyFill="1" applyBorder="1" applyAlignment="1">
      <alignment horizontal="centerContinuous"/>
    </xf>
    <xf numFmtId="0" fontId="0" fillId="0" borderId="9" xfId="0" applyFill="1" applyBorder="1" applyAlignment="1">
      <alignment horizontal="centerContinuous"/>
    </xf>
    <xf numFmtId="0" fontId="0" fillId="0" borderId="2" xfId="0" applyBorder="1"/>
    <xf numFmtId="0" fontId="0" fillId="0" borderId="7" xfId="0" applyBorder="1"/>
    <xf numFmtId="0" fontId="0" fillId="0" borderId="5" xfId="0" applyFill="1" applyBorder="1" applyAlignment="1">
      <alignment horizontal="center"/>
    </xf>
    <xf numFmtId="3" fontId="1" fillId="0" borderId="7" xfId="0" applyNumberFormat="1" applyFont="1" applyBorder="1"/>
    <xf numFmtId="0" fontId="1" fillId="0" borderId="7" xfId="0" applyFont="1" applyBorder="1"/>
    <xf numFmtId="3" fontId="0" fillId="0" borderId="7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0" fontId="0" fillId="0" borderId="5" xfId="0" applyBorder="1"/>
    <xf numFmtId="0" fontId="0" fillId="0" borderId="0" xfId="0" applyBorder="1"/>
    <xf numFmtId="0" fontId="0" fillId="0" borderId="12" xfId="0" applyBorder="1"/>
    <xf numFmtId="0" fontId="0" fillId="0" borderId="0" xfId="0" quotePrefix="1" applyFill="1" applyAlignment="1">
      <alignment horizontal="left"/>
    </xf>
    <xf numFmtId="0" fontId="1" fillId="0" borderId="0" xfId="0" applyFont="1" applyFill="1"/>
    <xf numFmtId="0" fontId="0" fillId="0" borderId="10" xfId="0" applyFill="1" applyBorder="1"/>
    <xf numFmtId="0" fontId="0" fillId="0" borderId="12" xfId="0" applyFill="1" applyBorder="1"/>
    <xf numFmtId="0" fontId="0" fillId="0" borderId="0" xfId="0" applyFill="1" applyBorder="1" applyAlignment="1"/>
    <xf numFmtId="0" fontId="0" fillId="2" borderId="7" xfId="0" quotePrefix="1" applyFill="1" applyBorder="1" applyAlignment="1">
      <alignment horizontal="left"/>
    </xf>
    <xf numFmtId="0" fontId="6" fillId="0" borderId="3" xfId="0" applyFont="1" applyFill="1" applyBorder="1" applyAlignment="1">
      <alignment horizontal="centerContinuous"/>
    </xf>
    <xf numFmtId="0" fontId="8" fillId="0" borderId="7" xfId="0" applyFont="1" applyFill="1" applyBorder="1"/>
    <xf numFmtId="1" fontId="0" fillId="0" borderId="7" xfId="0" applyNumberFormat="1" applyFill="1" applyBorder="1"/>
    <xf numFmtId="1" fontId="1" fillId="0" borderId="7" xfId="0" applyNumberFormat="1" applyFont="1" applyFill="1" applyBorder="1"/>
    <xf numFmtId="3" fontId="0" fillId="2" borderId="7" xfId="0" applyNumberFormat="1" applyFill="1" applyBorder="1"/>
    <xf numFmtId="3" fontId="0" fillId="0" borderId="0" xfId="0" applyNumberFormat="1" applyFill="1"/>
    <xf numFmtId="0" fontId="8" fillId="0" borderId="0" xfId="0" applyFont="1" applyFill="1"/>
    <xf numFmtId="3" fontId="0" fillId="0" borderId="0" xfId="0" applyNumberFormat="1" applyFill="1" applyAlignment="1">
      <alignment horizontal="centerContinuous"/>
    </xf>
    <xf numFmtId="3" fontId="0" fillId="0" borderId="0" xfId="0" applyNumberFormat="1" applyFill="1" applyAlignment="1">
      <alignment horizontal="left"/>
    </xf>
    <xf numFmtId="3" fontId="0" fillId="2" borderId="2" xfId="0" applyNumberFormat="1" applyFill="1" applyBorder="1"/>
    <xf numFmtId="3" fontId="0" fillId="0" borderId="3" xfId="0" applyNumberFormat="1" applyFill="1" applyBorder="1" applyAlignment="1">
      <alignment horizontal="centerContinuous"/>
    </xf>
    <xf numFmtId="3" fontId="0" fillId="0" borderId="4" xfId="0" applyNumberFormat="1" applyFill="1" applyBorder="1" applyAlignment="1">
      <alignment horizontal="centerContinuous"/>
    </xf>
    <xf numFmtId="3" fontId="0" fillId="2" borderId="5" xfId="0" applyNumberFormat="1" applyFill="1" applyBorder="1"/>
    <xf numFmtId="3" fontId="0" fillId="0" borderId="6" xfId="0" applyNumberFormat="1" applyFill="1" applyBorder="1" applyAlignment="1">
      <alignment horizontal="center"/>
    </xf>
    <xf numFmtId="3" fontId="1" fillId="2" borderId="7" xfId="0" applyNumberFormat="1" applyFont="1" applyFill="1" applyBorder="1"/>
    <xf numFmtId="1" fontId="0" fillId="0" borderId="0" xfId="0" applyNumberFormat="1"/>
    <xf numFmtId="3" fontId="1" fillId="0" borderId="0" xfId="0" applyNumberFormat="1" applyFont="1"/>
    <xf numFmtId="1" fontId="1" fillId="0" borderId="0" xfId="0" applyNumberFormat="1" applyFont="1"/>
    <xf numFmtId="0" fontId="0" fillId="0" borderId="0" xfId="0" quotePrefix="1"/>
    <xf numFmtId="0" fontId="1" fillId="0" borderId="0" xfId="0" applyFont="1"/>
    <xf numFmtId="1" fontId="0" fillId="0" borderId="0" xfId="0" applyNumberFormat="1" applyFill="1"/>
    <xf numFmtId="0" fontId="5" fillId="0" borderId="7" xfId="0" applyFont="1" applyFill="1" applyBorder="1"/>
    <xf numFmtId="0" fontId="0" fillId="0" borderId="13" xfId="0" applyBorder="1"/>
    <xf numFmtId="0" fontId="0" fillId="0" borderId="9" xfId="0" applyBorder="1"/>
    <xf numFmtId="0" fontId="0" fillId="0" borderId="11" xfId="0" applyBorder="1"/>
    <xf numFmtId="0" fontId="0" fillId="0" borderId="10" xfId="0" applyBorder="1"/>
    <xf numFmtId="1" fontId="0" fillId="0" borderId="11" xfId="0" applyNumberFormat="1" applyBorder="1"/>
    <xf numFmtId="1" fontId="0" fillId="0" borderId="10" xfId="0" applyNumberFormat="1" applyBorder="1"/>
    <xf numFmtId="177" fontId="1" fillId="0" borderId="0" xfId="1" applyNumberFormat="1" applyFont="1"/>
    <xf numFmtId="1" fontId="0" fillId="0" borderId="14" xfId="0" applyNumberFormat="1" applyBorder="1"/>
    <xf numFmtId="1" fontId="0" fillId="0" borderId="12" xfId="0" applyNumberFormat="1" applyBorder="1"/>
    <xf numFmtId="177" fontId="0" fillId="0" borderId="0" xfId="1" applyNumberFormat="1" applyFont="1"/>
    <xf numFmtId="0" fontId="0" fillId="0" borderId="0" xfId="0" quotePrefix="1" applyFill="1" applyAlignment="1">
      <alignment horizontal="centerContinuous"/>
    </xf>
    <xf numFmtId="0" fontId="1" fillId="0" borderId="3" xfId="0" applyFont="1" applyFill="1" applyBorder="1" applyAlignment="1">
      <alignment horizontal="centerContinuous"/>
    </xf>
    <xf numFmtId="0" fontId="1" fillId="0" borderId="4" xfId="0" applyFont="1" applyFill="1" applyBorder="1" applyAlignment="1">
      <alignment horizontal="centerContinuous"/>
    </xf>
    <xf numFmtId="0" fontId="0" fillId="0" borderId="0" xfId="0" applyFill="1" applyBorder="1" applyAlignment="1">
      <alignment horizontal="centerContinuous"/>
    </xf>
    <xf numFmtId="3" fontId="6" fillId="0" borderId="3" xfId="0" applyNumberFormat="1" applyFont="1" applyFill="1" applyBorder="1" applyAlignment="1">
      <alignment horizontal="centerContinuous"/>
    </xf>
    <xf numFmtId="3" fontId="4" fillId="0" borderId="8" xfId="0" applyNumberFormat="1" applyFont="1" applyFill="1" applyBorder="1" applyAlignment="1">
      <alignment horizontal="centerContinuous"/>
    </xf>
    <xf numFmtId="3" fontId="4" fillId="0" borderId="4" xfId="0" applyNumberFormat="1" applyFont="1" applyFill="1" applyBorder="1" applyAlignment="1">
      <alignment horizontal="centerContinuous"/>
    </xf>
    <xf numFmtId="3" fontId="6" fillId="0" borderId="8" xfId="0" applyNumberFormat="1" applyFont="1" applyFill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1" fillId="0" borderId="6" xfId="0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3" fontId="6" fillId="0" borderId="6" xfId="0" quotePrefix="1" applyNumberFormat="1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center"/>
    </xf>
    <xf numFmtId="3" fontId="4" fillId="0" borderId="6" xfId="0" applyNumberFormat="1" applyFont="1" applyFill="1" applyBorder="1" applyAlignment="1">
      <alignment horizontal="left"/>
    </xf>
    <xf numFmtId="0" fontId="1" fillId="0" borderId="2" xfId="0" applyFont="1" applyFill="1" applyBorder="1"/>
    <xf numFmtId="3" fontId="8" fillId="0" borderId="7" xfId="0" applyNumberFormat="1" applyFont="1" applyFill="1" applyBorder="1"/>
    <xf numFmtId="0" fontId="1" fillId="0" borderId="5" xfId="0" applyFont="1" applyFill="1" applyBorder="1"/>
    <xf numFmtId="0" fontId="1" fillId="0" borderId="0" xfId="0" applyFont="1" applyFill="1" applyBorder="1"/>
    <xf numFmtId="0" fontId="2" fillId="0" borderId="7" xfId="0" applyFont="1" applyFill="1" applyBorder="1"/>
    <xf numFmtId="0" fontId="0" fillId="0" borderId="15" xfId="0" quotePrefix="1" applyFill="1" applyBorder="1" applyAlignment="1">
      <alignment horizontal="left"/>
    </xf>
    <xf numFmtId="0" fontId="0" fillId="0" borderId="15" xfId="0" applyFill="1" applyBorder="1"/>
    <xf numFmtId="0" fontId="0" fillId="0" borderId="15" xfId="0" quotePrefix="1" applyFill="1" applyBorder="1" applyAlignment="1">
      <alignment horizontal="centerContinuous"/>
    </xf>
    <xf numFmtId="0" fontId="0" fillId="0" borderId="15" xfId="0" applyFill="1" applyBorder="1" applyAlignment="1">
      <alignment horizontal="centerContinuous"/>
    </xf>
    <xf numFmtId="0" fontId="0" fillId="0" borderId="11" xfId="0" applyFill="1" applyBorder="1"/>
    <xf numFmtId="0" fontId="1" fillId="0" borderId="10" xfId="0" applyFont="1" applyFill="1" applyBorder="1"/>
    <xf numFmtId="0" fontId="2" fillId="2" borderId="7" xfId="0" applyFont="1" applyFill="1" applyBorder="1"/>
    <xf numFmtId="0" fontId="2" fillId="2" borderId="7" xfId="0" quotePrefix="1" applyFont="1" applyFill="1" applyBorder="1" applyAlignment="1">
      <alignment horizontal="left"/>
    </xf>
    <xf numFmtId="0" fontId="10" fillId="0" borderId="0" xfId="0" applyFont="1" applyFill="1" applyAlignment="1">
      <alignment horizontal="centerContinuous"/>
    </xf>
    <xf numFmtId="0" fontId="10" fillId="0" borderId="0" xfId="0" applyFont="1" applyFill="1"/>
    <xf numFmtId="0" fontId="0" fillId="0" borderId="0" xfId="0" quotePrefix="1" applyFill="1" applyBorder="1" applyAlignment="1">
      <alignment horizontal="center"/>
    </xf>
    <xf numFmtId="0" fontId="11" fillId="0" borderId="7" xfId="0" applyFont="1" applyFill="1" applyBorder="1"/>
    <xf numFmtId="3" fontId="0" fillId="0" borderId="0" xfId="0" applyNumberFormat="1" applyAlignment="1">
      <alignment horizontal="centerContinuous"/>
    </xf>
    <xf numFmtId="3" fontId="0" fillId="0" borderId="0" xfId="0" quotePrefix="1" applyNumberFormat="1" applyAlignment="1">
      <alignment horizontal="left"/>
    </xf>
    <xf numFmtId="3" fontId="0" fillId="0" borderId="5" xfId="0" applyNumberFormat="1" applyFill="1" applyBorder="1" applyAlignment="1">
      <alignment horizontal="center"/>
    </xf>
    <xf numFmtId="3" fontId="1" fillId="0" borderId="5" xfId="0" applyNumberFormat="1" applyFont="1" applyFill="1" applyBorder="1"/>
    <xf numFmtId="3" fontId="0" fillId="0" borderId="5" xfId="0" applyNumberFormat="1" applyFill="1" applyBorder="1"/>
    <xf numFmtId="0" fontId="0" fillId="0" borderId="15" xfId="0" applyBorder="1"/>
    <xf numFmtId="3" fontId="0" fillId="0" borderId="0" xfId="0" applyNumberFormat="1" applyFill="1" applyBorder="1"/>
    <xf numFmtId="3" fontId="1" fillId="0" borderId="0" xfId="0" applyNumberFormat="1" applyFont="1" applyFill="1" applyBorder="1"/>
    <xf numFmtId="3" fontId="0" fillId="2" borderId="0" xfId="0" applyNumberFormat="1" applyFill="1" applyBorder="1"/>
    <xf numFmtId="3" fontId="0" fillId="0" borderId="3" xfId="0" applyNumberFormat="1" applyFill="1" applyBorder="1" applyAlignment="1"/>
    <xf numFmtId="3" fontId="0" fillId="0" borderId="4" xfId="0" applyNumberFormat="1" applyFill="1" applyBorder="1" applyAlignment="1"/>
    <xf numFmtId="0" fontId="9" fillId="0" borderId="7" xfId="0" applyFont="1" applyFill="1" applyBorder="1"/>
    <xf numFmtId="0" fontId="2" fillId="2" borderId="5" xfId="0" applyFont="1" applyFill="1" applyBorder="1"/>
    <xf numFmtId="3" fontId="0" fillId="0" borderId="0" xfId="0" applyNumberFormat="1" applyAlignment="1">
      <alignment horizontal="left"/>
    </xf>
    <xf numFmtId="3" fontId="0" fillId="0" borderId="15" xfId="0" applyNumberFormat="1" applyBorder="1"/>
    <xf numFmtId="3" fontId="1" fillId="0" borderId="3" xfId="0" applyNumberFormat="1" applyFont="1" applyFill="1" applyBorder="1" applyAlignment="1">
      <alignment horizontal="centerContinuous"/>
    </xf>
    <xf numFmtId="3" fontId="1" fillId="0" borderId="4" xfId="0" applyNumberFormat="1" applyFont="1" applyFill="1" applyBorder="1" applyAlignment="1">
      <alignment horizontal="centerContinuous"/>
    </xf>
    <xf numFmtId="3" fontId="1" fillId="0" borderId="6" xfId="0" applyNumberFormat="1" applyFont="1" applyFill="1" applyBorder="1" applyAlignment="1">
      <alignment horizontal="center"/>
    </xf>
    <xf numFmtId="3" fontId="1" fillId="0" borderId="0" xfId="0" applyNumberFormat="1" applyFont="1" applyFill="1"/>
    <xf numFmtId="3" fontId="0" fillId="0" borderId="10" xfId="0" applyNumberFormat="1" applyFill="1" applyBorder="1"/>
    <xf numFmtId="0" fontId="0" fillId="0" borderId="0" xfId="0" applyBorder="1" applyAlignment="1">
      <alignment horizontal="centerContinuous"/>
    </xf>
    <xf numFmtId="0" fontId="0" fillId="0" borderId="0" xfId="0" applyAlignment="1"/>
    <xf numFmtId="0" fontId="0" fillId="3" borderId="0" xfId="0" applyFill="1" applyBorder="1" applyAlignment="1"/>
    <xf numFmtId="0" fontId="0" fillId="0" borderId="13" xfId="0" applyFill="1" applyBorder="1"/>
    <xf numFmtId="0" fontId="0" fillId="0" borderId="16" xfId="0" applyFill="1" applyBorder="1"/>
    <xf numFmtId="0" fontId="0" fillId="0" borderId="9" xfId="0" applyFill="1" applyBorder="1"/>
    <xf numFmtId="0" fontId="0" fillId="3" borderId="0" xfId="0" applyFill="1" applyBorder="1" applyAlignment="1">
      <alignment horizontal="center"/>
    </xf>
    <xf numFmtId="0" fontId="0" fillId="0" borderId="14" xfId="0" applyFill="1" applyBorder="1" applyAlignment="1">
      <alignment horizontal="centerContinuous"/>
    </xf>
    <xf numFmtId="0" fontId="0" fillId="0" borderId="2" xfId="0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1" fillId="0" borderId="0" xfId="0" applyFont="1" applyBorder="1"/>
    <xf numFmtId="0" fontId="0" fillId="0" borderId="0" xfId="0" applyFill="1" applyAlignment="1"/>
    <xf numFmtId="3" fontId="1" fillId="0" borderId="10" xfId="0" applyNumberFormat="1" applyFont="1" applyFill="1" applyBorder="1"/>
    <xf numFmtId="3" fontId="0" fillId="0" borderId="12" xfId="0" applyNumberFormat="1" applyFill="1" applyBorder="1"/>
    <xf numFmtId="3" fontId="1" fillId="0" borderId="12" xfId="0" applyNumberFormat="1" applyFont="1" applyFill="1" applyBorder="1"/>
    <xf numFmtId="0" fontId="0" fillId="0" borderId="0" xfId="0" applyFill="1" applyAlignment="1">
      <alignment horizontal="center"/>
    </xf>
    <xf numFmtId="1" fontId="0" fillId="0" borderId="0" xfId="0" applyNumberFormat="1" applyFill="1" applyBorder="1"/>
    <xf numFmtId="1" fontId="1" fillId="0" borderId="10" xfId="0" applyNumberFormat="1" applyFont="1" applyFill="1" applyBorder="1"/>
    <xf numFmtId="0" fontId="2" fillId="0" borderId="0" xfId="0" quotePrefix="1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0" fontId="6" fillId="0" borderId="0" xfId="0" applyFont="1" applyFill="1" applyBorder="1"/>
    <xf numFmtId="1" fontId="1" fillId="0" borderId="0" xfId="0" applyNumberFormat="1" applyFont="1" applyFill="1" applyBorder="1"/>
    <xf numFmtId="9" fontId="0" fillId="0" borderId="0" xfId="29" applyFont="1" applyFill="1" applyAlignment="1">
      <alignment horizontal="centerContinuous"/>
    </xf>
    <xf numFmtId="1" fontId="1" fillId="0" borderId="2" xfId="0" applyNumberFormat="1" applyFont="1" applyFill="1" applyBorder="1"/>
    <xf numFmtId="3" fontId="2" fillId="0" borderId="7" xfId="0" applyNumberFormat="1" applyFont="1" applyFill="1" applyBorder="1"/>
    <xf numFmtId="3" fontId="2" fillId="0" borderId="5" xfId="0" applyNumberFormat="1" applyFont="1" applyFill="1" applyBorder="1"/>
    <xf numFmtId="0" fontId="2" fillId="0" borderId="5" xfId="0" applyFont="1" applyFill="1" applyBorder="1"/>
    <xf numFmtId="3" fontId="2" fillId="0" borderId="10" xfId="0" applyNumberFormat="1" applyFont="1" applyFill="1" applyBorder="1"/>
    <xf numFmtId="3" fontId="2" fillId="0" borderId="12" xfId="0" applyNumberFormat="1" applyFont="1" applyFill="1" applyBorder="1"/>
    <xf numFmtId="3" fontId="0" fillId="0" borderId="0" xfId="0" quotePrefix="1" applyNumberFormat="1" applyFill="1" applyAlignment="1">
      <alignment horizontal="left"/>
    </xf>
    <xf numFmtId="3" fontId="0" fillId="0" borderId="0" xfId="0" applyNumberFormat="1" applyFill="1" applyAlignment="1"/>
    <xf numFmtId="1" fontId="1" fillId="0" borderId="5" xfId="0" applyNumberFormat="1" applyFont="1" applyFill="1" applyBorder="1"/>
    <xf numFmtId="0" fontId="6" fillId="0" borderId="0" xfId="0" applyFont="1" applyFill="1"/>
    <xf numFmtId="0" fontId="0" fillId="0" borderId="14" xfId="0" applyFill="1" applyBorder="1"/>
    <xf numFmtId="0" fontId="5" fillId="0" borderId="7" xfId="0" applyFont="1" applyBorder="1"/>
    <xf numFmtId="0" fontId="0" fillId="0" borderId="6" xfId="0" applyFill="1" applyBorder="1" applyAlignment="1"/>
    <xf numFmtId="0" fontId="0" fillId="0" borderId="7" xfId="0" applyFill="1" applyBorder="1" applyAlignment="1">
      <alignment horizontal="center"/>
    </xf>
    <xf numFmtId="0" fontId="2" fillId="0" borderId="0" xfId="0" applyFont="1" applyFill="1" applyBorder="1"/>
    <xf numFmtId="0" fontId="0" fillId="0" borderId="10" xfId="0" quotePrefix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left"/>
    </xf>
    <xf numFmtId="3" fontId="6" fillId="0" borderId="5" xfId="0" applyNumberFormat="1" applyFont="1" applyFill="1" applyBorder="1" applyAlignment="1">
      <alignment horizontal="center"/>
    </xf>
    <xf numFmtId="3" fontId="6" fillId="0" borderId="7" xfId="0" applyNumberFormat="1" applyFont="1" applyFill="1" applyBorder="1" applyAlignment="1">
      <alignment horizontal="center"/>
    </xf>
    <xf numFmtId="3" fontId="6" fillId="0" borderId="7" xfId="0" quotePrefix="1" applyNumberFormat="1" applyFont="1" applyFill="1" applyBorder="1" applyAlignment="1">
      <alignment horizontal="center"/>
    </xf>
    <xf numFmtId="3" fontId="0" fillId="0" borderId="2" xfId="0" applyNumberFormat="1" applyFill="1" applyBorder="1" applyAlignment="1">
      <alignment horizontal="center"/>
    </xf>
    <xf numFmtId="3" fontId="0" fillId="0" borderId="0" xfId="0" quotePrefix="1" applyNumberFormat="1" applyFill="1" applyAlignment="1"/>
    <xf numFmtId="3" fontId="0" fillId="0" borderId="0" xfId="0" quotePrefix="1" applyNumberFormat="1" applyFill="1" applyAlignment="1">
      <alignment horizontal="centerContinuous"/>
    </xf>
    <xf numFmtId="3" fontId="0" fillId="0" borderId="0" xfId="0" applyNumberFormat="1" applyFill="1" applyAlignment="1">
      <alignment horizontal="center"/>
    </xf>
    <xf numFmtId="3" fontId="0" fillId="0" borderId="0" xfId="0" quotePrefix="1" applyNumberFormat="1" applyFill="1" applyAlignment="1">
      <alignment horizontal="center"/>
    </xf>
    <xf numFmtId="0" fontId="12" fillId="0" borderId="5" xfId="0" applyFont="1" applyFill="1" applyBorder="1"/>
    <xf numFmtId="0" fontId="14" fillId="0" borderId="5" xfId="0" applyFont="1" applyFill="1" applyBorder="1"/>
    <xf numFmtId="0" fontId="15" fillId="0" borderId="5" xfId="0" applyFont="1" applyFill="1" applyBorder="1"/>
    <xf numFmtId="0" fontId="0" fillId="0" borderId="5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0" xfId="0" applyFont="1" applyFill="1" applyAlignment="1">
      <alignment horizontal="centerContinuous"/>
    </xf>
    <xf numFmtId="1" fontId="16" fillId="0" borderId="7" xfId="0" applyNumberFormat="1" applyFont="1" applyFill="1" applyBorder="1" applyAlignment="1"/>
    <xf numFmtId="1" fontId="6" fillId="0" borderId="7" xfId="0" applyNumberFormat="1" applyFont="1" applyFill="1" applyBorder="1" applyAlignment="1"/>
    <xf numFmtId="0" fontId="6" fillId="0" borderId="0" xfId="0" applyFont="1"/>
    <xf numFmtId="3" fontId="6" fillId="0" borderId="2" xfId="0" applyNumberFormat="1" applyFont="1" applyFill="1" applyBorder="1"/>
    <xf numFmtId="3" fontId="6" fillId="0" borderId="4" xfId="0" applyNumberFormat="1" applyFont="1" applyFill="1" applyBorder="1" applyAlignment="1">
      <alignment horizontal="centerContinuous"/>
    </xf>
    <xf numFmtId="3" fontId="6" fillId="0" borderId="7" xfId="0" applyNumberFormat="1" applyFont="1" applyFill="1" applyBorder="1"/>
    <xf numFmtId="0" fontId="6" fillId="0" borderId="5" xfId="0" applyFont="1" applyFill="1" applyBorder="1"/>
    <xf numFmtId="3" fontId="16" fillId="0" borderId="7" xfId="0" applyNumberFormat="1" applyFont="1" applyFill="1" applyBorder="1"/>
    <xf numFmtId="0" fontId="6" fillId="0" borderId="7" xfId="0" applyFont="1" applyFill="1" applyBorder="1"/>
    <xf numFmtId="0" fontId="6" fillId="0" borderId="2" xfId="0" applyFont="1" applyBorder="1"/>
    <xf numFmtId="3" fontId="16" fillId="0" borderId="7" xfId="0" applyNumberFormat="1" applyFont="1" applyBorder="1"/>
    <xf numFmtId="0" fontId="16" fillId="0" borderId="7" xfId="0" applyFont="1" applyBorder="1"/>
    <xf numFmtId="3" fontId="6" fillId="0" borderId="7" xfId="0" applyNumberFormat="1" applyFont="1" applyBorder="1"/>
    <xf numFmtId="0" fontId="6" fillId="0" borderId="7" xfId="0" applyFont="1" applyBorder="1"/>
    <xf numFmtId="0" fontId="6" fillId="0" borderId="5" xfId="0" applyFont="1" applyBorder="1"/>
    <xf numFmtId="0" fontId="6" fillId="0" borderId="0" xfId="0" quotePrefix="1" applyFont="1" applyFill="1" applyAlignment="1">
      <alignment horizontal="centerContinuous"/>
    </xf>
    <xf numFmtId="0" fontId="6" fillId="0" borderId="4" xfId="0" applyFont="1" applyBorder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0" xfId="0" quotePrefix="1" applyFont="1" applyFill="1" applyBorder="1" applyAlignment="1">
      <alignment horizontal="centerContinuous"/>
    </xf>
    <xf numFmtId="0" fontId="6" fillId="0" borderId="12" xfId="0" applyFont="1" applyFill="1" applyBorder="1"/>
    <xf numFmtId="0" fontId="0" fillId="0" borderId="0" xfId="0" quotePrefix="1" applyNumberFormat="1"/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0" fillId="0" borderId="0" xfId="0" applyAlignment="1">
      <alignment horizontal="right"/>
    </xf>
    <xf numFmtId="0" fontId="18" fillId="0" borderId="18" xfId="26" applyFont="1" applyBorder="1" applyAlignment="1">
      <alignment horizontal="center"/>
    </xf>
    <xf numFmtId="0" fontId="9" fillId="0" borderId="0" xfId="28" quotePrefix="1" applyNumberFormat="1"/>
    <xf numFmtId="0" fontId="9" fillId="0" borderId="0" xfId="10" quotePrefix="1" applyNumberFormat="1"/>
    <xf numFmtId="0" fontId="9" fillId="0" borderId="0" xfId="10"/>
    <xf numFmtId="3" fontId="19" fillId="0" borderId="5" xfId="0" applyNumberFormat="1" applyFont="1" applyFill="1" applyBorder="1"/>
    <xf numFmtId="0" fontId="5" fillId="2" borderId="7" xfId="0" applyFont="1" applyFill="1" applyBorder="1"/>
    <xf numFmtId="0" fontId="5" fillId="0" borderId="0" xfId="0" applyFont="1"/>
    <xf numFmtId="0" fontId="22" fillId="0" borderId="0" xfId="0" applyFont="1"/>
    <xf numFmtId="1" fontId="6" fillId="0" borderId="7" xfId="0" applyNumberFormat="1" applyFont="1" applyBorder="1"/>
    <xf numFmtId="3" fontId="0" fillId="0" borderId="9" xfId="0" applyNumberFormat="1" applyFill="1" applyBorder="1" applyAlignment="1">
      <alignment horizontal="center"/>
    </xf>
    <xf numFmtId="3" fontId="4" fillId="0" borderId="2" xfId="0" applyNumberFormat="1" applyFont="1" applyFill="1" applyBorder="1" applyAlignment="1">
      <alignment horizontal="center"/>
    </xf>
    <xf numFmtId="3" fontId="4" fillId="0" borderId="2" xfId="0" quotePrefix="1" applyNumberFormat="1" applyFont="1" applyFill="1" applyBorder="1" applyAlignment="1">
      <alignment horizontal="center"/>
    </xf>
    <xf numFmtId="3" fontId="0" fillId="0" borderId="9" xfId="0" applyNumberFormat="1" applyBorder="1"/>
    <xf numFmtId="3" fontId="0" fillId="0" borderId="5" xfId="0" applyNumberFormat="1" applyBorder="1"/>
    <xf numFmtId="3" fontId="1" fillId="0" borderId="5" xfId="0" applyNumberFormat="1" applyFont="1" applyBorder="1"/>
    <xf numFmtId="1" fontId="0" fillId="0" borderId="10" xfId="0" applyNumberFormat="1" applyFill="1" applyBorder="1"/>
    <xf numFmtId="1" fontId="1" fillId="0" borderId="7" xfId="0" applyNumberFormat="1" applyFont="1" applyBorder="1"/>
    <xf numFmtId="1" fontId="2" fillId="0" borderId="7" xfId="0" applyNumberFormat="1" applyFont="1" applyFill="1" applyBorder="1"/>
    <xf numFmtId="0" fontId="5" fillId="0" borderId="11" xfId="0" applyFont="1" applyFill="1" applyBorder="1"/>
    <xf numFmtId="0" fontId="5" fillId="0" borderId="0" xfId="0" applyFont="1" applyFill="1" applyBorder="1"/>
    <xf numFmtId="1" fontId="0" fillId="0" borderId="7" xfId="0" applyNumberFormat="1" applyBorder="1"/>
    <xf numFmtId="0" fontId="6" fillId="0" borderId="11" xfId="0" applyFont="1" applyFill="1" applyBorder="1"/>
    <xf numFmtId="0" fontId="0" fillId="0" borderId="11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0" fillId="0" borderId="10" xfId="0" applyFill="1" applyBorder="1" applyAlignment="1">
      <alignment horizontal="right"/>
    </xf>
    <xf numFmtId="0" fontId="6" fillId="2" borderId="7" xfId="0" applyFont="1" applyFill="1" applyBorder="1"/>
    <xf numFmtId="0" fontId="16" fillId="0" borderId="7" xfId="0" applyFont="1" applyFill="1" applyBorder="1"/>
    <xf numFmtId="0" fontId="6" fillId="0" borderId="0" xfId="0" quotePrefix="1" applyNumberFormat="1" applyFont="1"/>
    <xf numFmtId="0" fontId="23" fillId="0" borderId="0" xfId="21" applyFont="1" applyFill="1" applyBorder="1" applyAlignment="1">
      <alignment horizontal="center"/>
    </xf>
    <xf numFmtId="0" fontId="23" fillId="0" borderId="0" xfId="21" applyFont="1" applyFill="1" applyBorder="1" applyAlignment="1">
      <alignment horizontal="left"/>
    </xf>
    <xf numFmtId="0" fontId="23" fillId="0" borderId="0" xfId="21" applyFont="1" applyFill="1" applyBorder="1" applyAlignment="1">
      <alignment horizontal="right"/>
    </xf>
    <xf numFmtId="0" fontId="20" fillId="0" borderId="7" xfId="0" applyFont="1" applyBorder="1"/>
    <xf numFmtId="1" fontId="4" fillId="0" borderId="2" xfId="0" applyNumberFormat="1" applyFont="1" applyFill="1" applyBorder="1" applyAlignment="1">
      <alignment horizontal="center"/>
    </xf>
    <xf numFmtId="1" fontId="6" fillId="0" borderId="7" xfId="0" applyNumberFormat="1" applyFont="1" applyFill="1" applyBorder="1"/>
    <xf numFmtId="1" fontId="6" fillId="0" borderId="3" xfId="0" applyNumberFormat="1" applyFont="1" applyFill="1" applyBorder="1" applyAlignment="1">
      <alignment horizontal="centerContinuous"/>
    </xf>
    <xf numFmtId="1" fontId="6" fillId="0" borderId="0" xfId="0" applyNumberFormat="1" applyFont="1" applyFill="1" applyAlignment="1">
      <alignment horizontal="centerContinuous"/>
    </xf>
    <xf numFmtId="1" fontId="6" fillId="0" borderId="0" xfId="0" applyNumberFormat="1" applyFont="1" applyAlignment="1">
      <alignment horizontal="centerContinuous"/>
    </xf>
    <xf numFmtId="1" fontId="6" fillId="0" borderId="0" xfId="0" applyNumberFormat="1" applyFont="1" applyAlignment="1"/>
    <xf numFmtId="1" fontId="6" fillId="0" borderId="0" xfId="0" quotePrefix="1" applyNumberFormat="1" applyFont="1" applyFill="1" applyAlignment="1">
      <alignment horizontal="left"/>
    </xf>
    <xf numFmtId="1" fontId="6" fillId="0" borderId="2" xfId="0" applyNumberFormat="1" applyFont="1" applyFill="1" applyBorder="1" applyAlignment="1"/>
    <xf numFmtId="1" fontId="6" fillId="0" borderId="4" xfId="0" applyNumberFormat="1" applyFont="1" applyFill="1" applyBorder="1" applyAlignment="1">
      <alignment horizontal="centerContinuous"/>
    </xf>
    <xf numFmtId="1" fontId="6" fillId="0" borderId="8" xfId="0" applyNumberFormat="1" applyFont="1" applyFill="1" applyBorder="1" applyAlignment="1">
      <alignment horizontal="centerContinuous"/>
    </xf>
    <xf numFmtId="1" fontId="4" fillId="0" borderId="13" xfId="0" applyNumberFormat="1" applyFont="1" applyFill="1" applyBorder="1" applyAlignment="1">
      <alignment horizontal="centerContinuous"/>
    </xf>
    <xf numFmtId="1" fontId="6" fillId="0" borderId="5" xfId="0" applyNumberFormat="1" applyFont="1" applyFill="1" applyBorder="1" applyAlignment="1"/>
    <xf numFmtId="1" fontId="4" fillId="0" borderId="2" xfId="0" applyNumberFormat="1" applyFont="1" applyFill="1" applyBorder="1" applyAlignment="1"/>
    <xf numFmtId="1" fontId="16" fillId="0" borderId="7" xfId="0" applyNumberFormat="1" applyFont="1" applyBorder="1" applyAlignment="1"/>
    <xf numFmtId="1" fontId="6" fillId="0" borderId="7" xfId="0" applyNumberFormat="1" applyFont="1" applyBorder="1" applyAlignment="1"/>
    <xf numFmtId="1" fontId="6" fillId="0" borderId="10" xfId="0" applyNumberFormat="1" applyFont="1" applyBorder="1" applyAlignment="1"/>
    <xf numFmtId="1" fontId="6" fillId="0" borderId="5" xfId="0" applyNumberFormat="1" applyFont="1" applyBorder="1" applyAlignment="1"/>
    <xf numFmtId="1" fontId="6" fillId="0" borderId="12" xfId="0" applyNumberFormat="1" applyFont="1" applyBorder="1" applyAlignment="1"/>
    <xf numFmtId="1" fontId="6" fillId="0" borderId="0" xfId="0" applyNumberFormat="1" applyFont="1" applyFill="1" applyBorder="1" applyAlignment="1"/>
    <xf numFmtId="1" fontId="6" fillId="0" borderId="0" xfId="0" applyNumberFormat="1" applyFont="1" applyBorder="1" applyAlignment="1"/>
    <xf numFmtId="1" fontId="6" fillId="0" borderId="0" xfId="0" applyNumberFormat="1" applyFont="1" applyFill="1" applyAlignment="1"/>
    <xf numFmtId="1" fontId="6" fillId="0" borderId="10" xfId="0" applyNumberFormat="1" applyFont="1" applyFill="1" applyBorder="1" applyAlignment="1"/>
    <xf numFmtId="1" fontId="6" fillId="0" borderId="12" xfId="0" applyNumberFormat="1" applyFont="1" applyFill="1" applyBorder="1" applyAlignment="1"/>
    <xf numFmtId="1" fontId="16" fillId="0" borderId="0" xfId="0" applyNumberFormat="1" applyFont="1" applyFill="1" applyAlignment="1"/>
    <xf numFmtId="1" fontId="6" fillId="0" borderId="7" xfId="0" quotePrefix="1" applyNumberFormat="1" applyFont="1" applyFill="1" applyBorder="1" applyAlignment="1">
      <alignment horizontal="left"/>
    </xf>
    <xf numFmtId="1" fontId="16" fillId="0" borderId="5" xfId="0" applyNumberFormat="1" applyFont="1" applyFill="1" applyBorder="1" applyAlignment="1"/>
    <xf numFmtId="1" fontId="6" fillId="0" borderId="0" xfId="0" applyNumberFormat="1" applyFont="1"/>
    <xf numFmtId="1" fontId="6" fillId="0" borderId="0" xfId="0" applyNumberFormat="1" applyFont="1" applyFill="1" applyBorder="1"/>
    <xf numFmtId="1" fontId="4" fillId="0" borderId="4" xfId="0" applyNumberFormat="1" applyFont="1" applyFill="1" applyBorder="1" applyAlignment="1">
      <alignment horizontal="centerContinuous"/>
    </xf>
    <xf numFmtId="1" fontId="20" fillId="0" borderId="7" xfId="0" applyNumberFormat="1" applyFont="1" applyFill="1" applyBorder="1" applyAlignment="1"/>
    <xf numFmtId="1" fontId="5" fillId="0" borderId="7" xfId="0" applyNumberFormat="1" applyFont="1" applyFill="1" applyBorder="1" applyAlignment="1"/>
    <xf numFmtId="1" fontId="6" fillId="0" borderId="0" xfId="0" applyNumberFormat="1" applyFont="1" applyFill="1" applyBorder="1" applyAlignment="1">
      <alignment horizontal="centerContinuous"/>
    </xf>
    <xf numFmtId="0" fontId="16" fillId="0" borderId="0" xfId="0" applyFont="1"/>
    <xf numFmtId="0" fontId="6" fillId="0" borderId="0" xfId="0" applyFont="1" applyBorder="1"/>
    <xf numFmtId="0" fontId="23" fillId="2" borderId="20" xfId="21" applyFont="1" applyFill="1" applyBorder="1" applyAlignment="1">
      <alignment horizontal="center"/>
    </xf>
    <xf numFmtId="0" fontId="23" fillId="0" borderId="1" xfId="21" applyFont="1" applyFill="1" applyBorder="1" applyAlignment="1">
      <alignment horizontal="right"/>
    </xf>
    <xf numFmtId="0" fontId="23" fillId="0" borderId="1" xfId="23" applyFont="1" applyFill="1" applyBorder="1" applyAlignment="1">
      <alignment horizontal="left"/>
    </xf>
    <xf numFmtId="0" fontId="23" fillId="0" borderId="1" xfId="23" applyFont="1" applyFill="1" applyBorder="1" applyAlignment="1">
      <alignment horizontal="right"/>
    </xf>
    <xf numFmtId="3" fontId="5" fillId="0" borderId="7" xfId="0" applyNumberFormat="1" applyFont="1" applyBorder="1"/>
    <xf numFmtId="0" fontId="5" fillId="0" borderId="0" xfId="0" applyFont="1" applyFill="1"/>
    <xf numFmtId="0" fontId="23" fillId="0" borderId="1" xfId="12" applyFont="1" applyFill="1" applyBorder="1" applyAlignment="1">
      <alignment horizontal="left"/>
    </xf>
    <xf numFmtId="0" fontId="23" fillId="0" borderId="1" xfId="12" applyFont="1" applyFill="1" applyBorder="1" applyAlignment="1">
      <alignment horizontal="right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3" fontId="16" fillId="0" borderId="0" xfId="0" applyNumberFormat="1" applyFont="1" applyAlignment="1">
      <alignment horizontal="center"/>
    </xf>
    <xf numFmtId="3" fontId="0" fillId="0" borderId="2" xfId="0" applyNumberFormat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3" fontId="16" fillId="0" borderId="6" xfId="0" applyNumberFormat="1" applyFont="1" applyBorder="1" applyAlignment="1">
      <alignment horizontal="center"/>
    </xf>
    <xf numFmtId="3" fontId="0" fillId="0" borderId="2" xfId="0" applyNumberFormat="1" applyBorder="1"/>
    <xf numFmtId="3" fontId="16" fillId="0" borderId="6" xfId="0" applyNumberFormat="1" applyFont="1" applyBorder="1"/>
    <xf numFmtId="3" fontId="16" fillId="0" borderId="0" xfId="0" applyNumberFormat="1" applyFont="1" applyBorder="1" applyAlignment="1">
      <alignment horizontal="center"/>
    </xf>
    <xf numFmtId="3" fontId="16" fillId="0" borderId="0" xfId="0" applyNumberFormat="1" applyFont="1" applyBorder="1"/>
    <xf numFmtId="0" fontId="23" fillId="2" borderId="20" xfId="12" applyFont="1" applyFill="1" applyBorder="1" applyAlignment="1">
      <alignment horizontal="center"/>
    </xf>
    <xf numFmtId="0" fontId="23" fillId="0" borderId="1" xfId="12" applyFont="1" applyFill="1" applyBorder="1" applyAlignment="1">
      <alignment horizontal="left" wrapText="1"/>
    </xf>
    <xf numFmtId="0" fontId="23" fillId="0" borderId="1" xfId="12" applyFont="1" applyFill="1" applyBorder="1" applyAlignment="1">
      <alignment horizontal="right" wrapText="1"/>
    </xf>
    <xf numFmtId="0" fontId="23" fillId="0" borderId="0" xfId="12" applyFont="1" applyFill="1" applyBorder="1" applyAlignment="1">
      <alignment horizontal="left" wrapText="1"/>
    </xf>
    <xf numFmtId="0" fontId="23" fillId="0" borderId="0" xfId="12" applyFont="1" applyFill="1" applyBorder="1" applyAlignment="1">
      <alignment horizontal="right" wrapText="1"/>
    </xf>
    <xf numFmtId="0" fontId="23" fillId="0" borderId="0" xfId="11" applyFont="1" applyFill="1" applyBorder="1" applyAlignment="1">
      <alignment horizontal="left" wrapText="1"/>
    </xf>
    <xf numFmtId="0" fontId="23" fillId="0" borderId="0" xfId="11" applyFont="1" applyFill="1" applyBorder="1" applyAlignment="1">
      <alignment horizontal="right" wrapText="1"/>
    </xf>
    <xf numFmtId="0" fontId="23" fillId="2" borderId="20" xfId="13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2" xfId="0" applyFont="1" applyBorder="1"/>
    <xf numFmtId="0" fontId="24" fillId="0" borderId="0" xfId="12" applyFont="1" applyFill="1" applyBorder="1" applyAlignment="1">
      <alignment horizontal="left"/>
    </xf>
    <xf numFmtId="0" fontId="0" fillId="4" borderId="0" xfId="0" applyFill="1"/>
    <xf numFmtId="0" fontId="23" fillId="2" borderId="20" xfId="4" applyFont="1" applyFill="1" applyBorder="1" applyAlignment="1">
      <alignment horizontal="center"/>
    </xf>
    <xf numFmtId="0" fontId="23" fillId="0" borderId="1" xfId="4" applyFont="1" applyFill="1" applyBorder="1" applyAlignment="1">
      <alignment horizontal="left" wrapText="1"/>
    </xf>
    <xf numFmtId="0" fontId="23" fillId="0" borderId="1" xfId="4" applyFont="1" applyFill="1" applyBorder="1" applyAlignment="1">
      <alignment horizontal="right" wrapText="1"/>
    </xf>
    <xf numFmtId="0" fontId="23" fillId="2" borderId="0" xfId="4" applyFont="1" applyFill="1" applyBorder="1" applyAlignment="1">
      <alignment horizontal="right"/>
    </xf>
    <xf numFmtId="0" fontId="23" fillId="0" borderId="0" xfId="4" applyFont="1" applyFill="1" applyBorder="1" applyAlignment="1">
      <alignment horizontal="right"/>
    </xf>
    <xf numFmtId="49" fontId="0" fillId="0" borderId="0" xfId="0" applyNumberFormat="1"/>
    <xf numFmtId="0" fontId="23" fillId="0" borderId="0" xfId="4" applyFont="1" applyFill="1" applyBorder="1" applyAlignment="1">
      <alignment horizontal="left" wrapText="1"/>
    </xf>
    <xf numFmtId="0" fontId="23" fillId="0" borderId="0" xfId="4" applyFont="1" applyFill="1" applyBorder="1" applyAlignment="1">
      <alignment horizontal="right" wrapText="1"/>
    </xf>
    <xf numFmtId="3" fontId="2" fillId="0" borderId="0" xfId="0" applyNumberFormat="1" applyFont="1" applyFill="1" applyBorder="1"/>
    <xf numFmtId="1" fontId="2" fillId="0" borderId="0" xfId="0" applyNumberFormat="1" applyFont="1" applyFill="1" applyBorder="1"/>
    <xf numFmtId="0" fontId="16" fillId="0" borderId="0" xfId="0" applyFont="1" applyAlignment="1">
      <alignment horizontal="left"/>
    </xf>
    <xf numFmtId="3" fontId="0" fillId="0" borderId="12" xfId="0" applyNumberFormat="1" applyBorder="1"/>
    <xf numFmtId="3" fontId="16" fillId="0" borderId="6" xfId="0" applyNumberFormat="1" applyFont="1" applyFill="1" applyBorder="1"/>
    <xf numFmtId="0" fontId="16" fillId="0" borderId="2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16" fillId="0" borderId="2" xfId="0" applyFont="1" applyFill="1" applyBorder="1" applyAlignment="1">
      <alignment horizontal="center"/>
    </xf>
    <xf numFmtId="3" fontId="16" fillId="0" borderId="7" xfId="0" applyNumberFormat="1" applyFont="1" applyFill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3" fontId="16" fillId="0" borderId="6" xfId="0" applyNumberFormat="1" applyFont="1" applyFill="1" applyBorder="1" applyAlignment="1">
      <alignment horizontal="center"/>
    </xf>
    <xf numFmtId="3" fontId="16" fillId="0" borderId="2" xfId="0" applyNumberFormat="1" applyFont="1" applyBorder="1" applyAlignment="1">
      <alignment horizontal="center"/>
    </xf>
    <xf numFmtId="3" fontId="16" fillId="0" borderId="5" xfId="0" applyNumberFormat="1" applyFont="1" applyBorder="1" applyAlignment="1">
      <alignment horizontal="center"/>
    </xf>
    <xf numFmtId="3" fontId="6" fillId="0" borderId="0" xfId="0" applyNumberFormat="1" applyFont="1" applyFill="1" applyAlignment="1">
      <alignment horizontal="centerContinuous"/>
    </xf>
    <xf numFmtId="3" fontId="7" fillId="0" borderId="7" xfId="0" applyNumberFormat="1" applyFon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3" fontId="5" fillId="0" borderId="9" xfId="0" applyNumberFormat="1" applyFont="1" applyBorder="1"/>
    <xf numFmtId="3" fontId="5" fillId="0" borderId="10" xfId="0" applyNumberFormat="1" applyFont="1" applyBorder="1"/>
    <xf numFmtId="3" fontId="6" fillId="0" borderId="10" xfId="0" applyNumberFormat="1" applyFont="1" applyBorder="1"/>
    <xf numFmtId="3" fontId="16" fillId="0" borderId="10" xfId="0" applyNumberFormat="1" applyFont="1" applyBorder="1"/>
    <xf numFmtId="3" fontId="0" fillId="0" borderId="0" xfId="0" applyNumberFormat="1" applyFill="1" applyBorder="1" applyAlignment="1">
      <alignment horizontal="center"/>
    </xf>
    <xf numFmtId="3" fontId="2" fillId="0" borderId="3" xfId="0" applyNumberFormat="1" applyFont="1" applyFill="1" applyBorder="1" applyAlignment="1">
      <alignment horizontal="centerContinuous"/>
    </xf>
    <xf numFmtId="3" fontId="16" fillId="0" borderId="9" xfId="0" applyNumberFormat="1" applyFont="1" applyBorder="1"/>
    <xf numFmtId="3" fontId="2" fillId="0" borderId="4" xfId="0" applyNumberFormat="1" applyFont="1" applyFill="1" applyBorder="1" applyAlignment="1">
      <alignment horizontal="centerContinuous"/>
    </xf>
    <xf numFmtId="3" fontId="2" fillId="0" borderId="6" xfId="0" applyNumberFormat="1" applyFont="1" applyFill="1" applyBorder="1" applyAlignment="1">
      <alignment horizontal="center"/>
    </xf>
    <xf numFmtId="3" fontId="2" fillId="0" borderId="7" xfId="0" applyNumberFormat="1" applyFont="1" applyFill="1" applyBorder="1" applyAlignment="1">
      <alignment horizontal="center"/>
    </xf>
    <xf numFmtId="3" fontId="6" fillId="0" borderId="0" xfId="0" applyNumberFormat="1" applyFont="1"/>
    <xf numFmtId="3" fontId="4" fillId="0" borderId="18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3" fontId="4" fillId="0" borderId="17" xfId="0" applyNumberFormat="1" applyFont="1" applyBorder="1" applyAlignment="1">
      <alignment horizontal="center"/>
    </xf>
    <xf numFmtId="3" fontId="6" fillId="0" borderId="6" xfId="17" applyNumberFormat="1" applyFont="1" applyBorder="1"/>
    <xf numFmtId="3" fontId="5" fillId="0" borderId="5" xfId="0" applyNumberFormat="1" applyFont="1" applyFill="1" applyBorder="1"/>
    <xf numFmtId="3" fontId="9" fillId="0" borderId="10" xfId="5" quotePrefix="1" applyNumberFormat="1" applyBorder="1"/>
    <xf numFmtId="3" fontId="9" fillId="0" borderId="0" xfId="5" quotePrefix="1" applyNumberFormat="1"/>
    <xf numFmtId="3" fontId="5" fillId="0" borderId="7" xfId="0" applyNumberFormat="1" applyFont="1" applyFill="1" applyBorder="1"/>
    <xf numFmtId="3" fontId="11" fillId="0" borderId="7" xfId="0" applyNumberFormat="1" applyFont="1" applyFill="1" applyBorder="1"/>
    <xf numFmtId="3" fontId="9" fillId="0" borderId="0" xfId="15" quotePrefix="1" applyNumberFormat="1"/>
    <xf numFmtId="3" fontId="6" fillId="0" borderId="0" xfId="0" applyNumberFormat="1" applyFont="1" applyAlignment="1">
      <alignment horizontal="centerContinuous"/>
    </xf>
    <xf numFmtId="3" fontId="6" fillId="0" borderId="0" xfId="0" applyNumberFormat="1" applyFont="1" applyAlignment="1"/>
    <xf numFmtId="3" fontId="6" fillId="0" borderId="2" xfId="0" applyNumberFormat="1" applyFont="1" applyBorder="1" applyAlignment="1"/>
    <xf numFmtId="3" fontId="16" fillId="0" borderId="7" xfId="0" applyNumberFormat="1" applyFont="1" applyBorder="1" applyAlignment="1"/>
    <xf numFmtId="3" fontId="6" fillId="0" borderId="7" xfId="0" applyNumberFormat="1" applyFont="1" applyBorder="1" applyAlignment="1"/>
    <xf numFmtId="3" fontId="13" fillId="0" borderId="7" xfId="0" applyNumberFormat="1" applyFont="1" applyFill="1" applyBorder="1" applyAlignment="1" applyProtection="1">
      <alignment horizontal="right" wrapText="1"/>
      <protection locked="0"/>
    </xf>
    <xf numFmtId="3" fontId="6" fillId="0" borderId="5" xfId="0" applyNumberFormat="1" applyFont="1" applyBorder="1" applyAlignment="1"/>
    <xf numFmtId="3" fontId="6" fillId="0" borderId="0" xfId="0" applyNumberFormat="1" applyFont="1" applyFill="1" applyAlignment="1"/>
    <xf numFmtId="3" fontId="6" fillId="0" borderId="2" xfId="0" applyNumberFormat="1" applyFont="1" applyFill="1" applyBorder="1" applyAlignment="1"/>
    <xf numFmtId="3" fontId="16" fillId="0" borderId="7" xfId="0" applyNumberFormat="1" applyFont="1" applyFill="1" applyBorder="1" applyAlignment="1"/>
    <xf numFmtId="3" fontId="6" fillId="0" borderId="7" xfId="0" applyNumberFormat="1" applyFont="1" applyFill="1" applyBorder="1" applyAlignment="1"/>
    <xf numFmtId="3" fontId="6" fillId="0" borderId="5" xfId="0" applyNumberFormat="1" applyFont="1" applyFill="1" applyBorder="1" applyAlignment="1"/>
    <xf numFmtId="3" fontId="5" fillId="0" borderId="0" xfId="0" applyNumberFormat="1" applyFont="1" applyFill="1" applyBorder="1" applyAlignment="1"/>
    <xf numFmtId="3" fontId="6" fillId="0" borderId="0" xfId="0" applyNumberFormat="1" applyFont="1" applyFill="1" applyBorder="1" applyAlignment="1"/>
    <xf numFmtId="3" fontId="20" fillId="0" borderId="7" xfId="0" applyNumberFormat="1" applyFont="1" applyFill="1" applyBorder="1" applyAlignment="1"/>
    <xf numFmtId="3" fontId="6" fillId="0" borderId="0" xfId="0" applyNumberFormat="1" applyFont="1" applyBorder="1" applyAlignment="1"/>
    <xf numFmtId="3" fontId="6" fillId="0" borderId="0" xfId="0" applyNumberFormat="1" applyFont="1" applyFill="1" applyBorder="1" applyAlignment="1">
      <alignment horizontal="centerContinuous"/>
    </xf>
    <xf numFmtId="3" fontId="5" fillId="0" borderId="7" xfId="0" applyNumberFormat="1" applyFont="1" applyFill="1" applyBorder="1" applyAlignment="1"/>
    <xf numFmtId="3" fontId="0" fillId="0" borderId="0" xfId="0" quotePrefix="1" applyNumberFormat="1"/>
    <xf numFmtId="3" fontId="0" fillId="0" borderId="13" xfId="0" applyNumberFormat="1" applyFill="1" applyBorder="1" applyAlignment="1">
      <alignment horizontal="centerContinuous"/>
    </xf>
    <xf numFmtId="3" fontId="0" fillId="0" borderId="14" xfId="0" applyNumberFormat="1" applyFill="1" applyBorder="1" applyAlignment="1">
      <alignment horizontal="center"/>
    </xf>
    <xf numFmtId="3" fontId="0" fillId="0" borderId="13" xfId="0" applyNumberForma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"/>
    </xf>
    <xf numFmtId="3" fontId="7" fillId="0" borderId="2" xfId="0" applyNumberFormat="1" applyFont="1" applyFill="1" applyBorder="1" applyAlignment="1">
      <alignment horizontal="center"/>
    </xf>
    <xf numFmtId="3" fontId="7" fillId="0" borderId="14" xfId="0" applyNumberFormat="1" applyFont="1" applyFill="1" applyBorder="1" applyAlignment="1">
      <alignment horizontal="center"/>
    </xf>
    <xf numFmtId="3" fontId="7" fillId="0" borderId="5" xfId="0" applyNumberFormat="1" applyFont="1" applyFill="1" applyBorder="1" applyAlignment="1">
      <alignment horizontal="center"/>
    </xf>
    <xf numFmtId="3" fontId="7" fillId="0" borderId="13" xfId="0" applyNumberFormat="1" applyFont="1" applyFill="1" applyBorder="1" applyAlignment="1">
      <alignment horizontal="centerContinuous"/>
    </xf>
    <xf numFmtId="3" fontId="16" fillId="0" borderId="10" xfId="0" applyNumberFormat="1" applyFont="1" applyFill="1" applyBorder="1"/>
    <xf numFmtId="3" fontId="16" fillId="0" borderId="12" xfId="0" applyNumberFormat="1" applyFont="1" applyFill="1" applyBorder="1"/>
    <xf numFmtId="3" fontId="4" fillId="0" borderId="0" xfId="0" applyNumberFormat="1" applyFont="1" applyFill="1" applyBorder="1"/>
    <xf numFmtId="3" fontId="2" fillId="0" borderId="10" xfId="0" applyNumberFormat="1" applyFont="1" applyFill="1" applyBorder="1" applyAlignment="1"/>
    <xf numFmtId="3" fontId="16" fillId="0" borderId="5" xfId="0" applyNumberFormat="1" applyFont="1" applyFill="1" applyBorder="1" applyAlignment="1"/>
    <xf numFmtId="0" fontId="23" fillId="0" borderId="1" xfId="11" applyFont="1" applyFill="1" applyBorder="1" applyAlignment="1">
      <alignment horizontal="right"/>
    </xf>
    <xf numFmtId="0" fontId="25" fillId="0" borderId="0" xfId="22"/>
    <xf numFmtId="0" fontId="23" fillId="0" borderId="1" xfId="11" applyFont="1" applyFill="1" applyBorder="1" applyAlignment="1">
      <alignment horizontal="left"/>
    </xf>
    <xf numFmtId="0" fontId="5" fillId="0" borderId="1" xfId="11" applyFont="1" applyFill="1" applyBorder="1" applyAlignment="1">
      <alignment horizontal="right"/>
    </xf>
    <xf numFmtId="0" fontId="23" fillId="0" borderId="0" xfId="23" applyFont="1" applyFill="1" applyBorder="1" applyAlignment="1">
      <alignment horizontal="center"/>
    </xf>
    <xf numFmtId="0" fontId="23" fillId="2" borderId="21" xfId="21" applyFont="1" applyFill="1" applyBorder="1" applyAlignment="1">
      <alignment horizontal="center"/>
    </xf>
    <xf numFmtId="0" fontId="23" fillId="0" borderId="22" xfId="21" applyFont="1" applyFill="1" applyBorder="1" applyAlignment="1">
      <alignment horizontal="right"/>
    </xf>
    <xf numFmtId="1" fontId="5" fillId="0" borderId="0" xfId="0" applyNumberFormat="1" applyFont="1" applyFill="1" applyBorder="1"/>
    <xf numFmtId="0" fontId="23" fillId="0" borderId="0" xfId="23" applyFont="1" applyFill="1" applyBorder="1" applyAlignment="1">
      <alignment horizontal="left" wrapText="1"/>
    </xf>
    <xf numFmtId="0" fontId="23" fillId="0" borderId="0" xfId="23" applyFont="1" applyFill="1" applyBorder="1" applyAlignment="1">
      <alignment horizontal="right" wrapText="1"/>
    </xf>
    <xf numFmtId="3" fontId="16" fillId="0" borderId="0" xfId="0" applyNumberFormat="1" applyFont="1" applyFill="1" applyAlignment="1"/>
    <xf numFmtId="3" fontId="6" fillId="0" borderId="0" xfId="0" applyNumberFormat="1" applyFont="1" applyFill="1" applyAlignment="1">
      <alignment horizontal="left"/>
    </xf>
    <xf numFmtId="3" fontId="6" fillId="0" borderId="0" xfId="0" applyNumberFormat="1" applyFont="1" applyFill="1"/>
    <xf numFmtId="3" fontId="6" fillId="0" borderId="0" xfId="0" quotePrefix="1" applyNumberFormat="1" applyFont="1" applyFill="1" applyAlignment="1">
      <alignment horizontal="left"/>
    </xf>
    <xf numFmtId="3" fontId="6" fillId="0" borderId="0" xfId="0" quotePrefix="1" applyNumberFormat="1" applyFont="1" applyAlignment="1">
      <alignment horizontal="left"/>
    </xf>
    <xf numFmtId="3" fontId="6" fillId="0" borderId="15" xfId="0" applyNumberFormat="1" applyFont="1" applyBorder="1"/>
    <xf numFmtId="3" fontId="6" fillId="0" borderId="13" xfId="0" applyNumberFormat="1" applyFont="1" applyFill="1" applyBorder="1"/>
    <xf numFmtId="3" fontId="6" fillId="0" borderId="5" xfId="0" applyNumberFormat="1" applyFont="1" applyFill="1" applyBorder="1"/>
    <xf numFmtId="3" fontId="6" fillId="0" borderId="2" xfId="0" applyNumberFormat="1" applyFont="1" applyFill="1" applyBorder="1" applyAlignment="1">
      <alignment horizontal="center"/>
    </xf>
    <xf numFmtId="3" fontId="6" fillId="0" borderId="10" xfId="0" applyNumberFormat="1" applyFont="1" applyFill="1" applyBorder="1"/>
    <xf numFmtId="3" fontId="6" fillId="0" borderId="0" xfId="0" applyNumberFormat="1" applyFont="1" applyFill="1" applyBorder="1"/>
    <xf numFmtId="3" fontId="6" fillId="0" borderId="0" xfId="0" applyNumberFormat="1" applyFont="1" applyBorder="1" applyAlignment="1">
      <alignment horizontal="centerContinuous"/>
    </xf>
    <xf numFmtId="3" fontId="6" fillId="0" borderId="0" xfId="0" applyNumberFormat="1" applyFont="1" applyBorder="1"/>
    <xf numFmtId="3" fontId="6" fillId="0" borderId="2" xfId="0" applyNumberFormat="1" applyFont="1" applyBorder="1"/>
    <xf numFmtId="3" fontId="6" fillId="0" borderId="11" xfId="0" applyNumberFormat="1" applyFont="1" applyFill="1" applyBorder="1"/>
    <xf numFmtId="3" fontId="6" fillId="0" borderId="5" xfId="0" applyNumberFormat="1" applyFont="1" applyBorder="1"/>
    <xf numFmtId="3" fontId="6" fillId="0" borderId="7" xfId="0" quotePrefix="1" applyNumberFormat="1" applyFont="1" applyFill="1" applyBorder="1" applyAlignment="1">
      <alignment horizontal="left"/>
    </xf>
    <xf numFmtId="3" fontId="0" fillId="0" borderId="2" xfId="0" applyNumberFormat="1" applyFill="1" applyBorder="1" applyAlignment="1"/>
    <xf numFmtId="3" fontId="0" fillId="0" borderId="0" xfId="0" applyNumberFormat="1" applyBorder="1"/>
    <xf numFmtId="3" fontId="22" fillId="0" borderId="7" xfId="0" applyNumberFormat="1" applyFont="1" applyFill="1" applyBorder="1"/>
    <xf numFmtId="3" fontId="22" fillId="0" borderId="0" xfId="0" applyNumberFormat="1" applyFont="1"/>
    <xf numFmtId="3" fontId="0" fillId="0" borderId="7" xfId="0" quotePrefix="1" applyNumberFormat="1" applyFill="1" applyBorder="1" applyAlignment="1">
      <alignment horizontal="left"/>
    </xf>
    <xf numFmtId="3" fontId="2" fillId="0" borderId="7" xfId="0" quotePrefix="1" applyNumberFormat="1" applyFont="1" applyFill="1" applyBorder="1" applyAlignment="1">
      <alignment horizontal="left"/>
    </xf>
    <xf numFmtId="3" fontId="16" fillId="0" borderId="0" xfId="0" applyNumberFormat="1" applyFont="1" applyFill="1" applyAlignment="1">
      <alignment horizontal="centerContinuous"/>
    </xf>
    <xf numFmtId="3" fontId="16" fillId="0" borderId="0" xfId="0" applyNumberFormat="1" applyFont="1" applyFill="1"/>
    <xf numFmtId="3" fontId="6" fillId="0" borderId="0" xfId="0" quotePrefix="1" applyNumberFormat="1" applyFont="1" applyFill="1" applyAlignment="1">
      <alignment horizontal="centerContinuous"/>
    </xf>
    <xf numFmtId="3" fontId="16" fillId="0" borderId="3" xfId="0" applyNumberFormat="1" applyFont="1" applyFill="1" applyBorder="1" applyAlignment="1">
      <alignment horizontal="centerContinuous" vertical="center"/>
    </xf>
    <xf numFmtId="3" fontId="16" fillId="0" borderId="4" xfId="0" applyNumberFormat="1" applyFont="1" applyFill="1" applyBorder="1" applyAlignment="1">
      <alignment horizontal="centerContinuous" vertical="center"/>
    </xf>
    <xf numFmtId="3" fontId="6" fillId="0" borderId="3" xfId="0" applyNumberFormat="1" applyFont="1" applyFill="1" applyBorder="1" applyAlignment="1">
      <alignment horizontal="centerContinuous" vertical="center"/>
    </xf>
    <xf numFmtId="3" fontId="6" fillId="0" borderId="4" xfId="0" applyNumberFormat="1" applyFont="1" applyFill="1" applyBorder="1" applyAlignment="1">
      <alignment horizontal="centerContinuous" vertical="center"/>
    </xf>
    <xf numFmtId="3" fontId="16" fillId="0" borderId="2" xfId="0" applyNumberFormat="1" applyFont="1" applyFill="1" applyBorder="1"/>
    <xf numFmtId="3" fontId="16" fillId="0" borderId="5" xfId="0" applyNumberFormat="1" applyFont="1" applyFill="1" applyBorder="1"/>
    <xf numFmtId="3" fontId="16" fillId="0" borderId="0" xfId="0" applyNumberFormat="1" applyFont="1" applyFill="1" applyBorder="1"/>
    <xf numFmtId="3" fontId="16" fillId="0" borderId="0" xfId="0" applyNumberFormat="1" applyFont="1" applyFill="1" applyBorder="1" applyAlignment="1">
      <alignment horizontal="centerContinuous"/>
    </xf>
    <xf numFmtId="3" fontId="6" fillId="0" borderId="0" xfId="0" quotePrefix="1" applyNumberFormat="1" applyFont="1" applyFill="1" applyBorder="1" applyAlignment="1">
      <alignment horizontal="left"/>
    </xf>
    <xf numFmtId="3" fontId="6" fillId="0" borderId="0" xfId="0" quotePrefix="1" applyNumberFormat="1" applyFont="1" applyFill="1" applyBorder="1" applyAlignment="1">
      <alignment horizontal="centerContinuous"/>
    </xf>
    <xf numFmtId="3" fontId="6" fillId="0" borderId="12" xfId="0" applyNumberFormat="1" applyFont="1" applyFill="1" applyBorder="1"/>
    <xf numFmtId="3" fontId="0" fillId="0" borderId="16" xfId="0" applyNumberFormat="1" applyFill="1" applyBorder="1" applyAlignment="1">
      <alignment horizontal="centerContinuous"/>
    </xf>
    <xf numFmtId="3" fontId="0" fillId="0" borderId="15" xfId="0" applyNumberFormat="1" applyFill="1" applyBorder="1" applyAlignment="1">
      <alignment horizontal="center"/>
    </xf>
    <xf numFmtId="0" fontId="0" fillId="2" borderId="0" xfId="0" applyFill="1" applyBorder="1"/>
    <xf numFmtId="1" fontId="6" fillId="0" borderId="0" xfId="0" applyNumberFormat="1" applyFont="1" applyFill="1"/>
    <xf numFmtId="1" fontId="6" fillId="0" borderId="0" xfId="0" quotePrefix="1" applyNumberFormat="1" applyFont="1" applyFill="1" applyAlignment="1">
      <alignment horizontal="centerContinuous"/>
    </xf>
    <xf numFmtId="1" fontId="6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/>
    <xf numFmtId="1" fontId="6" fillId="0" borderId="5" xfId="0" applyNumberFormat="1" applyFont="1" applyFill="1" applyBorder="1"/>
    <xf numFmtId="1" fontId="6" fillId="0" borderId="10" xfId="0" applyNumberFormat="1" applyFont="1" applyFill="1" applyBorder="1"/>
    <xf numFmtId="1" fontId="5" fillId="0" borderId="7" xfId="0" applyNumberFormat="1" applyFont="1" applyFill="1" applyBorder="1"/>
    <xf numFmtId="1" fontId="6" fillId="0" borderId="0" xfId="0" quotePrefix="1" applyNumberFormat="1" applyFont="1" applyFill="1" applyBorder="1" applyAlignment="1">
      <alignment horizontal="centerContinuous"/>
    </xf>
    <xf numFmtId="3" fontId="0" fillId="0" borderId="16" xfId="0" applyNumberFormat="1" applyBorder="1"/>
    <xf numFmtId="3" fontId="16" fillId="0" borderId="5" xfId="0" applyNumberFormat="1" applyFont="1" applyBorder="1"/>
    <xf numFmtId="0" fontId="16" fillId="0" borderId="4" xfId="0" applyFont="1" applyBorder="1" applyAlignment="1">
      <alignment horizontal="center"/>
    </xf>
    <xf numFmtId="9" fontId="6" fillId="0" borderId="0" xfId="29" applyFont="1" applyFill="1" applyAlignment="1"/>
    <xf numFmtId="0" fontId="16" fillId="0" borderId="9" xfId="0" applyFont="1" applyBorder="1"/>
    <xf numFmtId="0" fontId="16" fillId="0" borderId="12" xfId="0" applyFont="1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4" fillId="0" borderId="6" xfId="0" applyFont="1" applyBorder="1" applyAlignment="1">
      <alignment horizontal="center"/>
    </xf>
    <xf numFmtId="174" fontId="6" fillId="0" borderId="0" xfId="0" applyNumberFormat="1" applyFont="1" applyFill="1" applyAlignment="1"/>
    <xf numFmtId="3" fontId="17" fillId="0" borderId="5" xfId="0" applyNumberFormat="1" applyFont="1" applyFill="1" applyBorder="1" applyAlignment="1"/>
    <xf numFmtId="4" fontId="0" fillId="0" borderId="0" xfId="0" applyNumberFormat="1"/>
    <xf numFmtId="0" fontId="18" fillId="0" borderId="17" xfId="8" applyFont="1" applyFill="1" applyBorder="1" applyAlignment="1">
      <alignment horizontal="center"/>
    </xf>
    <xf numFmtId="0" fontId="18" fillId="0" borderId="18" xfId="8" applyFont="1" applyFill="1" applyBorder="1" applyAlignment="1">
      <alignment horizontal="center"/>
    </xf>
    <xf numFmtId="0" fontId="18" fillId="0" borderId="19" xfId="8" applyFont="1" applyFill="1" applyBorder="1" applyAlignment="1">
      <alignment horizontal="center"/>
    </xf>
    <xf numFmtId="3" fontId="4" fillId="0" borderId="18" xfId="0" applyNumberFormat="1" applyFont="1" applyFill="1" applyBorder="1" applyAlignment="1">
      <alignment horizontal="center"/>
    </xf>
    <xf numFmtId="3" fontId="4" fillId="0" borderId="17" xfId="0" applyNumberFormat="1" applyFont="1" applyFill="1" applyBorder="1" applyAlignment="1">
      <alignment horizontal="center"/>
    </xf>
    <xf numFmtId="3" fontId="4" fillId="0" borderId="19" xfId="0" applyNumberFormat="1" applyFont="1" applyFill="1" applyBorder="1" applyAlignment="1">
      <alignment horizontal="center"/>
    </xf>
    <xf numFmtId="172" fontId="0" fillId="0" borderId="6" xfId="29" applyNumberFormat="1" applyFont="1" applyBorder="1" applyAlignment="1">
      <alignment horizontal="center"/>
    </xf>
    <xf numFmtId="172" fontId="16" fillId="0" borderId="6" xfId="29" applyNumberFormat="1" applyFont="1" applyBorder="1" applyAlignment="1">
      <alignment horizontal="center"/>
    </xf>
    <xf numFmtId="0" fontId="16" fillId="0" borderId="3" xfId="0" applyFont="1" applyBorder="1" applyAlignment="1">
      <alignment horizontal="left"/>
    </xf>
    <xf numFmtId="0" fontId="16" fillId="0" borderId="3" xfId="0" applyFont="1" applyBorder="1" applyAlignment="1"/>
    <xf numFmtId="0" fontId="6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16" fillId="0" borderId="0" xfId="0" applyFont="1" applyAlignment="1">
      <alignment horizontal="centerContinuous"/>
    </xf>
    <xf numFmtId="0" fontId="6" fillId="0" borderId="6" xfId="0" applyFont="1" applyBorder="1" applyAlignment="1">
      <alignment horizontal="center"/>
    </xf>
    <xf numFmtId="172" fontId="6" fillId="0" borderId="6" xfId="29" applyNumberFormat="1" applyFont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16" fillId="0" borderId="25" xfId="0" applyFont="1" applyBorder="1" applyAlignment="1">
      <alignment horizontal="left"/>
    </xf>
    <xf numFmtId="0" fontId="16" fillId="0" borderId="26" xfId="0" applyFont="1" applyBorder="1" applyAlignment="1">
      <alignment horizontal="center"/>
    </xf>
    <xf numFmtId="0" fontId="16" fillId="0" borderId="27" xfId="0" applyFont="1" applyBorder="1" applyAlignment="1">
      <alignment horizontal="centerContinuous"/>
    </xf>
    <xf numFmtId="0" fontId="16" fillId="0" borderId="0" xfId="0" applyFont="1" applyBorder="1" applyAlignment="1">
      <alignment horizontal="centerContinuous"/>
    </xf>
    <xf numFmtId="0" fontId="16" fillId="0" borderId="0" xfId="0" applyFont="1" applyBorder="1"/>
    <xf numFmtId="0" fontId="16" fillId="0" borderId="27" xfId="0" applyFont="1" applyBorder="1"/>
    <xf numFmtId="0" fontId="16" fillId="0" borderId="28" xfId="0" applyFont="1" applyBorder="1" applyAlignment="1">
      <alignment horizontal="centerContinuous"/>
    </xf>
    <xf numFmtId="0" fontId="16" fillId="0" borderId="25" xfId="0" applyFont="1" applyBorder="1" applyAlignment="1">
      <alignment horizontal="centerContinuous"/>
    </xf>
    <xf numFmtId="0" fontId="16" fillId="0" borderId="29" xfId="0" applyFont="1" applyBorder="1" applyAlignment="1">
      <alignment horizontal="centerContinuous"/>
    </xf>
    <xf numFmtId="0" fontId="16" fillId="0" borderId="30" xfId="0" applyFont="1" applyBorder="1" applyAlignment="1">
      <alignment horizontal="center"/>
    </xf>
    <xf numFmtId="0" fontId="6" fillId="0" borderId="15" xfId="0" applyFont="1" applyBorder="1"/>
    <xf numFmtId="172" fontId="6" fillId="0" borderId="6" xfId="0" applyNumberFormat="1" applyFont="1" applyBorder="1" applyAlignment="1">
      <alignment horizontal="center"/>
    </xf>
    <xf numFmtId="0" fontId="6" fillId="0" borderId="8" xfId="0" applyFont="1" applyBorder="1"/>
    <xf numFmtId="0" fontId="16" fillId="0" borderId="31" xfId="0" applyFont="1" applyBorder="1" applyAlignment="1">
      <alignment horizontal="centerContinuous"/>
    </xf>
    <xf numFmtId="0" fontId="16" fillId="0" borderId="32" xfId="0" applyFont="1" applyBorder="1" applyAlignment="1">
      <alignment horizontal="centerContinuous"/>
    </xf>
    <xf numFmtId="0" fontId="16" fillId="0" borderId="33" xfId="0" applyFont="1" applyBorder="1" applyAlignment="1">
      <alignment horizontal="centerContinuous"/>
    </xf>
    <xf numFmtId="0" fontId="16" fillId="0" borderId="34" xfId="0" applyFont="1" applyBorder="1" applyAlignment="1">
      <alignment horizontal="centerContinuous"/>
    </xf>
    <xf numFmtId="0" fontId="16" fillId="0" borderId="35" xfId="0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0" fontId="16" fillId="0" borderId="37" xfId="0" applyFont="1" applyBorder="1" applyAlignment="1">
      <alignment horizontal="center"/>
    </xf>
    <xf numFmtId="0" fontId="6" fillId="0" borderId="38" xfId="0" applyFont="1" applyBorder="1"/>
    <xf numFmtId="0" fontId="6" fillId="0" borderId="39" xfId="0" applyFont="1" applyBorder="1"/>
    <xf numFmtId="0" fontId="6" fillId="0" borderId="40" xfId="0" applyFont="1" applyBorder="1"/>
    <xf numFmtId="0" fontId="6" fillId="0" borderId="6" xfId="0" applyFont="1" applyBorder="1"/>
    <xf numFmtId="0" fontId="6" fillId="0" borderId="41" xfId="0" applyFont="1" applyBorder="1"/>
    <xf numFmtId="0" fontId="16" fillId="0" borderId="42" xfId="0" applyFont="1" applyBorder="1" applyAlignment="1">
      <alignment horizontal="centerContinuous"/>
    </xf>
    <xf numFmtId="0" fontId="16" fillId="0" borderId="35" xfId="0" applyFont="1" applyBorder="1"/>
    <xf numFmtId="0" fontId="6" fillId="0" borderId="35" xfId="0" applyFont="1" applyBorder="1" applyAlignment="1">
      <alignment horizontal="center"/>
    </xf>
    <xf numFmtId="0" fontId="6" fillId="0" borderId="36" xfId="0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0" fontId="0" fillId="2" borderId="0" xfId="0" applyFill="1"/>
    <xf numFmtId="0" fontId="26" fillId="0" borderId="33" xfId="0" applyFont="1" applyBorder="1" applyAlignment="1">
      <alignment horizontal="centerContinuous"/>
    </xf>
    <xf numFmtId="0" fontId="16" fillId="0" borderId="43" xfId="0" applyFont="1" applyBorder="1" applyAlignment="1">
      <alignment horizontal="centerContinuous"/>
    </xf>
    <xf numFmtId="0" fontId="16" fillId="0" borderId="26" xfId="0" applyFont="1" applyBorder="1" applyAlignment="1">
      <alignment horizontal="centerContinuous"/>
    </xf>
    <xf numFmtId="0" fontId="16" fillId="0" borderId="44" xfId="0" applyFont="1" applyBorder="1" applyAlignment="1">
      <alignment horizontal="centerContinuous"/>
    </xf>
    <xf numFmtId="0" fontId="26" fillId="0" borderId="45" xfId="0" applyFont="1" applyBorder="1" applyAlignment="1">
      <alignment horizontal="centerContinuous"/>
    </xf>
    <xf numFmtId="0" fontId="16" fillId="0" borderId="42" xfId="0" applyFont="1" applyBorder="1" applyAlignment="1">
      <alignment horizontal="center"/>
    </xf>
    <xf numFmtId="0" fontId="26" fillId="0" borderId="42" xfId="0" applyFont="1" applyBorder="1" applyAlignment="1">
      <alignment horizontal="center"/>
    </xf>
    <xf numFmtId="0" fontId="26" fillId="0" borderId="36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0" fillId="0" borderId="14" xfId="0" applyBorder="1"/>
    <xf numFmtId="0" fontId="0" fillId="0" borderId="39" xfId="0" applyBorder="1" applyAlignment="1">
      <alignment horizontal="center"/>
    </xf>
    <xf numFmtId="172" fontId="0" fillId="0" borderId="46" xfId="0" applyNumberFormat="1" applyBorder="1" applyAlignment="1">
      <alignment horizontal="center"/>
    </xf>
    <xf numFmtId="0" fontId="0" fillId="0" borderId="3" xfId="0" applyBorder="1"/>
    <xf numFmtId="0" fontId="0" fillId="0" borderId="40" xfId="0" applyBorder="1" applyAlignment="1">
      <alignment horizontal="center"/>
    </xf>
    <xf numFmtId="0" fontId="0" fillId="0" borderId="4" xfId="0" applyBorder="1" applyAlignment="1">
      <alignment horizontal="center"/>
    </xf>
    <xf numFmtId="172" fontId="0" fillId="0" borderId="47" xfId="0" applyNumberFormat="1" applyBorder="1" applyAlignment="1">
      <alignment horizontal="center"/>
    </xf>
    <xf numFmtId="0" fontId="0" fillId="0" borderId="48" xfId="0" applyBorder="1"/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172" fontId="0" fillId="0" borderId="51" xfId="0" applyNumberFormat="1" applyBorder="1" applyAlignment="1">
      <alignment horizontal="center"/>
    </xf>
    <xf numFmtId="0" fontId="0" fillId="0" borderId="52" xfId="0" applyBorder="1" applyAlignment="1">
      <alignment horizontal="center"/>
    </xf>
    <xf numFmtId="0" fontId="16" fillId="0" borderId="52" xfId="0" applyFont="1" applyBorder="1" applyAlignment="1">
      <alignment horizontal="center"/>
    </xf>
    <xf numFmtId="0" fontId="16" fillId="0" borderId="50" xfId="0" applyFont="1" applyBorder="1" applyAlignment="1">
      <alignment horizontal="center"/>
    </xf>
    <xf numFmtId="172" fontId="16" fillId="0" borderId="37" xfId="0" applyNumberFormat="1" applyFont="1" applyBorder="1" applyAlignment="1">
      <alignment horizontal="center"/>
    </xf>
    <xf numFmtId="0" fontId="16" fillId="0" borderId="53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6" fillId="0" borderId="44" xfId="0" applyFont="1" applyBorder="1" applyAlignment="1">
      <alignment horizontal="center"/>
    </xf>
    <xf numFmtId="0" fontId="26" fillId="0" borderId="54" xfId="0" applyFont="1" applyBorder="1" applyAlignment="1">
      <alignment horizontal="center"/>
    </xf>
    <xf numFmtId="0" fontId="0" fillId="0" borderId="55" xfId="0" applyBorder="1"/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172" fontId="0" fillId="0" borderId="58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54" xfId="0" applyBorder="1" applyAlignment="1">
      <alignment horizontal="center"/>
    </xf>
    <xf numFmtId="172" fontId="0" fillId="0" borderId="37" xfId="0" applyNumberFormat="1" applyBorder="1" applyAlignment="1">
      <alignment horizontal="center"/>
    </xf>
    <xf numFmtId="0" fontId="26" fillId="0" borderId="6" xfId="0" applyFont="1" applyBorder="1" applyAlignment="1">
      <alignment horizontal="centerContinuous"/>
    </xf>
    <xf numFmtId="0" fontId="16" fillId="0" borderId="6" xfId="0" applyFont="1" applyBorder="1" applyAlignment="1">
      <alignment horizontal="centerContinuous"/>
    </xf>
    <xf numFmtId="0" fontId="16" fillId="0" borderId="6" xfId="0" applyFont="1" applyBorder="1"/>
    <xf numFmtId="0" fontId="16" fillId="0" borderId="35" xfId="0" applyFont="1" applyBorder="1" applyAlignment="1">
      <alignment horizontal="centerContinuous"/>
    </xf>
    <xf numFmtId="0" fontId="16" fillId="0" borderId="36" xfId="0" applyFont="1" applyBorder="1" applyAlignment="1">
      <alignment horizontal="centerContinuous"/>
    </xf>
    <xf numFmtId="0" fontId="16" fillId="0" borderId="54" xfId="0" applyFont="1" applyBorder="1" applyAlignment="1">
      <alignment horizontal="centerContinuous"/>
    </xf>
    <xf numFmtId="0" fontId="16" fillId="0" borderId="37" xfId="0" applyFont="1" applyBorder="1" applyAlignment="1">
      <alignment horizontal="centerContinuous"/>
    </xf>
    <xf numFmtId="0" fontId="26" fillId="0" borderId="59" xfId="0" applyFont="1" applyBorder="1" applyAlignment="1">
      <alignment horizontal="centerContinuous"/>
    </xf>
    <xf numFmtId="0" fontId="16" fillId="0" borderId="60" xfId="0" applyFont="1" applyBorder="1" applyAlignment="1">
      <alignment horizontal="centerContinuous"/>
    </xf>
    <xf numFmtId="0" fontId="16" fillId="0" borderId="61" xfId="0" applyFont="1" applyBorder="1" applyAlignment="1">
      <alignment horizontal="centerContinuous"/>
    </xf>
    <xf numFmtId="0" fontId="16" fillId="0" borderId="62" xfId="0" applyFont="1" applyBorder="1" applyAlignment="1">
      <alignment horizontal="centerContinuous"/>
    </xf>
    <xf numFmtId="0" fontId="16" fillId="0" borderId="10" xfId="0" applyFont="1" applyBorder="1" applyAlignment="1">
      <alignment horizontal="centerContinuous"/>
    </xf>
    <xf numFmtId="0" fontId="16" fillId="0" borderId="63" xfId="0" applyFont="1" applyBorder="1" applyAlignment="1">
      <alignment horizontal="centerContinuous"/>
    </xf>
    <xf numFmtId="0" fontId="16" fillId="0" borderId="62" xfId="0" applyFont="1" applyBorder="1" applyAlignment="1">
      <alignment horizontal="left"/>
    </xf>
    <xf numFmtId="0" fontId="16" fillId="0" borderId="45" xfId="0" applyFont="1" applyBorder="1" applyAlignment="1">
      <alignment horizontal="centerContinuous"/>
    </xf>
    <xf numFmtId="0" fontId="16" fillId="0" borderId="64" xfId="0" applyFont="1" applyBorder="1" applyAlignment="1">
      <alignment horizontal="centerContinuous"/>
    </xf>
    <xf numFmtId="0" fontId="16" fillId="0" borderId="61" xfId="0" applyFont="1" applyBorder="1" applyAlignment="1">
      <alignment horizontal="center"/>
    </xf>
    <xf numFmtId="0" fontId="16" fillId="0" borderId="65" xfId="0" applyFont="1" applyBorder="1" applyAlignment="1">
      <alignment horizontal="center"/>
    </xf>
    <xf numFmtId="0" fontId="16" fillId="0" borderId="62" xfId="0" applyFont="1" applyBorder="1" applyAlignment="1">
      <alignment horizontal="center"/>
    </xf>
    <xf numFmtId="0" fontId="16" fillId="0" borderId="56" xfId="0" applyFont="1" applyBorder="1" applyAlignment="1">
      <alignment horizontal="center"/>
    </xf>
    <xf numFmtId="0" fontId="16" fillId="0" borderId="57" xfId="0" applyFont="1" applyBorder="1" applyAlignment="1">
      <alignment horizontal="center"/>
    </xf>
    <xf numFmtId="0" fontId="16" fillId="0" borderId="58" xfId="0" applyFont="1" applyBorder="1" applyAlignment="1">
      <alignment horizontal="center"/>
    </xf>
    <xf numFmtId="0" fontId="16" fillId="0" borderId="66" xfId="0" applyFont="1" applyBorder="1" applyAlignment="1">
      <alignment horizontal="center"/>
    </xf>
    <xf numFmtId="0" fontId="16" fillId="0" borderId="67" xfId="0" applyFont="1" applyBorder="1" applyAlignment="1">
      <alignment horizontal="center"/>
    </xf>
    <xf numFmtId="0" fontId="0" fillId="0" borderId="68" xfId="0" applyBorder="1"/>
    <xf numFmtId="0" fontId="0" fillId="0" borderId="47" xfId="0" applyBorder="1" applyAlignment="1">
      <alignment horizontal="center"/>
    </xf>
    <xf numFmtId="0" fontId="0" fillId="0" borderId="46" xfId="0" applyBorder="1" applyAlignment="1">
      <alignment horizontal="center"/>
    </xf>
    <xf numFmtId="172" fontId="6" fillId="0" borderId="69" xfId="29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0" fillId="0" borderId="70" xfId="0" applyBorder="1"/>
    <xf numFmtId="172" fontId="6" fillId="0" borderId="71" xfId="29" applyNumberFormat="1" applyFont="1" applyBorder="1" applyAlignment="1">
      <alignment horizontal="center"/>
    </xf>
    <xf numFmtId="172" fontId="0" fillId="0" borderId="0" xfId="0" applyNumberFormat="1" applyBorder="1"/>
    <xf numFmtId="172" fontId="0" fillId="0" borderId="3" xfId="0" applyNumberFormat="1" applyBorder="1" applyAlignment="1">
      <alignment horizontal="center"/>
    </xf>
    <xf numFmtId="0" fontId="0" fillId="0" borderId="72" xfId="0" applyBorder="1"/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73" xfId="0" applyBorder="1" applyAlignment="1">
      <alignment horizontal="center"/>
    </xf>
    <xf numFmtId="172" fontId="6" fillId="0" borderId="74" xfId="29" applyNumberFormat="1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172" fontId="16" fillId="0" borderId="75" xfId="29" applyNumberFormat="1" applyFont="1" applyBorder="1" applyAlignment="1">
      <alignment horizontal="center"/>
    </xf>
    <xf numFmtId="0" fontId="16" fillId="0" borderId="13" xfId="0" applyFont="1" applyBorder="1" applyAlignment="1">
      <alignment horizontal="centerContinuous"/>
    </xf>
    <xf numFmtId="0" fontId="16" fillId="0" borderId="9" xfId="0" applyFont="1" applyBorder="1" applyAlignment="1">
      <alignment horizontal="centerContinuous"/>
    </xf>
    <xf numFmtId="0" fontId="16" fillId="0" borderId="2" xfId="0" applyFont="1" applyBorder="1" applyAlignment="1">
      <alignment horizontal="centerContinuous"/>
    </xf>
    <xf numFmtId="0" fontId="26" fillId="0" borderId="7" xfId="0" applyFont="1" applyBorder="1" applyAlignment="1">
      <alignment horizontal="centerContinuous"/>
    </xf>
    <xf numFmtId="0" fontId="16" fillId="0" borderId="3" xfId="0" applyFont="1" applyBorder="1" applyAlignment="1">
      <alignment horizontal="centerContinuous"/>
    </xf>
    <xf numFmtId="0" fontId="16" fillId="0" borderId="4" xfId="0" applyFont="1" applyBorder="1" applyAlignment="1">
      <alignment horizontal="centerContinuous"/>
    </xf>
    <xf numFmtId="0" fontId="16" fillId="0" borderId="7" xfId="0" applyFont="1" applyBorder="1" applyAlignment="1">
      <alignment horizontal="centerContinuous"/>
    </xf>
    <xf numFmtId="0" fontId="26" fillId="0" borderId="5" xfId="0" applyFont="1" applyBorder="1" applyAlignment="1">
      <alignment horizontal="centerContinuous"/>
    </xf>
    <xf numFmtId="0" fontId="16" fillId="0" borderId="5" xfId="0" applyFont="1" applyBorder="1" applyAlignment="1">
      <alignment horizontal="centerContinuous"/>
    </xf>
    <xf numFmtId="0" fontId="0" fillId="0" borderId="6" xfId="0" applyBorder="1" applyAlignment="1">
      <alignment horizontal="right"/>
    </xf>
    <xf numFmtId="172" fontId="0" fillId="0" borderId="7" xfId="29" applyNumberFormat="1" applyFont="1" applyBorder="1" applyAlignment="1">
      <alignment horizontal="center"/>
    </xf>
    <xf numFmtId="0" fontId="16" fillId="0" borderId="76" xfId="0" applyFont="1" applyBorder="1" applyAlignment="1">
      <alignment horizontal="center"/>
    </xf>
    <xf numFmtId="0" fontId="16" fillId="0" borderId="63" xfId="0" applyFont="1" applyBorder="1" applyAlignment="1">
      <alignment horizontal="center"/>
    </xf>
    <xf numFmtId="0" fontId="16" fillId="0" borderId="8" xfId="0" applyFont="1" applyBorder="1" applyAlignment="1">
      <alignment horizontal="centerContinuous"/>
    </xf>
    <xf numFmtId="0" fontId="16" fillId="0" borderId="10" xfId="0" applyFont="1" applyBorder="1" applyAlignment="1">
      <alignment horizontal="center"/>
    </xf>
    <xf numFmtId="0" fontId="4" fillId="0" borderId="2" xfId="0" applyFont="1" applyBorder="1" applyAlignment="1">
      <alignment horizontal="centerContinuous"/>
    </xf>
    <xf numFmtId="0" fontId="6" fillId="0" borderId="2" xfId="0" applyFont="1" applyBorder="1" applyAlignment="1">
      <alignment horizontal="centerContinuous"/>
    </xf>
    <xf numFmtId="0" fontId="6" fillId="0" borderId="5" xfId="0" applyFont="1" applyBorder="1" applyAlignment="1">
      <alignment horizontal="centerContinuous"/>
    </xf>
    <xf numFmtId="0" fontId="6" fillId="0" borderId="10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63" xfId="0" applyFont="1" applyBorder="1" applyAlignment="1">
      <alignment horizontal="center"/>
    </xf>
    <xf numFmtId="0" fontId="6" fillId="0" borderId="3" xfId="0" applyFont="1" applyBorder="1" applyAlignment="1">
      <alignment horizontal="centerContinuous"/>
    </xf>
    <xf numFmtId="0" fontId="6" fillId="0" borderId="8" xfId="0" applyFont="1" applyBorder="1" applyAlignment="1">
      <alignment horizontal="centerContinuous"/>
    </xf>
    <xf numFmtId="0" fontId="6" fillId="0" borderId="76" xfId="0" applyFont="1" applyBorder="1" applyAlignment="1">
      <alignment horizontal="center"/>
    </xf>
    <xf numFmtId="172" fontId="16" fillId="0" borderId="47" xfId="0" applyNumberFormat="1" applyFont="1" applyBorder="1" applyAlignment="1">
      <alignment horizontal="center"/>
    </xf>
    <xf numFmtId="172" fontId="16" fillId="0" borderId="6" xfId="0" applyNumberFormat="1" applyFont="1" applyBorder="1" applyAlignment="1">
      <alignment horizontal="center"/>
    </xf>
    <xf numFmtId="0" fontId="16" fillId="0" borderId="6" xfId="0" applyFont="1" applyBorder="1" applyAlignment="1">
      <alignment horizontal="right"/>
    </xf>
    <xf numFmtId="0" fontId="16" fillId="0" borderId="6" xfId="0" applyFont="1" applyBorder="1" applyAlignment="1">
      <alignment horizontal="left"/>
    </xf>
    <xf numFmtId="0" fontId="6" fillId="0" borderId="31" xfId="0" applyFont="1" applyBorder="1" applyAlignment="1">
      <alignment horizontal="centerContinuous"/>
    </xf>
    <xf numFmtId="0" fontId="6" fillId="0" borderId="16" xfId="0" applyFont="1" applyBorder="1"/>
    <xf numFmtId="0" fontId="6" fillId="0" borderId="2" xfId="0" applyFont="1" applyBorder="1" applyAlignment="1">
      <alignment horizontal="center"/>
    </xf>
    <xf numFmtId="172" fontId="6" fillId="0" borderId="2" xfId="0" applyNumberFormat="1" applyFont="1" applyBorder="1" applyAlignment="1">
      <alignment horizontal="center"/>
    </xf>
    <xf numFmtId="1" fontId="6" fillId="0" borderId="4" xfId="0" applyNumberFormat="1" applyFont="1" applyFill="1" applyBorder="1" applyAlignment="1">
      <alignment horizontal="center"/>
    </xf>
    <xf numFmtId="1" fontId="16" fillId="0" borderId="5" xfId="0" applyNumberFormat="1" applyFont="1" applyBorder="1" applyAlignment="1"/>
    <xf numFmtId="0" fontId="0" fillId="0" borderId="15" xfId="0" applyFill="1" applyBorder="1" applyAlignment="1">
      <alignment horizontal="left"/>
    </xf>
    <xf numFmtId="1" fontId="4" fillId="0" borderId="2" xfId="0" applyNumberFormat="1" applyFont="1" applyFill="1" applyBorder="1" applyAlignment="1">
      <alignment horizontal="center" wrapText="1"/>
    </xf>
    <xf numFmtId="1" fontId="4" fillId="0" borderId="2" xfId="0" applyNumberFormat="1" applyFont="1" applyFill="1" applyBorder="1" applyAlignment="1">
      <alignment horizontal="left"/>
    </xf>
    <xf numFmtId="3" fontId="6" fillId="0" borderId="13" xfId="0" applyNumberFormat="1" applyFont="1" applyBorder="1" applyAlignment="1"/>
    <xf numFmtId="1" fontId="6" fillId="0" borderId="4" xfId="0" applyNumberFormat="1" applyFont="1" applyFill="1" applyBorder="1" applyAlignment="1"/>
    <xf numFmtId="1" fontId="6" fillId="0" borderId="6" xfId="0" applyNumberFormat="1" applyFont="1" applyFill="1" applyBorder="1" applyAlignment="1">
      <alignment wrapText="1"/>
    </xf>
    <xf numFmtId="1" fontId="4" fillId="0" borderId="6" xfId="0" applyNumberFormat="1" applyFont="1" applyFill="1" applyBorder="1" applyAlignment="1">
      <alignment horizontal="center" wrapText="1"/>
    </xf>
    <xf numFmtId="1" fontId="6" fillId="0" borderId="6" xfId="0" applyNumberFormat="1" applyFont="1" applyFill="1" applyBorder="1" applyAlignment="1"/>
    <xf numFmtId="1" fontId="4" fillId="0" borderId="6" xfId="0" applyNumberFormat="1" applyFont="1" applyFill="1" applyBorder="1" applyAlignment="1"/>
    <xf numFmtId="1" fontId="4" fillId="0" borderId="2" xfId="0" applyNumberFormat="1" applyFont="1" applyFill="1" applyBorder="1" applyAlignment="1">
      <alignment horizontal="right"/>
    </xf>
    <xf numFmtId="1" fontId="7" fillId="0" borderId="6" xfId="0" applyNumberFormat="1" applyFont="1" applyFill="1" applyBorder="1" applyAlignment="1">
      <alignment horizontal="center" wrapText="1"/>
    </xf>
    <xf numFmtId="1" fontId="4" fillId="0" borderId="4" xfId="0" applyNumberFormat="1" applyFont="1" applyFill="1" applyBorder="1" applyAlignment="1">
      <alignment horizontal="centerContinuous" wrapText="1"/>
    </xf>
    <xf numFmtId="1" fontId="27" fillId="0" borderId="4" xfId="0" applyNumberFormat="1" applyFont="1" applyFill="1" applyBorder="1" applyAlignment="1">
      <alignment horizontal="centerContinuous" wrapText="1"/>
    </xf>
    <xf numFmtId="1" fontId="6" fillId="0" borderId="6" xfId="0" applyNumberFormat="1" applyFont="1" applyFill="1" applyBorder="1" applyAlignment="1">
      <alignment horizontal="left" wrapText="1"/>
    </xf>
    <xf numFmtId="1" fontId="4" fillId="0" borderId="6" xfId="0" applyNumberFormat="1" applyFont="1" applyFill="1" applyBorder="1" applyAlignment="1">
      <alignment horizontal="left" wrapText="1"/>
    </xf>
    <xf numFmtId="3" fontId="0" fillId="0" borderId="11" xfId="0" applyNumberFormat="1" applyFill="1" applyBorder="1" applyAlignment="1">
      <alignment horizontal="center"/>
    </xf>
    <xf numFmtId="3" fontId="0" fillId="0" borderId="2" xfId="0" applyNumberFormat="1" applyFill="1" applyBorder="1" applyAlignment="1">
      <alignment horizontal="centerContinuous"/>
    </xf>
    <xf numFmtId="1" fontId="6" fillId="0" borderId="2" xfId="0" applyNumberFormat="1" applyFont="1" applyFill="1" applyBorder="1" applyAlignment="1">
      <alignment horizontal="left" wrapText="1"/>
    </xf>
    <xf numFmtId="1" fontId="27" fillId="0" borderId="9" xfId="0" applyNumberFormat="1" applyFont="1" applyFill="1" applyBorder="1" applyAlignment="1">
      <alignment horizontal="centerContinuous" wrapText="1"/>
    </xf>
    <xf numFmtId="1" fontId="7" fillId="0" borderId="2" xfId="0" applyNumberFormat="1" applyFont="1" applyFill="1" applyBorder="1" applyAlignment="1">
      <alignment horizontal="center" wrapText="1"/>
    </xf>
    <xf numFmtId="1" fontId="4" fillId="0" borderId="2" xfId="0" applyNumberFormat="1" applyFont="1" applyFill="1" applyBorder="1" applyAlignment="1">
      <alignment horizontal="left" wrapText="1"/>
    </xf>
    <xf numFmtId="3" fontId="4" fillId="0" borderId="2" xfId="0" applyNumberFormat="1" applyFont="1" applyBorder="1"/>
    <xf numFmtId="3" fontId="6" fillId="0" borderId="2" xfId="0" applyNumberFormat="1" applyFont="1" applyFill="1" applyBorder="1" applyAlignment="1">
      <alignment horizontal="left"/>
    </xf>
    <xf numFmtId="3" fontId="0" fillId="0" borderId="2" xfId="0" applyNumberFormat="1" applyFill="1" applyBorder="1" applyAlignment="1">
      <alignment horizontal="left"/>
    </xf>
    <xf numFmtId="3" fontId="4" fillId="0" borderId="2" xfId="0" applyNumberFormat="1" applyFont="1" applyFill="1" applyBorder="1" applyAlignment="1">
      <alignment horizontal="left"/>
    </xf>
    <xf numFmtId="3" fontId="7" fillId="0" borderId="2" xfId="0" applyNumberFormat="1" applyFont="1" applyFill="1" applyBorder="1" applyAlignment="1">
      <alignment horizontal="left"/>
    </xf>
    <xf numFmtId="3" fontId="0" fillId="0" borderId="7" xfId="1" applyNumberFormat="1" applyFont="1" applyFill="1" applyBorder="1"/>
    <xf numFmtId="3" fontId="0" fillId="0" borderId="15" xfId="0" applyNumberFormat="1" applyFill="1" applyBorder="1"/>
    <xf numFmtId="3" fontId="6" fillId="0" borderId="2" xfId="0" quotePrefix="1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left" wrapText="1"/>
    </xf>
    <xf numFmtId="3" fontId="0" fillId="0" borderId="7" xfId="0" applyNumberFormat="1" applyFill="1" applyBorder="1" applyAlignment="1">
      <alignment vertical="center"/>
    </xf>
    <xf numFmtId="3" fontId="6" fillId="0" borderId="7" xfId="0" applyNumberFormat="1" applyFont="1" applyFill="1" applyBorder="1" applyAlignment="1">
      <alignment horizontal="center" vertical="center"/>
    </xf>
    <xf numFmtId="3" fontId="6" fillId="0" borderId="7" xfId="0" quotePrefix="1" applyNumberFormat="1" applyFont="1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3" fillId="0" borderId="2" xfId="0" applyNumberFormat="1" applyFont="1" applyBorder="1"/>
    <xf numFmtId="3" fontId="22" fillId="0" borderId="7" xfId="0" applyNumberFormat="1" applyFont="1" applyBorder="1"/>
    <xf numFmtId="3" fontId="6" fillId="0" borderId="5" xfId="0" applyNumberFormat="1" applyFont="1" applyFill="1" applyBorder="1" applyAlignment="1">
      <alignment vertical="center"/>
    </xf>
    <xf numFmtId="3" fontId="16" fillId="0" borderId="5" xfId="0" applyNumberFormat="1" applyFont="1" applyFill="1" applyBorder="1" applyAlignment="1">
      <alignment horizontal="center" vertical="center"/>
    </xf>
    <xf numFmtId="3" fontId="6" fillId="0" borderId="5" xfId="0" applyNumberFormat="1" applyFont="1" applyFill="1" applyBorder="1" applyAlignment="1">
      <alignment horizontal="center" vertical="center"/>
    </xf>
    <xf numFmtId="3" fontId="16" fillId="0" borderId="13" xfId="0" applyNumberFormat="1" applyFont="1" applyFill="1" applyBorder="1" applyAlignment="1">
      <alignment horizontal="centerContinuous" vertical="center"/>
    </xf>
    <xf numFmtId="3" fontId="16" fillId="0" borderId="9" xfId="0" applyNumberFormat="1" applyFont="1" applyFill="1" applyBorder="1" applyAlignment="1">
      <alignment horizontal="centerContinuous" vertical="center"/>
    </xf>
    <xf numFmtId="3" fontId="6" fillId="0" borderId="13" xfId="0" applyNumberFormat="1" applyFont="1" applyFill="1" applyBorder="1" applyAlignment="1">
      <alignment horizontal="centerContinuous" vertical="center"/>
    </xf>
    <xf numFmtId="3" fontId="6" fillId="0" borderId="9" xfId="0" applyNumberFormat="1" applyFont="1" applyFill="1" applyBorder="1" applyAlignment="1">
      <alignment horizontal="centerContinuous" vertical="center"/>
    </xf>
    <xf numFmtId="1" fontId="6" fillId="0" borderId="13" xfId="0" applyNumberFormat="1" applyFont="1" applyFill="1" applyBorder="1" applyAlignment="1">
      <alignment horizontal="centerContinuous"/>
    </xf>
    <xf numFmtId="1" fontId="6" fillId="0" borderId="16" xfId="0" applyNumberFormat="1" applyFont="1" applyFill="1" applyBorder="1" applyAlignment="1">
      <alignment horizontal="centerContinuous"/>
    </xf>
    <xf numFmtId="1" fontId="6" fillId="0" borderId="9" xfId="0" applyNumberFormat="1" applyFont="1" applyFill="1" applyBorder="1" applyAlignment="1">
      <alignment horizontal="centerContinuous"/>
    </xf>
    <xf numFmtId="1" fontId="4" fillId="0" borderId="9" xfId="0" applyNumberFormat="1" applyFont="1" applyFill="1" applyBorder="1" applyAlignment="1">
      <alignment horizontal="centerContinuous"/>
    </xf>
    <xf numFmtId="3" fontId="0" fillId="0" borderId="6" xfId="0" applyNumberFormat="1" applyFill="1" applyBorder="1" applyAlignment="1">
      <alignment vertical="center"/>
    </xf>
    <xf numFmtId="3" fontId="6" fillId="0" borderId="6" xfId="0" applyNumberFormat="1" applyFont="1" applyFill="1" applyBorder="1" applyAlignment="1">
      <alignment horizontal="center" vertical="center"/>
    </xf>
    <xf numFmtId="3" fontId="6" fillId="0" borderId="6" xfId="0" quotePrefix="1" applyNumberFormat="1" applyFont="1" applyFill="1" applyBorder="1" applyAlignment="1">
      <alignment horizontal="center" vertical="center"/>
    </xf>
    <xf numFmtId="1" fontId="7" fillId="0" borderId="6" xfId="0" applyNumberFormat="1" applyFont="1" applyFill="1" applyBorder="1" applyAlignment="1">
      <alignment horizontal="left" wrapText="1"/>
    </xf>
    <xf numFmtId="3" fontId="6" fillId="0" borderId="6" xfId="0" applyNumberFormat="1" applyFont="1" applyFill="1" applyBorder="1" applyAlignment="1">
      <alignment vertical="center"/>
    </xf>
    <xf numFmtId="3" fontId="16" fillId="0" borderId="6" xfId="0" applyNumberFormat="1" applyFont="1" applyFill="1" applyBorder="1" applyAlignment="1">
      <alignment horizontal="center" vertical="center"/>
    </xf>
    <xf numFmtId="1" fontId="7" fillId="0" borderId="9" xfId="0" applyNumberFormat="1" applyFont="1" applyFill="1" applyBorder="1" applyAlignment="1">
      <alignment horizontal="centerContinuous" wrapText="1"/>
    </xf>
    <xf numFmtId="3" fontId="6" fillId="0" borderId="2" xfId="0" applyNumberFormat="1" applyFont="1" applyFill="1" applyBorder="1" applyAlignment="1">
      <alignment vertical="center"/>
    </xf>
    <xf numFmtId="3" fontId="6" fillId="0" borderId="2" xfId="0" quotePrefix="1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Continuous"/>
    </xf>
    <xf numFmtId="1" fontId="0" fillId="0" borderId="3" xfId="0" applyNumberFormat="1" applyFill="1" applyBorder="1" applyAlignment="1">
      <alignment horizontal="centerContinuous"/>
    </xf>
    <xf numFmtId="1" fontId="0" fillId="0" borderId="4" xfId="0" applyNumberFormat="1" applyFill="1" applyBorder="1" applyAlignment="1">
      <alignment horizontal="centerContinuous"/>
    </xf>
    <xf numFmtId="1" fontId="0" fillId="0" borderId="6" xfId="0" quotePrefix="1" applyNumberFormat="1" applyFill="1" applyBorder="1" applyAlignment="1">
      <alignment horizontal="center"/>
    </xf>
    <xf numFmtId="1" fontId="0" fillId="0" borderId="6" xfId="0" applyNumberFormat="1" applyFill="1" applyBorder="1" applyAlignment="1">
      <alignment horizontal="center"/>
    </xf>
    <xf numFmtId="1" fontId="0" fillId="0" borderId="2" xfId="0" applyNumberFormat="1" applyBorder="1"/>
    <xf numFmtId="1" fontId="4" fillId="0" borderId="18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0" fillId="0" borderId="0" xfId="0" applyNumberFormat="1" applyFill="1" applyAlignment="1">
      <alignment horizontal="centerContinuous"/>
    </xf>
    <xf numFmtId="1" fontId="0" fillId="0" borderId="2" xfId="0" applyNumberFormat="1" applyFill="1" applyBorder="1"/>
    <xf numFmtId="1" fontId="0" fillId="0" borderId="5" xfId="0" applyNumberFormat="1" applyFill="1" applyBorder="1"/>
    <xf numFmtId="1" fontId="8" fillId="0" borderId="0" xfId="0" applyNumberFormat="1" applyFont="1" applyFill="1"/>
    <xf numFmtId="1" fontId="23" fillId="0" borderId="1" xfId="11" applyNumberFormat="1" applyFont="1" applyFill="1" applyBorder="1" applyAlignment="1">
      <alignment horizontal="right"/>
    </xf>
    <xf numFmtId="1" fontId="4" fillId="0" borderId="13" xfId="0" applyNumberFormat="1" applyFont="1" applyFill="1" applyBorder="1" applyAlignment="1">
      <alignment horizontal="center"/>
    </xf>
    <xf numFmtId="1" fontId="0" fillId="0" borderId="0" xfId="0" applyNumberFormat="1" applyFill="1" applyAlignment="1">
      <alignment horizontal="left"/>
    </xf>
    <xf numFmtId="1" fontId="0" fillId="0" borderId="0" xfId="0" quotePrefix="1" applyNumberForma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0" fillId="0" borderId="15" xfId="0" applyNumberFormat="1" applyBorder="1"/>
    <xf numFmtId="1" fontId="1" fillId="0" borderId="4" xfId="0" applyNumberFormat="1" applyFont="1" applyFill="1" applyBorder="1" applyAlignment="1">
      <alignment horizontal="centerContinuous"/>
    </xf>
    <xf numFmtId="1" fontId="0" fillId="0" borderId="13" xfId="0" applyNumberFormat="1" applyFill="1" applyBorder="1"/>
    <xf numFmtId="1" fontId="0" fillId="0" borderId="8" xfId="0" applyNumberFormat="1" applyFill="1" applyBorder="1" applyAlignment="1">
      <alignment horizontal="centerContinuous"/>
    </xf>
    <xf numFmtId="1" fontId="0" fillId="0" borderId="13" xfId="0" applyNumberFormat="1" applyFill="1" applyBorder="1" applyAlignment="1">
      <alignment horizontal="centerContinuous"/>
    </xf>
    <xf numFmtId="1" fontId="0" fillId="0" borderId="9" xfId="0" applyNumberFormat="1" applyFill="1" applyBorder="1" applyAlignment="1">
      <alignment horizontal="centerContinuous"/>
    </xf>
    <xf numFmtId="1" fontId="1" fillId="0" borderId="6" xfId="0" applyNumberFormat="1" applyFont="1" applyFill="1" applyBorder="1" applyAlignment="1">
      <alignment horizontal="center"/>
    </xf>
    <xf numFmtId="1" fontId="0" fillId="0" borderId="2" xfId="0" applyNumberFormat="1" applyFill="1" applyBorder="1" applyAlignment="1">
      <alignment horizontal="center"/>
    </xf>
    <xf numFmtId="1" fontId="0" fillId="0" borderId="5" xfId="0" applyNumberFormat="1" applyFill="1" applyBorder="1" applyAlignment="1">
      <alignment horizontal="center"/>
    </xf>
    <xf numFmtId="1" fontId="6" fillId="0" borderId="5" xfId="0" applyNumberFormat="1" applyFont="1" applyFill="1" applyBorder="1" applyAlignment="1">
      <alignment horizontal="center"/>
    </xf>
    <xf numFmtId="1" fontId="8" fillId="0" borderId="7" xfId="0" applyNumberFormat="1" applyFont="1" applyFill="1" applyBorder="1"/>
    <xf numFmtId="1" fontId="4" fillId="0" borderId="10" xfId="0" applyNumberFormat="1" applyFont="1" applyBorder="1" applyAlignment="1">
      <alignment horizontal="center"/>
    </xf>
    <xf numFmtId="1" fontId="0" fillId="0" borderId="7" xfId="0" applyNumberFormat="1" applyFill="1" applyBorder="1" applyAlignment="1">
      <alignment horizontal="left"/>
    </xf>
    <xf numFmtId="1" fontId="1" fillId="0" borderId="7" xfId="0" applyNumberFormat="1" applyFont="1" applyFill="1" applyBorder="1" applyAlignment="1">
      <alignment horizontal="right"/>
    </xf>
    <xf numFmtId="1" fontId="0" fillId="0" borderId="7" xfId="0" applyNumberFormat="1" applyFill="1" applyBorder="1" applyAlignment="1">
      <alignment horizontal="right"/>
    </xf>
    <xf numFmtId="1" fontId="0" fillId="0" borderId="0" xfId="0" applyNumberFormat="1" applyAlignment="1">
      <alignment horizontal="right"/>
    </xf>
    <xf numFmtId="1" fontId="0" fillId="0" borderId="7" xfId="0" quotePrefix="1" applyNumberFormat="1" applyFill="1" applyBorder="1" applyAlignment="1">
      <alignment horizontal="left"/>
    </xf>
    <xf numFmtId="1" fontId="0" fillId="0" borderId="5" xfId="0" applyNumberFormat="1" applyBorder="1"/>
    <xf numFmtId="1" fontId="0" fillId="0" borderId="0" xfId="0" applyNumberFormat="1" applyBorder="1"/>
    <xf numFmtId="1" fontId="5" fillId="0" borderId="7" xfId="0" applyNumberFormat="1" applyFont="1" applyBorder="1"/>
    <xf numFmtId="1" fontId="23" fillId="0" borderId="1" xfId="16" applyNumberFormat="1" applyFont="1" applyFill="1" applyBorder="1" applyAlignment="1">
      <alignment horizontal="left"/>
    </xf>
    <xf numFmtId="1" fontId="23" fillId="0" borderId="1" xfId="16" applyNumberFormat="1" applyFont="1" applyFill="1" applyBorder="1" applyAlignment="1">
      <alignment horizontal="right"/>
    </xf>
    <xf numFmtId="1" fontId="16" fillId="0" borderId="7" xfId="0" applyNumberFormat="1" applyFont="1" applyBorder="1"/>
    <xf numFmtId="1" fontId="13" fillId="0" borderId="7" xfId="0" applyNumberFormat="1" applyFont="1" applyFill="1" applyBorder="1"/>
    <xf numFmtId="1" fontId="5" fillId="0" borderId="0" xfId="0" applyNumberFormat="1" applyFont="1"/>
    <xf numFmtId="1" fontId="9" fillId="0" borderId="7" xfId="0" applyNumberFormat="1" applyFont="1" applyFill="1" applyBorder="1"/>
    <xf numFmtId="1" fontId="6" fillId="0" borderId="10" xfId="0" applyNumberFormat="1" applyFont="1" applyBorder="1"/>
    <xf numFmtId="1" fontId="21" fillId="0" borderId="0" xfId="0" applyNumberFormat="1" applyFont="1" applyFill="1"/>
    <xf numFmtId="1" fontId="9" fillId="0" borderId="10" xfId="24" quotePrefix="1" applyNumberFormat="1" applyBorder="1"/>
    <xf numFmtId="1" fontId="9" fillId="0" borderId="10" xfId="9" quotePrefix="1" applyNumberFormat="1" applyBorder="1"/>
    <xf numFmtId="1" fontId="9" fillId="0" borderId="10" xfId="9" applyNumberFormat="1" applyBorder="1"/>
    <xf numFmtId="1" fontId="9" fillId="0" borderId="0" xfId="9" quotePrefix="1" applyNumberFormat="1"/>
    <xf numFmtId="1" fontId="9" fillId="0" borderId="0" xfId="9" applyNumberFormat="1"/>
    <xf numFmtId="1" fontId="0" fillId="0" borderId="10" xfId="0" applyNumberFormat="1" applyFont="1" applyFill="1" applyBorder="1" applyAlignment="1" applyProtection="1"/>
    <xf numFmtId="1" fontId="0" fillId="0" borderId="0" xfId="0" applyNumberFormat="1" applyFont="1" applyFill="1" applyBorder="1" applyAlignment="1" applyProtection="1"/>
    <xf numFmtId="1" fontId="0" fillId="0" borderId="16" xfId="0" applyNumberFormat="1" applyFill="1" applyBorder="1" applyAlignment="1">
      <alignment horizontal="center"/>
    </xf>
    <xf numFmtId="1" fontId="13" fillId="0" borderId="7" xfId="0" applyNumberFormat="1" applyFont="1" applyBorder="1"/>
    <xf numFmtId="1" fontId="13" fillId="0" borderId="5" xfId="0" applyNumberFormat="1" applyFont="1" applyBorder="1"/>
    <xf numFmtId="1" fontId="5" fillId="0" borderId="0" xfId="0" applyNumberFormat="1" applyFont="1" applyFill="1"/>
    <xf numFmtId="1" fontId="0" fillId="0" borderId="3" xfId="0" applyNumberFormat="1" applyFill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" fontId="7" fillId="0" borderId="6" xfId="0" applyNumberFormat="1" applyFont="1" applyFill="1" applyBorder="1" applyAlignment="1">
      <alignment wrapText="1"/>
    </xf>
    <xf numFmtId="1" fontId="0" fillId="0" borderId="5" xfId="0" quotePrefix="1" applyNumberFormat="1" applyFill="1" applyBorder="1" applyAlignment="1">
      <alignment horizontal="center"/>
    </xf>
    <xf numFmtId="1" fontId="0" fillId="0" borderId="11" xfId="0" applyNumberFormat="1" applyFill="1" applyBorder="1"/>
    <xf numFmtId="1" fontId="0" fillId="0" borderId="14" xfId="0" applyNumberFormat="1" applyFill="1" applyBorder="1"/>
    <xf numFmtId="1" fontId="0" fillId="0" borderId="15" xfId="0" quotePrefix="1" applyNumberFormat="1" applyFill="1" applyBorder="1" applyAlignment="1">
      <alignment horizontal="center"/>
    </xf>
    <xf numFmtId="1" fontId="0" fillId="0" borderId="2" xfId="0" quotePrefix="1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7" fillId="0" borderId="9" xfId="0" applyNumberFormat="1" applyFont="1" applyFill="1" applyBorder="1" applyAlignment="1">
      <alignment horizontal="left"/>
    </xf>
    <xf numFmtId="1" fontId="7" fillId="0" borderId="12" xfId="0" applyNumberFormat="1" applyFont="1" applyBorder="1"/>
    <xf numFmtId="3" fontId="0" fillId="0" borderId="0" xfId="0" applyNumberFormat="1" applyAlignment="1"/>
    <xf numFmtId="3" fontId="1" fillId="0" borderId="7" xfId="0" applyNumberFormat="1" applyFont="1" applyFill="1" applyBorder="1" applyAlignment="1"/>
    <xf numFmtId="3" fontId="0" fillId="0" borderId="5" xfId="0" applyNumberFormat="1" applyFill="1" applyBorder="1" applyAlignment="1"/>
    <xf numFmtId="3" fontId="0" fillId="0" borderId="0" xfId="0" applyNumberFormat="1" applyFill="1" applyBorder="1" applyAlignment="1"/>
    <xf numFmtId="3" fontId="0" fillId="0" borderId="7" xfId="0" applyNumberFormat="1" applyFill="1" applyBorder="1" applyAlignment="1"/>
    <xf numFmtId="3" fontId="1" fillId="0" borderId="5" xfId="0" applyNumberFormat="1" applyFont="1" applyFill="1" applyBorder="1" applyAlignment="1"/>
    <xf numFmtId="3" fontId="4" fillId="0" borderId="7" xfId="0" applyNumberFormat="1" applyFont="1" applyFill="1" applyBorder="1" applyAlignment="1">
      <alignment horizontal="center"/>
    </xf>
    <xf numFmtId="3" fontId="6" fillId="0" borderId="5" xfId="0" applyNumberFormat="1" applyFont="1" applyFill="1" applyBorder="1" applyAlignment="1">
      <alignment horizontal="left" vertical="center"/>
    </xf>
    <xf numFmtId="3" fontId="6" fillId="0" borderId="7" xfId="0" applyNumberFormat="1" applyFont="1" applyFill="1" applyBorder="1" applyAlignment="1">
      <alignment horizontal="left"/>
    </xf>
    <xf numFmtId="3" fontId="1" fillId="0" borderId="7" xfId="0" applyNumberFormat="1" applyFont="1" applyFill="1" applyBorder="1" applyAlignment="1">
      <alignment horizontal="left"/>
    </xf>
    <xf numFmtId="3" fontId="6" fillId="0" borderId="0" xfId="0" applyNumberFormat="1" applyFont="1" applyFill="1" applyBorder="1" applyAlignment="1">
      <alignment horizontal="left"/>
    </xf>
    <xf numFmtId="3" fontId="20" fillId="0" borderId="0" xfId="0" applyNumberFormat="1" applyFont="1" applyFill="1" applyAlignment="1">
      <alignment horizontal="left"/>
    </xf>
    <xf numFmtId="3" fontId="6" fillId="0" borderId="7" xfId="0" applyNumberFormat="1" applyFont="1" applyFill="1" applyBorder="1" applyAlignment="1">
      <alignment horizontal="left" vertical="center"/>
    </xf>
    <xf numFmtId="0" fontId="0" fillId="0" borderId="4" xfId="0" applyFill="1" applyBorder="1" applyAlignment="1">
      <alignment horizontal="center"/>
    </xf>
    <xf numFmtId="1" fontId="0" fillId="2" borderId="2" xfId="0" applyNumberFormat="1" applyFill="1" applyBorder="1"/>
    <xf numFmtId="1" fontId="0" fillId="2" borderId="5" xfId="0" applyNumberFormat="1" applyFill="1" applyBorder="1"/>
    <xf numFmtId="1" fontId="0" fillId="2" borderId="7" xfId="0" applyNumberFormat="1" applyFill="1" applyBorder="1"/>
    <xf numFmtId="1" fontId="1" fillId="2" borderId="7" xfId="0" applyNumberFormat="1" applyFont="1" applyFill="1" applyBorder="1"/>
    <xf numFmtId="1" fontId="0" fillId="0" borderId="0" xfId="0" quotePrefix="1" applyNumberFormat="1"/>
    <xf numFmtId="1" fontId="18" fillId="0" borderId="17" xfId="0" applyNumberFormat="1" applyFont="1" applyBorder="1" applyAlignment="1">
      <alignment horizontal="center"/>
    </xf>
    <xf numFmtId="1" fontId="18" fillId="0" borderId="18" xfId="0" applyNumberFormat="1" applyFont="1" applyBorder="1" applyAlignment="1">
      <alignment horizontal="center"/>
    </xf>
    <xf numFmtId="1" fontId="18" fillId="0" borderId="18" xfId="27" applyNumberFormat="1" applyFont="1" applyBorder="1" applyAlignment="1">
      <alignment horizontal="center"/>
    </xf>
    <xf numFmtId="1" fontId="18" fillId="0" borderId="19" xfId="0" applyNumberFormat="1" applyFont="1" applyBorder="1" applyAlignment="1">
      <alignment horizontal="center"/>
    </xf>
    <xf numFmtId="1" fontId="0" fillId="2" borderId="7" xfId="0" quotePrefix="1" applyNumberFormat="1" applyFill="1" applyBorder="1" applyAlignment="1">
      <alignment horizontal="left"/>
    </xf>
    <xf numFmtId="1" fontId="0" fillId="0" borderId="12" xfId="0" applyNumberFormat="1" applyFill="1" applyBorder="1"/>
    <xf numFmtId="1" fontId="0" fillId="0" borderId="0" xfId="0" quotePrefix="1" applyNumberFormat="1" applyBorder="1"/>
    <xf numFmtId="1" fontId="5" fillId="0" borderId="0" xfId="0" applyNumberFormat="1" applyFont="1" applyFill="1" applyAlignment="1">
      <alignment horizontal="centerContinuous"/>
    </xf>
    <xf numFmtId="1" fontId="8" fillId="0" borderId="0" xfId="0" applyNumberFormat="1" applyFont="1"/>
    <xf numFmtId="1" fontId="0" fillId="0" borderId="3" xfId="0" applyNumberFormat="1" applyFill="1" applyBorder="1" applyAlignment="1">
      <alignment horizontal="right"/>
    </xf>
    <xf numFmtId="1" fontId="0" fillId="0" borderId="4" xfId="0" applyNumberFormat="1" applyFill="1" applyBorder="1" applyAlignment="1">
      <alignment horizontal="right"/>
    </xf>
    <xf numFmtId="1" fontId="0" fillId="0" borderId="6" xfId="0" quotePrefix="1" applyNumberFormat="1" applyFill="1" applyBorder="1" applyAlignment="1">
      <alignment horizontal="right"/>
    </xf>
    <xf numFmtId="1" fontId="0" fillId="0" borderId="6" xfId="0" applyNumberFormat="1" applyFill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1" fillId="0" borderId="7" xfId="0" applyNumberFormat="1" applyFont="1" applyBorder="1" applyAlignment="1">
      <alignment horizontal="right"/>
    </xf>
    <xf numFmtId="1" fontId="0" fillId="0" borderId="7" xfId="0" applyNumberFormat="1" applyBorder="1" applyAlignment="1">
      <alignment horizontal="right"/>
    </xf>
    <xf numFmtId="1" fontId="18" fillId="0" borderId="17" xfId="0" applyNumberFormat="1" applyFont="1" applyBorder="1" applyAlignment="1">
      <alignment horizontal="right"/>
    </xf>
    <xf numFmtId="1" fontId="18" fillId="0" borderId="18" xfId="0" applyNumberFormat="1" applyFont="1" applyBorder="1" applyAlignment="1">
      <alignment horizontal="right"/>
    </xf>
    <xf numFmtId="1" fontId="18" fillId="0" borderId="18" xfId="18" applyNumberFormat="1" applyFont="1" applyBorder="1" applyAlignment="1">
      <alignment horizontal="right"/>
    </xf>
    <xf numFmtId="1" fontId="18" fillId="0" borderId="19" xfId="0" applyNumberFormat="1" applyFont="1" applyBorder="1" applyAlignment="1">
      <alignment horizontal="right"/>
    </xf>
    <xf numFmtId="1" fontId="2" fillId="0" borderId="5" xfId="0" applyNumberFormat="1" applyFont="1" applyBorder="1" applyAlignment="1">
      <alignment horizontal="right"/>
    </xf>
    <xf numFmtId="1" fontId="0" fillId="0" borderId="0" xfId="0" applyNumberFormat="1" applyFill="1" applyAlignment="1">
      <alignment horizontal="right"/>
    </xf>
    <xf numFmtId="1" fontId="0" fillId="0" borderId="2" xfId="0" applyNumberFormat="1" applyFill="1" applyBorder="1" applyAlignment="1">
      <alignment horizontal="right"/>
    </xf>
    <xf numFmtId="1" fontId="0" fillId="0" borderId="5" xfId="0" applyNumberFormat="1" applyFill="1" applyBorder="1" applyAlignment="1">
      <alignment horizontal="right"/>
    </xf>
    <xf numFmtId="1" fontId="6" fillId="0" borderId="5" xfId="0" applyNumberFormat="1" applyFont="1" applyBorder="1"/>
    <xf numFmtId="1" fontId="16" fillId="0" borderId="7" xfId="0" applyNumberFormat="1" applyFont="1" applyFill="1" applyBorder="1"/>
    <xf numFmtId="0" fontId="0" fillId="0" borderId="9" xfId="0" applyFill="1" applyBorder="1" applyAlignment="1">
      <alignment horizontal="center"/>
    </xf>
    <xf numFmtId="0" fontId="0" fillId="0" borderId="16" xfId="0" applyFill="1" applyBorder="1" applyAlignment="1">
      <alignment horizontal="centerContinuous"/>
    </xf>
    <xf numFmtId="0" fontId="4" fillId="0" borderId="5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left"/>
    </xf>
    <xf numFmtId="0" fontId="0" fillId="2" borderId="13" xfId="0" applyFill="1" applyBorder="1"/>
    <xf numFmtId="0" fontId="0" fillId="2" borderId="14" xfId="0" applyFill="1" applyBorder="1"/>
    <xf numFmtId="0" fontId="0" fillId="0" borderId="5" xfId="0" quotePrefix="1" applyFill="1" applyBorder="1" applyAlignment="1">
      <alignment horizontal="center"/>
    </xf>
    <xf numFmtId="3" fontId="16" fillId="0" borderId="3" xfId="0" applyNumberFormat="1" applyFont="1" applyFill="1" applyBorder="1" applyAlignment="1">
      <alignment horizontal="centerContinuous"/>
    </xf>
    <xf numFmtId="3" fontId="16" fillId="0" borderId="4" xfId="0" applyNumberFormat="1" applyFont="1" applyFill="1" applyBorder="1" applyAlignment="1">
      <alignment horizontal="centerContinuous"/>
    </xf>
    <xf numFmtId="3" fontId="6" fillId="0" borderId="11" xfId="0" applyNumberFormat="1" applyFont="1" applyFill="1" applyBorder="1" applyAlignment="1">
      <alignment horizontal="center"/>
    </xf>
    <xf numFmtId="3" fontId="6" fillId="0" borderId="13" xfId="0" applyNumberFormat="1" applyFont="1" applyFill="1" applyBorder="1" applyAlignment="1">
      <alignment horizontal="centerContinuous"/>
    </xf>
    <xf numFmtId="3" fontId="6" fillId="0" borderId="16" xfId="0" applyNumberFormat="1" applyFont="1" applyFill="1" applyBorder="1" applyAlignment="1">
      <alignment horizontal="centerContinuous"/>
    </xf>
    <xf numFmtId="0" fontId="6" fillId="0" borderId="9" xfId="0" applyFont="1" applyBorder="1" applyAlignment="1">
      <alignment horizontal="centerContinuous"/>
    </xf>
    <xf numFmtId="1" fontId="6" fillId="0" borderId="3" xfId="0" applyNumberFormat="1" applyFont="1" applyFill="1" applyBorder="1" applyAlignment="1">
      <alignment horizontal="centerContinuous" vertical="center"/>
    </xf>
    <xf numFmtId="1" fontId="6" fillId="0" borderId="8" xfId="0" applyNumberFormat="1" applyFont="1" applyFill="1" applyBorder="1" applyAlignment="1">
      <alignment horizontal="centerContinuous" vertical="center"/>
    </xf>
    <xf numFmtId="1" fontId="6" fillId="0" borderId="4" xfId="0" applyNumberFormat="1" applyFont="1" applyFill="1" applyBorder="1" applyAlignment="1">
      <alignment horizontal="centerContinuous" vertical="center"/>
    </xf>
    <xf numFmtId="1" fontId="6" fillId="0" borderId="5" xfId="0" applyNumberFormat="1" applyFont="1" applyFill="1" applyBorder="1" applyAlignment="1">
      <alignment horizontal="centerContinuous" vertical="center"/>
    </xf>
    <xf numFmtId="1" fontId="6" fillId="0" borderId="4" xfId="0" applyNumberFormat="1" applyFont="1" applyFill="1" applyBorder="1" applyAlignment="1">
      <alignment horizontal="left" vertical="center"/>
    </xf>
    <xf numFmtId="1" fontId="6" fillId="0" borderId="3" xfId="0" applyNumberFormat="1" applyFont="1" applyFill="1" applyBorder="1" applyAlignment="1">
      <alignment horizontal="center"/>
    </xf>
    <xf numFmtId="0" fontId="6" fillId="0" borderId="7" xfId="0" applyFont="1" applyBorder="1" applyProtection="1"/>
    <xf numFmtId="1" fontId="6" fillId="0" borderId="2" xfId="0" applyNumberFormat="1" applyFont="1" applyBorder="1" applyAlignment="1"/>
    <xf numFmtId="1" fontId="0" fillId="0" borderId="0" xfId="0" applyNumberFormat="1" applyAlignment="1">
      <alignment horizontal="left"/>
    </xf>
    <xf numFmtId="1" fontId="1" fillId="0" borderId="77" xfId="0" applyNumberFormat="1" applyFont="1" applyBorder="1"/>
    <xf numFmtId="1" fontId="1" fillId="0" borderId="78" xfId="0" applyNumberFormat="1" applyFont="1" applyBorder="1"/>
    <xf numFmtId="1" fontId="4" fillId="0" borderId="5" xfId="0" applyNumberFormat="1" applyFont="1" applyFill="1" applyBorder="1" applyAlignment="1">
      <alignment horizontal="center"/>
    </xf>
    <xf numFmtId="1" fontId="16" fillId="0" borderId="10" xfId="0" applyNumberFormat="1" applyFont="1" applyBorder="1"/>
    <xf numFmtId="1" fontId="7" fillId="0" borderId="2" xfId="0" applyNumberFormat="1" applyFont="1" applyFill="1" applyBorder="1"/>
    <xf numFmtId="1" fontId="7" fillId="0" borderId="5" xfId="0" applyNumberFormat="1" applyFont="1" applyFill="1" applyBorder="1"/>
    <xf numFmtId="1" fontId="4" fillId="0" borderId="16" xfId="0" applyNumberFormat="1" applyFont="1" applyFill="1" applyBorder="1" applyAlignment="1">
      <alignment horizontal="centerContinuous"/>
    </xf>
    <xf numFmtId="0" fontId="16" fillId="0" borderId="7" xfId="0" applyFont="1" applyBorder="1" applyProtection="1"/>
    <xf numFmtId="1" fontId="7" fillId="0" borderId="9" xfId="0" applyNumberFormat="1" applyFon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" fontId="7" fillId="0" borderId="5" xfId="0" applyNumberFormat="1" applyFont="1" applyBorder="1"/>
    <xf numFmtId="3" fontId="4" fillId="0" borderId="6" xfId="0" applyNumberFormat="1" applyFont="1" applyBorder="1"/>
    <xf numFmtId="1" fontId="4" fillId="0" borderId="3" xfId="0" applyNumberFormat="1" applyFont="1" applyFill="1" applyBorder="1" applyAlignment="1">
      <alignment horizontal="centerContinuous"/>
    </xf>
    <xf numFmtId="0" fontId="28" fillId="0" borderId="7" xfId="0" applyFont="1" applyFill="1" applyBorder="1"/>
    <xf numFmtId="0" fontId="9" fillId="0" borderId="0" xfId="25" quotePrefix="1" applyNumberFormat="1" applyFont="1"/>
    <xf numFmtId="1" fontId="0" fillId="2" borderId="11" xfId="0" applyNumberFormat="1" applyFill="1" applyBorder="1"/>
    <xf numFmtId="1" fontId="1" fillId="0" borderId="10" xfId="0" applyNumberFormat="1" applyFont="1" applyBorder="1"/>
    <xf numFmtId="1" fontId="0" fillId="0" borderId="7" xfId="0" quotePrefix="1" applyNumberFormat="1" applyBorder="1"/>
    <xf numFmtId="1" fontId="18" fillId="0" borderId="7" xfId="6" applyNumberFormat="1" applyFont="1" applyBorder="1" applyAlignment="1">
      <alignment horizontal="right"/>
    </xf>
    <xf numFmtId="1" fontId="6" fillId="0" borderId="7" xfId="0" quotePrefix="1" applyNumberFormat="1" applyFont="1" applyBorder="1"/>
    <xf numFmtId="1" fontId="6" fillId="0" borderId="7" xfId="6" applyNumberFormat="1" applyFont="1" applyBorder="1" applyAlignment="1">
      <alignment horizontal="right"/>
    </xf>
    <xf numFmtId="1" fontId="4" fillId="0" borderId="5" xfId="0" applyNumberFormat="1" applyFont="1" applyFill="1" applyBorder="1" applyAlignment="1">
      <alignment horizontal="left" wrapText="1"/>
    </xf>
    <xf numFmtId="1" fontId="4" fillId="0" borderId="5" xfId="0" applyNumberFormat="1" applyFont="1" applyFill="1" applyBorder="1" applyAlignment="1"/>
    <xf numFmtId="3" fontId="6" fillId="0" borderId="12" xfId="0" applyNumberFormat="1" applyFont="1" applyBorder="1" applyAlignment="1"/>
    <xf numFmtId="1" fontId="23" fillId="0" borderId="7" xfId="11" applyNumberFormat="1" applyFont="1" applyFill="1" applyBorder="1" applyAlignment="1">
      <alignment horizontal="right"/>
    </xf>
    <xf numFmtId="1" fontId="23" fillId="0" borderId="78" xfId="11" applyNumberFormat="1" applyFont="1" applyFill="1" applyBorder="1" applyAlignment="1">
      <alignment horizontal="right"/>
    </xf>
    <xf numFmtId="1" fontId="25" fillId="0" borderId="11" xfId="20" applyNumberFormat="1" applyBorder="1"/>
    <xf numFmtId="1" fontId="5" fillId="0" borderId="7" xfId="11" applyNumberFormat="1" applyFont="1" applyFill="1" applyBorder="1" applyAlignment="1">
      <alignment horizontal="right"/>
    </xf>
    <xf numFmtId="0" fontId="0" fillId="0" borderId="3" xfId="0" applyFill="1" applyBorder="1" applyAlignment="1">
      <alignment horizontal="center"/>
    </xf>
    <xf numFmtId="1" fontId="30" fillId="0" borderId="0" xfId="0" applyNumberFormat="1" applyFont="1"/>
    <xf numFmtId="1" fontId="6" fillId="0" borderId="79" xfId="11" applyNumberFormat="1" applyFont="1" applyFill="1" applyBorder="1" applyAlignment="1">
      <alignment horizontal="right"/>
    </xf>
    <xf numFmtId="1" fontId="6" fillId="0" borderId="80" xfId="11" applyNumberFormat="1" applyFont="1" applyFill="1" applyBorder="1" applyAlignment="1">
      <alignment horizontal="right"/>
    </xf>
    <xf numFmtId="1" fontId="6" fillId="0" borderId="22" xfId="11" applyNumberFormat="1" applyFont="1" applyFill="1" applyBorder="1" applyAlignment="1">
      <alignment horizontal="right"/>
    </xf>
    <xf numFmtId="1" fontId="6" fillId="0" borderId="77" xfId="12" applyNumberFormat="1" applyFont="1" applyFill="1" applyBorder="1" applyAlignment="1">
      <alignment horizontal="right"/>
    </xf>
    <xf numFmtId="1" fontId="6" fillId="0" borderId="78" xfId="12" applyNumberFormat="1" applyFont="1" applyFill="1" applyBorder="1" applyAlignment="1">
      <alignment horizontal="right"/>
    </xf>
    <xf numFmtId="0" fontId="4" fillId="0" borderId="2" xfId="0" applyFont="1" applyFill="1" applyBorder="1"/>
    <xf numFmtId="0" fontId="4" fillId="0" borderId="6" xfId="0" applyFont="1" applyFill="1" applyBorder="1"/>
    <xf numFmtId="0" fontId="4" fillId="0" borderId="6" xfId="0" applyFont="1" applyFill="1" applyBorder="1" applyAlignment="1">
      <alignment horizontal="center" wrapText="1"/>
    </xf>
    <xf numFmtId="0" fontId="0" fillId="0" borderId="6" xfId="0" applyFill="1" applyBorder="1"/>
    <xf numFmtId="0" fontId="6" fillId="0" borderId="10" xfId="0" applyFont="1" applyFill="1" applyBorder="1"/>
    <xf numFmtId="0" fontId="1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3" fontId="4" fillId="0" borderId="7" xfId="0" applyNumberFormat="1" applyFont="1" applyBorder="1"/>
    <xf numFmtId="1" fontId="4" fillId="0" borderId="7" xfId="0" applyNumberFormat="1" applyFont="1" applyFill="1" applyBorder="1" applyAlignment="1">
      <alignment horizontal="left" wrapText="1"/>
    </xf>
    <xf numFmtId="1" fontId="4" fillId="0" borderId="7" xfId="0" applyNumberFormat="1" applyFont="1" applyFill="1" applyBorder="1" applyAlignment="1"/>
    <xf numFmtId="0" fontId="0" fillId="0" borderId="0" xfId="0" quotePrefix="1" applyFill="1" applyBorder="1" applyAlignment="1">
      <alignment horizontal="left"/>
    </xf>
    <xf numFmtId="0" fontId="0" fillId="4" borderId="7" xfId="0" applyFill="1" applyBorder="1"/>
    <xf numFmtId="0" fontId="1" fillId="4" borderId="7" xfId="0" applyFont="1" applyFill="1" applyBorder="1"/>
    <xf numFmtId="0" fontId="6" fillId="4" borderId="7" xfId="0" applyFont="1" applyFill="1" applyBorder="1"/>
    <xf numFmtId="3" fontId="6" fillId="4" borderId="7" xfId="0" applyNumberFormat="1" applyFont="1" applyFill="1" applyBorder="1"/>
    <xf numFmtId="0" fontId="5" fillId="4" borderId="7" xfId="0" applyFont="1" applyFill="1" applyBorder="1"/>
    <xf numFmtId="1" fontId="6" fillId="4" borderId="7" xfId="0" applyNumberFormat="1" applyFont="1" applyFill="1" applyBorder="1"/>
    <xf numFmtId="0" fontId="0" fillId="5" borderId="0" xfId="0" applyFill="1"/>
    <xf numFmtId="1" fontId="0" fillId="0" borderId="0" xfId="0" applyNumberFormat="1" applyFill="1" applyAlignment="1">
      <alignment horizontal="center"/>
    </xf>
    <xf numFmtId="1" fontId="7" fillId="0" borderId="6" xfId="0" applyNumberFormat="1" applyFont="1" applyFill="1" applyBorder="1" applyAlignment="1"/>
    <xf numFmtId="0" fontId="6" fillId="0" borderId="18" xfId="7" applyFont="1" applyBorder="1" applyAlignment="1">
      <alignment horizontal="right"/>
    </xf>
    <xf numFmtId="3" fontId="6" fillId="0" borderId="18" xfId="19" applyNumberFormat="1" applyFont="1" applyBorder="1" applyAlignment="1">
      <alignment horizontal="center"/>
    </xf>
    <xf numFmtId="3" fontId="6" fillId="0" borderId="18" xfId="0" applyNumberFormat="1" applyFont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8" xfId="26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6" fillId="0" borderId="17" xfId="26" applyFont="1" applyBorder="1" applyAlignment="1">
      <alignment horizontal="center"/>
    </xf>
    <xf numFmtId="0" fontId="6" fillId="0" borderId="19" xfId="26" applyFont="1" applyBorder="1" applyAlignment="1">
      <alignment horizontal="center"/>
    </xf>
    <xf numFmtId="0" fontId="4" fillId="0" borderId="5" xfId="0" applyFont="1" applyFill="1" applyBorder="1"/>
    <xf numFmtId="0" fontId="4" fillId="0" borderId="2" xfId="0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left"/>
    </xf>
    <xf numFmtId="3" fontId="4" fillId="0" borderId="5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6" xfId="0" applyNumberFormat="1" applyFont="1" applyFill="1" applyBorder="1" applyAlignment="1">
      <alignment horizontal="left" vertical="center" wrapText="1"/>
    </xf>
    <xf numFmtId="1" fontId="27" fillId="0" borderId="4" xfId="0" applyNumberFormat="1" applyFont="1" applyFill="1" applyBorder="1" applyAlignment="1">
      <alignment horizontal="centerContinuous" vertical="center" wrapText="1"/>
    </xf>
    <xf numFmtId="1" fontId="7" fillId="0" borderId="6" xfId="0" applyNumberFormat="1" applyFont="1" applyFill="1" applyBorder="1" applyAlignment="1">
      <alignment horizontal="center" vertical="center" wrapText="1"/>
    </xf>
    <xf numFmtId="1" fontId="4" fillId="0" borderId="6" xfId="0" applyNumberFormat="1" applyFont="1" applyFill="1" applyBorder="1" applyAlignment="1">
      <alignment horizontal="center" vertical="center" wrapText="1"/>
    </xf>
    <xf numFmtId="1" fontId="6" fillId="0" borderId="6" xfId="0" applyNumberFormat="1" applyFont="1" applyFill="1" applyBorder="1" applyAlignment="1">
      <alignment vertical="center"/>
    </xf>
    <xf numFmtId="1" fontId="4" fillId="0" borderId="6" xfId="0" applyNumberFormat="1" applyFont="1" applyFill="1" applyBorder="1" applyAlignment="1">
      <alignment horizontal="left" vertical="center" wrapText="1"/>
    </xf>
    <xf numFmtId="1" fontId="4" fillId="0" borderId="6" xfId="0" applyNumberFormat="1" applyFont="1" applyFill="1" applyBorder="1" applyAlignment="1">
      <alignment vertical="center"/>
    </xf>
    <xf numFmtId="0" fontId="20" fillId="0" borderId="0" xfId="0" applyFont="1"/>
    <xf numFmtId="0" fontId="0" fillId="6" borderId="0" xfId="0" applyFill="1"/>
    <xf numFmtId="3" fontId="31" fillId="0" borderId="7" xfId="0" applyNumberFormat="1" applyFont="1" applyFill="1" applyBorder="1" applyAlignment="1"/>
    <xf numFmtId="1" fontId="31" fillId="0" borderId="7" xfId="0" applyNumberFormat="1" applyFont="1" applyFill="1" applyBorder="1" applyAlignment="1"/>
    <xf numFmtId="0" fontId="0" fillId="0" borderId="5" xfId="0" applyFill="1" applyBorder="1" applyAlignment="1">
      <alignment vertical="center"/>
    </xf>
    <xf numFmtId="0" fontId="0" fillId="0" borderId="6" xfId="0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0" fillId="0" borderId="3" xfId="0" applyFill="1" applyBorder="1" applyAlignment="1">
      <alignment horizontal="centerContinuous" vertical="center"/>
    </xf>
    <xf numFmtId="0" fontId="0" fillId="0" borderId="4" xfId="0" applyFill="1" applyBorder="1" applyAlignment="1">
      <alignment horizontal="centerContinuous" vertical="center"/>
    </xf>
    <xf numFmtId="0" fontId="0" fillId="0" borderId="2" xfId="0" applyFill="1" applyBorder="1" applyAlignment="1">
      <alignment vertical="center"/>
    </xf>
    <xf numFmtId="1" fontId="4" fillId="0" borderId="6" xfId="0" applyNumberFormat="1" applyFont="1" applyFill="1" applyBorder="1" applyAlignment="1">
      <alignment wrapText="1"/>
    </xf>
    <xf numFmtId="1" fontId="6" fillId="0" borderId="5" xfId="0" applyNumberFormat="1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0" fillId="0" borderId="10" xfId="0" applyFill="1" applyBorder="1" applyAlignment="1">
      <alignment horizontal="center" vertical="center"/>
    </xf>
    <xf numFmtId="1" fontId="6" fillId="0" borderId="7" xfId="0" applyNumberFormat="1" applyFont="1" applyFill="1" applyBorder="1" applyAlignment="1">
      <alignment vertical="center"/>
    </xf>
    <xf numFmtId="1" fontId="6" fillId="0" borderId="10" xfId="0" applyNumberFormat="1" applyFont="1" applyFill="1" applyBorder="1" applyAlignment="1">
      <alignment vertical="center"/>
    </xf>
    <xf numFmtId="1" fontId="6" fillId="0" borderId="10" xfId="0" applyNumberFormat="1" applyFont="1" applyFill="1" applyBorder="1" applyAlignment="1">
      <alignment horizontal="center" vertical="center"/>
    </xf>
    <xf numFmtId="1" fontId="4" fillId="0" borderId="10" xfId="0" applyNumberFormat="1" applyFont="1" applyFill="1" applyBorder="1" applyAlignment="1">
      <alignment wrapText="1"/>
    </xf>
    <xf numFmtId="1" fontId="4" fillId="0" borderId="10" xfId="0" applyNumberFormat="1" applyFont="1" applyFill="1" applyBorder="1" applyAlignment="1">
      <alignment horizontal="left" wrapText="1"/>
    </xf>
    <xf numFmtId="1" fontId="27" fillId="0" borderId="10" xfId="0" applyNumberFormat="1" applyFont="1" applyFill="1" applyBorder="1" applyAlignment="1">
      <alignment horizontal="centerContinuous" wrapText="1"/>
    </xf>
    <xf numFmtId="1" fontId="4" fillId="0" borderId="10" xfId="0" applyNumberFormat="1" applyFont="1" applyFill="1" applyBorder="1" applyAlignment="1">
      <alignment horizontal="center" wrapText="1"/>
    </xf>
    <xf numFmtId="1" fontId="29" fillId="0" borderId="10" xfId="0" applyNumberFormat="1" applyFont="1" applyFill="1" applyBorder="1" applyAlignment="1">
      <alignment horizontal="center" wrapText="1"/>
    </xf>
    <xf numFmtId="1" fontId="7" fillId="0" borderId="10" xfId="0" applyNumberFormat="1" applyFont="1" applyFill="1" applyBorder="1" applyAlignment="1"/>
    <xf numFmtId="0" fontId="4" fillId="0" borderId="10" xfId="0" applyFont="1" applyFill="1" applyBorder="1"/>
    <xf numFmtId="1" fontId="4" fillId="0" borderId="10" xfId="0" applyNumberFormat="1" applyFont="1" applyFill="1" applyBorder="1" applyAlignment="1"/>
    <xf numFmtId="0" fontId="0" fillId="0" borderId="10" xfId="0" applyFill="1" applyBorder="1" applyAlignment="1">
      <alignment horizontal="center"/>
    </xf>
    <xf numFmtId="3" fontId="4" fillId="0" borderId="0" xfId="0" applyNumberFormat="1" applyFont="1" applyFill="1"/>
    <xf numFmtId="0" fontId="6" fillId="4" borderId="10" xfId="0" applyFont="1" applyFill="1" applyBorder="1"/>
    <xf numFmtId="0" fontId="0" fillId="4" borderId="10" xfId="0" applyFill="1" applyBorder="1"/>
    <xf numFmtId="0" fontId="16" fillId="0" borderId="10" xfId="0" applyFont="1" applyBorder="1"/>
    <xf numFmtId="0" fontId="6" fillId="0" borderId="10" xfId="0" applyFont="1" applyBorder="1"/>
    <xf numFmtId="1" fontId="16" fillId="0" borderId="2" xfId="0" applyNumberFormat="1" applyFont="1" applyFill="1" applyBorder="1"/>
    <xf numFmtId="1" fontId="22" fillId="0" borderId="7" xfId="0" applyNumberFormat="1" applyFont="1" applyFill="1" applyBorder="1"/>
    <xf numFmtId="0" fontId="22" fillId="0" borderId="7" xfId="0" applyFont="1" applyFill="1" applyBorder="1"/>
    <xf numFmtId="1" fontId="16" fillId="2" borderId="7" xfId="0" applyNumberFormat="1" applyFont="1" applyFill="1" applyBorder="1"/>
    <xf numFmtId="1" fontId="16" fillId="0" borderId="7" xfId="0" applyNumberFormat="1" applyFont="1" applyFill="1" applyBorder="1" applyAlignment="1">
      <alignment horizontal="right"/>
    </xf>
    <xf numFmtId="1" fontId="6" fillId="2" borderId="7" xfId="0" applyNumberFormat="1" applyFont="1" applyFill="1" applyBorder="1"/>
    <xf numFmtId="1" fontId="6" fillId="0" borderId="7" xfId="0" applyNumberFormat="1" applyFont="1" applyFill="1" applyBorder="1" applyAlignment="1">
      <alignment horizontal="right"/>
    </xf>
    <xf numFmtId="1" fontId="6" fillId="2" borderId="7" xfId="0" quotePrefix="1" applyNumberFormat="1" applyFont="1" applyFill="1" applyBorder="1" applyAlignment="1">
      <alignment horizontal="left"/>
    </xf>
    <xf numFmtId="1" fontId="6" fillId="2" borderId="2" xfId="0" applyNumberFormat="1" applyFont="1" applyFill="1" applyBorder="1"/>
    <xf numFmtId="1" fontId="6" fillId="2" borderId="5" xfId="0" applyNumberFormat="1" applyFont="1" applyFill="1" applyBorder="1"/>
    <xf numFmtId="1" fontId="0" fillId="2" borderId="7" xfId="0" applyNumberFormat="1" applyFill="1" applyBorder="1" applyAlignment="1">
      <alignment horizontal="left"/>
    </xf>
    <xf numFmtId="0" fontId="7" fillId="0" borderId="7" xfId="0" applyFont="1" applyFill="1" applyBorder="1" applyAlignment="1">
      <alignment horizontal="left"/>
    </xf>
    <xf numFmtId="3" fontId="4" fillId="0" borderId="6" xfId="0" applyNumberFormat="1" applyFont="1" applyFill="1" applyBorder="1" applyAlignment="1">
      <alignment horizontal="left" wrapText="1"/>
    </xf>
    <xf numFmtId="3" fontId="7" fillId="0" borderId="5" xfId="0" applyNumberFormat="1" applyFont="1" applyFill="1" applyBorder="1" applyAlignment="1">
      <alignment horizontal="left"/>
    </xf>
    <xf numFmtId="1" fontId="4" fillId="0" borderId="4" xfId="0" applyNumberFormat="1" applyFont="1" applyFill="1" applyBorder="1" applyAlignment="1">
      <alignment horizontal="centerContinuous" vertical="center" wrapText="1"/>
    </xf>
    <xf numFmtId="3" fontId="4" fillId="0" borderId="6" xfId="0" applyNumberFormat="1" applyFont="1" applyBorder="1" applyAlignment="1">
      <alignment wrapText="1"/>
    </xf>
    <xf numFmtId="1" fontId="4" fillId="0" borderId="9" xfId="0" applyNumberFormat="1" applyFont="1" applyFill="1" applyBorder="1" applyAlignment="1">
      <alignment horizontal="centerContinuous" wrapText="1"/>
    </xf>
    <xf numFmtId="3" fontId="6" fillId="0" borderId="11" xfId="0" applyNumberFormat="1" applyFont="1" applyBorder="1"/>
    <xf numFmtId="3" fontId="6" fillId="0" borderId="14" xfId="0" applyNumberFormat="1" applyFont="1" applyBorder="1"/>
    <xf numFmtId="3" fontId="6" fillId="0" borderId="12" xfId="0" applyNumberFormat="1" applyFont="1" applyBorder="1"/>
    <xf numFmtId="1" fontId="4" fillId="0" borderId="8" xfId="0" applyNumberFormat="1" applyFont="1" applyFill="1" applyBorder="1" applyAlignment="1">
      <alignment horizontal="center"/>
    </xf>
    <xf numFmtId="0" fontId="5" fillId="0" borderId="0" xfId="0" applyFont="1" applyBorder="1"/>
    <xf numFmtId="1" fontId="6" fillId="0" borderId="12" xfId="0" applyNumberFormat="1" applyFont="1" applyBorder="1"/>
    <xf numFmtId="0" fontId="6" fillId="0" borderId="7" xfId="26" applyFont="1" applyBorder="1" applyAlignment="1">
      <alignment horizontal="center"/>
    </xf>
    <xf numFmtId="3" fontId="4" fillId="0" borderId="6" xfId="0" applyNumberFormat="1" applyFont="1" applyFill="1" applyBorder="1" applyAlignment="1">
      <alignment horizontal="center" wrapText="1"/>
    </xf>
    <xf numFmtId="1" fontId="4" fillId="0" borderId="9" xfId="0" applyNumberFormat="1" applyFont="1" applyFill="1" applyBorder="1" applyAlignment="1">
      <alignment horizontal="left"/>
    </xf>
    <xf numFmtId="1" fontId="4" fillId="0" borderId="9" xfId="0" applyNumberFormat="1" applyFont="1" applyFill="1" applyBorder="1" applyAlignment="1">
      <alignment horizontal="center"/>
    </xf>
    <xf numFmtId="1" fontId="4" fillId="0" borderId="13" xfId="0" applyNumberFormat="1" applyFont="1" applyFill="1" applyBorder="1"/>
    <xf numFmtId="1" fontId="4" fillId="0" borderId="2" xfId="0" applyNumberFormat="1" applyFont="1" applyBorder="1"/>
    <xf numFmtId="1" fontId="4" fillId="0" borderId="5" xfId="0" applyNumberFormat="1" applyFont="1" applyBorder="1"/>
    <xf numFmtId="1" fontId="4" fillId="0" borderId="12" xfId="0" applyNumberFormat="1" applyFont="1" applyBorder="1"/>
    <xf numFmtId="1" fontId="4" fillId="0" borderId="12" xfId="0" applyNumberFormat="1" applyFont="1" applyFill="1" applyBorder="1" applyAlignment="1">
      <alignment horizontal="center"/>
    </xf>
    <xf numFmtId="1" fontId="4" fillId="0" borderId="14" xfId="0" applyNumberFormat="1" applyFont="1" applyFill="1" applyBorder="1" applyAlignment="1">
      <alignment horizontal="center"/>
    </xf>
    <xf numFmtId="1" fontId="4" fillId="0" borderId="6" xfId="0" applyNumberFormat="1" applyFont="1" applyFill="1" applyBorder="1" applyAlignment="1">
      <alignment horizontal="left"/>
    </xf>
    <xf numFmtId="1" fontId="4" fillId="0" borderId="14" xfId="0" applyNumberFormat="1" applyFont="1" applyFill="1" applyBorder="1" applyAlignment="1">
      <alignment horizontal="left"/>
    </xf>
    <xf numFmtId="3" fontId="6" fillId="0" borderId="14" xfId="0" applyNumberFormat="1" applyFont="1" applyFill="1" applyBorder="1"/>
    <xf numFmtId="1" fontId="4" fillId="0" borderId="0" xfId="0" applyNumberFormat="1" applyFont="1" applyFill="1" applyAlignment="1"/>
    <xf numFmtId="1" fontId="16" fillId="0" borderId="9" xfId="0" applyNumberFormat="1" applyFont="1" applyFill="1" applyBorder="1"/>
    <xf numFmtId="173" fontId="0" fillId="0" borderId="0" xfId="0" applyNumberFormat="1" applyFill="1" applyBorder="1"/>
    <xf numFmtId="1" fontId="32" fillId="0" borderId="10" xfId="0" applyNumberFormat="1" applyFont="1" applyBorder="1"/>
    <xf numFmtId="3" fontId="16" fillId="0" borderId="2" xfId="0" applyNumberFormat="1" applyFont="1" applyBorder="1" applyAlignment="1">
      <alignment horizontal="centerContinuous"/>
    </xf>
    <xf numFmtId="3" fontId="16" fillId="0" borderId="8" xfId="0" applyNumberFormat="1" applyFont="1" applyBorder="1" applyAlignment="1">
      <alignment horizontal="centerContinuous"/>
    </xf>
    <xf numFmtId="3" fontId="16" fillId="0" borderId="4" xfId="0" applyNumberFormat="1" applyFont="1" applyBorder="1" applyAlignment="1">
      <alignment horizontal="centerContinuous"/>
    </xf>
    <xf numFmtId="3" fontId="16" fillId="0" borderId="3" xfId="0" applyNumberFormat="1" applyFont="1" applyBorder="1" applyAlignment="1">
      <alignment horizontal="centerContinuous"/>
    </xf>
    <xf numFmtId="3" fontId="16" fillId="0" borderId="7" xfId="0" applyNumberFormat="1" applyFont="1" applyBorder="1" applyAlignment="1">
      <alignment horizontal="centerContinuous"/>
    </xf>
    <xf numFmtId="3" fontId="16" fillId="0" borderId="6" xfId="0" applyNumberFormat="1" applyFont="1" applyBorder="1" applyAlignment="1">
      <alignment horizontal="centerContinuous"/>
    </xf>
    <xf numFmtId="0" fontId="20" fillId="0" borderId="7" xfId="0" applyFont="1" applyFill="1" applyBorder="1"/>
    <xf numFmtId="3" fontId="16" fillId="0" borderId="0" xfId="0" applyNumberFormat="1" applyFont="1" applyAlignment="1">
      <alignment horizontal="centerContinuous"/>
    </xf>
    <xf numFmtId="3" fontId="16" fillId="0" borderId="0" xfId="0" applyNumberFormat="1" applyFont="1" applyAlignment="1">
      <alignment horizontal="left"/>
    </xf>
    <xf numFmtId="0" fontId="4" fillId="0" borderId="0" xfId="0" applyFont="1" applyBorder="1"/>
    <xf numFmtId="0" fontId="4" fillId="0" borderId="0" xfId="0" applyFont="1" applyBorder="1" applyAlignment="1">
      <alignment horizontal="center"/>
    </xf>
    <xf numFmtId="0" fontId="4" fillId="0" borderId="0" xfId="0" applyFont="1"/>
    <xf numFmtId="0" fontId="4" fillId="0" borderId="0" xfId="0" applyFont="1" applyFill="1" applyBorder="1" applyAlignment="1">
      <alignment horizontal="right"/>
    </xf>
    <xf numFmtId="0" fontId="26" fillId="0" borderId="0" xfId="0" applyFont="1"/>
    <xf numFmtId="0" fontId="4" fillId="0" borderId="0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NumberFormat="1" applyFont="1"/>
    <xf numFmtId="0" fontId="4" fillId="0" borderId="0" xfId="0" applyFont="1" applyFill="1"/>
    <xf numFmtId="0" fontId="2" fillId="0" borderId="0" xfId="0" applyFont="1" applyAlignment="1">
      <alignment horizontal="centerContinuous"/>
    </xf>
    <xf numFmtId="1" fontId="2" fillId="0" borderId="0" xfId="0" applyNumberFormat="1" applyFont="1" applyAlignment="1">
      <alignment horizontal="centerContinuous"/>
    </xf>
    <xf numFmtId="0" fontId="22" fillId="0" borderId="0" xfId="0" applyFont="1" applyAlignment="1">
      <alignment horizontal="centerContinuous"/>
    </xf>
    <xf numFmtId="0" fontId="22" fillId="0" borderId="0" xfId="0" applyFont="1" applyFill="1" applyAlignment="1">
      <alignment horizontal="centerContinuous"/>
    </xf>
    <xf numFmtId="1" fontId="22" fillId="0" borderId="0" xfId="0" applyNumberFormat="1" applyFont="1" applyAlignment="1">
      <alignment horizontal="centerContinuous"/>
    </xf>
    <xf numFmtId="0" fontId="22" fillId="0" borderId="0" xfId="0" quotePrefix="1" applyFont="1" applyFill="1" applyAlignment="1">
      <alignment horizontal="left"/>
    </xf>
    <xf numFmtId="1" fontId="22" fillId="0" borderId="0" xfId="0" applyNumberFormat="1" applyFont="1"/>
    <xf numFmtId="0" fontId="6" fillId="0" borderId="0" xfId="0" quotePrefix="1" applyFont="1" applyFill="1" applyAlignment="1">
      <alignment horizontal="left"/>
    </xf>
    <xf numFmtId="0" fontId="22" fillId="0" borderId="0" xfId="0" applyFont="1" applyFill="1"/>
    <xf numFmtId="0" fontId="22" fillId="0" borderId="2" xfId="0" applyFont="1" applyFill="1" applyBorder="1"/>
    <xf numFmtId="0" fontId="22" fillId="0" borderId="8" xfId="0" applyFont="1" applyFill="1" applyBorder="1" applyAlignment="1">
      <alignment horizontal="centerContinuous"/>
    </xf>
    <xf numFmtId="1" fontId="22" fillId="0" borderId="3" xfId="0" applyNumberFormat="1" applyFont="1" applyFill="1" applyBorder="1" applyAlignment="1">
      <alignment horizontal="centerContinuous"/>
    </xf>
    <xf numFmtId="1" fontId="22" fillId="0" borderId="4" xfId="0" applyNumberFormat="1" applyFont="1" applyFill="1" applyBorder="1" applyAlignment="1">
      <alignment horizontal="centerContinuous"/>
    </xf>
    <xf numFmtId="0" fontId="22" fillId="0" borderId="3" xfId="0" applyFont="1" applyFill="1" applyBorder="1" applyAlignment="1">
      <alignment horizontal="left"/>
    </xf>
    <xf numFmtId="0" fontId="22" fillId="0" borderId="4" xfId="0" applyFont="1" applyFill="1" applyBorder="1" applyAlignment="1">
      <alignment horizontal="centerContinuous"/>
    </xf>
    <xf numFmtId="0" fontId="6" fillId="0" borderId="2" xfId="0" applyFont="1" applyFill="1" applyBorder="1"/>
    <xf numFmtId="0" fontId="22" fillId="0" borderId="3" xfId="0" applyFont="1" applyFill="1" applyBorder="1" applyAlignment="1">
      <alignment horizontal="centerContinuous"/>
    </xf>
    <xf numFmtId="0" fontId="22" fillId="0" borderId="5" xfId="0" applyFont="1" applyFill="1" applyBorder="1"/>
    <xf numFmtId="0" fontId="22" fillId="0" borderId="6" xfId="0" quotePrefix="1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1" fontId="22" fillId="0" borderId="6" xfId="0" quotePrefix="1" applyNumberFormat="1" applyFont="1" applyFill="1" applyBorder="1" applyAlignment="1">
      <alignment horizontal="center"/>
    </xf>
    <xf numFmtId="1" fontId="22" fillId="0" borderId="6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Continuous" wrapText="1"/>
    </xf>
    <xf numFmtId="1" fontId="6" fillId="0" borderId="6" xfId="0" applyNumberFormat="1" applyFont="1" applyFill="1" applyBorder="1" applyAlignment="1">
      <alignment horizontal="center" wrapText="1"/>
    </xf>
    <xf numFmtId="0" fontId="2" fillId="0" borderId="0" xfId="0" applyFont="1"/>
    <xf numFmtId="3" fontId="2" fillId="0" borderId="7" xfId="0" applyNumberFormat="1" applyFont="1" applyBorder="1"/>
    <xf numFmtId="1" fontId="2" fillId="0" borderId="7" xfId="0" applyNumberFormat="1" applyFont="1" applyBorder="1"/>
    <xf numFmtId="3" fontId="22" fillId="0" borderId="10" xfId="0" applyNumberFormat="1" applyFont="1" applyBorder="1"/>
    <xf numFmtId="0" fontId="22" fillId="0" borderId="7" xfId="0" applyFont="1" applyBorder="1"/>
    <xf numFmtId="1" fontId="6" fillId="0" borderId="18" xfId="0" applyNumberFormat="1" applyFont="1" applyBorder="1" applyAlignment="1">
      <alignment horizontal="center"/>
    </xf>
    <xf numFmtId="1" fontId="6" fillId="0" borderId="17" xfId="0" applyNumberFormat="1" applyFont="1" applyBorder="1" applyAlignment="1">
      <alignment horizontal="center"/>
    </xf>
    <xf numFmtId="0" fontId="6" fillId="0" borderId="81" xfId="0" applyFont="1" applyBorder="1" applyAlignment="1">
      <alignment horizontal="center"/>
    </xf>
    <xf numFmtId="3" fontId="22" fillId="0" borderId="11" xfId="0" applyNumberFormat="1" applyFont="1" applyBorder="1"/>
    <xf numFmtId="1" fontId="6" fillId="0" borderId="19" xfId="0" applyNumberFormat="1" applyFont="1" applyBorder="1" applyAlignment="1">
      <alignment horizontal="center"/>
    </xf>
    <xf numFmtId="3" fontId="22" fillId="0" borderId="5" xfId="0" applyNumberFormat="1" applyFont="1" applyBorder="1"/>
    <xf numFmtId="0" fontId="22" fillId="0" borderId="5" xfId="0" applyFont="1" applyBorder="1"/>
    <xf numFmtId="1" fontId="22" fillId="0" borderId="0" xfId="0" applyNumberFormat="1" applyFont="1" applyFill="1" applyAlignment="1">
      <alignment horizontal="centerContinuous"/>
    </xf>
    <xf numFmtId="1" fontId="22" fillId="0" borderId="0" xfId="0" applyNumberFormat="1" applyFont="1" applyFill="1"/>
    <xf numFmtId="1" fontId="5" fillId="0" borderId="0" xfId="0" applyNumberFormat="1" applyFont="1" applyFill="1" applyBorder="1" applyAlignment="1">
      <alignment horizontal="center" wrapText="1"/>
    </xf>
    <xf numFmtId="0" fontId="22" fillId="0" borderId="2" xfId="0" applyFont="1" applyBorder="1"/>
    <xf numFmtId="1" fontId="22" fillId="0" borderId="2" xfId="0" applyNumberFormat="1" applyFont="1" applyFill="1" applyBorder="1"/>
    <xf numFmtId="1" fontId="6" fillId="0" borderId="2" xfId="0" applyNumberFormat="1" applyFont="1" applyFill="1" applyBorder="1" applyAlignment="1">
      <alignment horizontal="left"/>
    </xf>
    <xf numFmtId="1" fontId="6" fillId="0" borderId="2" xfId="0" applyNumberFormat="1" applyFont="1" applyFill="1" applyBorder="1" applyAlignment="1">
      <alignment horizontal="right"/>
    </xf>
    <xf numFmtId="1" fontId="6" fillId="0" borderId="13" xfId="0" applyNumberFormat="1" applyFont="1" applyFill="1" applyBorder="1" applyAlignment="1">
      <alignment horizontal="center"/>
    </xf>
    <xf numFmtId="0" fontId="2" fillId="0" borderId="0" xfId="0" applyFont="1" applyAlignment="1"/>
    <xf numFmtId="0" fontId="22" fillId="0" borderId="0" xfId="0" applyFont="1" applyFill="1" applyBorder="1"/>
    <xf numFmtId="1" fontId="2" fillId="0" borderId="10" xfId="0" applyNumberFormat="1" applyFont="1" applyBorder="1"/>
    <xf numFmtId="1" fontId="2" fillId="0" borderId="0" xfId="0" applyNumberFormat="1" applyFont="1"/>
    <xf numFmtId="0" fontId="22" fillId="0" borderId="11" xfId="0" applyFont="1" applyFill="1" applyBorder="1"/>
    <xf numFmtId="0" fontId="22" fillId="0" borderId="7" xfId="0" quotePrefix="1" applyFont="1" applyFill="1" applyBorder="1" applyAlignment="1">
      <alignment horizontal="left"/>
    </xf>
    <xf numFmtId="0" fontId="6" fillId="0" borderId="7" xfId="0" quotePrefix="1" applyFont="1" applyFill="1" applyBorder="1" applyAlignment="1">
      <alignment horizontal="left"/>
    </xf>
    <xf numFmtId="1" fontId="22" fillId="0" borderId="5" xfId="0" applyNumberFormat="1" applyFont="1" applyFill="1" applyBorder="1"/>
    <xf numFmtId="0" fontId="22" fillId="0" borderId="14" xfId="0" applyFont="1" applyFill="1" applyBorder="1"/>
    <xf numFmtId="1" fontId="22" fillId="0" borderId="0" xfId="0" applyNumberFormat="1" applyFont="1" applyFill="1" applyBorder="1"/>
    <xf numFmtId="0" fontId="22" fillId="0" borderId="10" xfId="0" applyFont="1" applyFill="1" applyBorder="1"/>
    <xf numFmtId="0" fontId="22" fillId="0" borderId="10" xfId="0" applyFont="1" applyBorder="1"/>
    <xf numFmtId="0" fontId="22" fillId="0" borderId="6" xfId="0" applyFont="1" applyBorder="1"/>
    <xf numFmtId="1" fontId="22" fillId="0" borderId="10" xfId="0" applyNumberFormat="1" applyFont="1" applyFill="1" applyBorder="1"/>
    <xf numFmtId="0" fontId="22" fillId="0" borderId="12" xfId="0" applyFont="1" applyFill="1" applyBorder="1"/>
    <xf numFmtId="0" fontId="22" fillId="0" borderId="12" xfId="0" applyFont="1" applyBorder="1"/>
    <xf numFmtId="0" fontId="6" fillId="0" borderId="4" xfId="0" applyFont="1" applyBorder="1" applyAlignment="1">
      <alignment horizontal="center"/>
    </xf>
    <xf numFmtId="0" fontId="2" fillId="0" borderId="10" xfId="0" applyFont="1" applyFill="1" applyBorder="1"/>
    <xf numFmtId="0" fontId="2" fillId="0" borderId="2" xfId="0" applyFont="1" applyBorder="1"/>
    <xf numFmtId="0" fontId="9" fillId="0" borderId="0" xfId="14" quotePrefix="1" applyNumberFormat="1" applyFont="1"/>
    <xf numFmtId="0" fontId="22" fillId="0" borderId="7" xfId="0" applyFont="1" applyBorder="1" applyAlignment="1">
      <alignment horizontal="right"/>
    </xf>
    <xf numFmtId="0" fontId="22" fillId="0" borderId="5" xfId="0" applyFont="1" applyBorder="1" applyAlignment="1">
      <alignment horizontal="right"/>
    </xf>
    <xf numFmtId="0" fontId="2" fillId="0" borderId="7" xfId="0" applyFont="1" applyBorder="1"/>
    <xf numFmtId="0" fontId="22" fillId="0" borderId="0" xfId="0" applyFont="1" applyFill="1" applyAlignment="1">
      <alignment horizontal="left"/>
    </xf>
    <xf numFmtId="1" fontId="33" fillId="0" borderId="7" xfId="0" applyNumberFormat="1" applyFont="1" applyFill="1" applyBorder="1"/>
    <xf numFmtId="0" fontId="22" fillId="0" borderId="7" xfId="0" applyFont="1" applyFill="1" applyBorder="1" applyAlignment="1">
      <alignment horizontal="left"/>
    </xf>
    <xf numFmtId="3" fontId="13" fillId="3" borderId="7" xfId="0" applyNumberFormat="1" applyFont="1" applyFill="1" applyBorder="1"/>
    <xf numFmtId="0" fontId="4" fillId="0" borderId="3" xfId="0" applyFont="1" applyFill="1" applyBorder="1" applyAlignment="1">
      <alignment horizontal="centerContinuous"/>
    </xf>
    <xf numFmtId="3" fontId="8" fillId="0" borderId="5" xfId="0" applyNumberFormat="1" applyFont="1" applyFill="1" applyBorder="1"/>
    <xf numFmtId="1" fontId="18" fillId="0" borderId="81" xfId="0" applyNumberFormat="1" applyFont="1" applyBorder="1" applyAlignment="1">
      <alignment horizontal="center"/>
    </xf>
    <xf numFmtId="1" fontId="29" fillId="0" borderId="6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left"/>
    </xf>
    <xf numFmtId="0" fontId="0" fillId="0" borderId="2" xfId="0" quotePrefix="1" applyFill="1" applyBorder="1" applyAlignment="1">
      <alignment horizontal="center"/>
    </xf>
    <xf numFmtId="1" fontId="27" fillId="0" borderId="2" xfId="0" applyNumberFormat="1" applyFont="1" applyFill="1" applyBorder="1" applyAlignment="1">
      <alignment horizontal="centerContinuous" wrapText="1"/>
    </xf>
    <xf numFmtId="1" fontId="4" fillId="0" borderId="2" xfId="0" applyNumberFormat="1" applyFont="1" applyFill="1" applyBorder="1"/>
    <xf numFmtId="1" fontId="4" fillId="0" borderId="5" xfId="0" applyNumberFormat="1" applyFont="1" applyFill="1" applyBorder="1"/>
    <xf numFmtId="3" fontId="0" fillId="0" borderId="4" xfId="0" applyNumberFormat="1" applyBorder="1"/>
    <xf numFmtId="3" fontId="34" fillId="0" borderId="2" xfId="0" applyNumberFormat="1" applyFont="1" applyBorder="1" applyAlignment="1">
      <alignment wrapText="1"/>
    </xf>
    <xf numFmtId="3" fontId="0" fillId="0" borderId="13" xfId="0" applyNumberFormat="1" applyFill="1" applyBorder="1"/>
    <xf numFmtId="3" fontId="0" fillId="0" borderId="4" xfId="0" applyNumberFormat="1" applyBorder="1" applyAlignment="1">
      <alignment horizontal="centerContinuous"/>
    </xf>
    <xf numFmtId="1" fontId="4" fillId="0" borderId="8" xfId="0" applyNumberFormat="1" applyFont="1" applyFill="1" applyBorder="1" applyAlignment="1">
      <alignment horizontal="centerContinuous"/>
    </xf>
    <xf numFmtId="175" fontId="6" fillId="0" borderId="0" xfId="0" applyNumberFormat="1" applyFont="1" applyAlignment="1"/>
    <xf numFmtId="176" fontId="6" fillId="0" borderId="0" xfId="0" applyNumberFormat="1" applyFont="1" applyAlignment="1"/>
    <xf numFmtId="1" fontId="5" fillId="0" borderId="5" xfId="0" applyNumberFormat="1" applyFont="1" applyFill="1" applyBorder="1" applyAlignment="1"/>
    <xf numFmtId="9" fontId="0" fillId="0" borderId="0" xfId="29" applyFont="1" applyFill="1"/>
    <xf numFmtId="172" fontId="0" fillId="0" borderId="0" xfId="29" applyNumberFormat="1" applyFont="1" applyFill="1"/>
    <xf numFmtId="3" fontId="4" fillId="0" borderId="82" xfId="3" applyNumberFormat="1" applyFont="1" applyBorder="1"/>
    <xf numFmtId="173" fontId="0" fillId="0" borderId="0" xfId="29" applyNumberFormat="1" applyFont="1" applyFill="1"/>
    <xf numFmtId="0" fontId="2" fillId="0" borderId="0" xfId="0" applyFont="1" applyFill="1"/>
    <xf numFmtId="1" fontId="0" fillId="0" borderId="0" xfId="0" applyNumberFormat="1" applyFill="1" applyAlignment="1">
      <alignment horizontal="center"/>
    </xf>
    <xf numFmtId="1" fontId="0" fillId="0" borderId="13" xfId="0" applyNumberFormat="1" applyFill="1" applyBorder="1" applyAlignment="1">
      <alignment horizontal="center"/>
    </xf>
    <xf numFmtId="1" fontId="0" fillId="0" borderId="16" xfId="0" applyNumberFormat="1" applyFill="1" applyBorder="1" applyAlignment="1">
      <alignment horizontal="center"/>
    </xf>
    <xf numFmtId="1" fontId="0" fillId="0" borderId="9" xfId="0" applyNumberFormat="1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/>
    </xf>
    <xf numFmtId="1" fontId="6" fillId="0" borderId="8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/>
    </xf>
    <xf numFmtId="3" fontId="6" fillId="0" borderId="0" xfId="0" applyNumberFormat="1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3" fontId="6" fillId="0" borderId="3" xfId="0" applyNumberFormat="1" applyFont="1" applyFill="1" applyBorder="1" applyAlignment="1">
      <alignment horizontal="center"/>
    </xf>
    <xf numFmtId="3" fontId="6" fillId="0" borderId="8" xfId="0" applyNumberFormat="1" applyFont="1" applyFill="1" applyBorder="1" applyAlignment="1">
      <alignment horizontal="center"/>
    </xf>
    <xf numFmtId="3" fontId="6" fillId="0" borderId="4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1" fontId="4" fillId="0" borderId="8" xfId="0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/>
    </xf>
    <xf numFmtId="1" fontId="7" fillId="0" borderId="3" xfId="0" applyNumberFormat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3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3" fontId="0" fillId="0" borderId="4" xfId="0" applyNumberForma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" xfId="0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3" fontId="16" fillId="0" borderId="3" xfId="0" applyNumberFormat="1" applyFont="1" applyBorder="1" applyAlignment="1">
      <alignment horizontal="center"/>
    </xf>
    <xf numFmtId="3" fontId="16" fillId="0" borderId="4" xfId="0" applyNumberFormat="1" applyFont="1" applyBorder="1" applyAlignment="1">
      <alignment horizontal="center"/>
    </xf>
    <xf numFmtId="3" fontId="16" fillId="0" borderId="8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/>
    <xf numFmtId="0" fontId="16" fillId="0" borderId="3" xfId="0" applyFont="1" applyFill="1" applyBorder="1" applyAlignment="1">
      <alignment horizontal="center"/>
    </xf>
    <xf numFmtId="0" fontId="16" fillId="0" borderId="4" xfId="0" applyFont="1" applyFill="1" applyBorder="1" applyAlignment="1">
      <alignment horizontal="center"/>
    </xf>
    <xf numFmtId="3" fontId="16" fillId="0" borderId="3" xfId="0" applyNumberFormat="1" applyFont="1" applyFill="1" applyBorder="1" applyAlignment="1">
      <alignment horizontal="center"/>
    </xf>
    <xf numFmtId="3" fontId="16" fillId="0" borderId="4" xfId="0" applyNumberFormat="1" applyFont="1" applyFill="1" applyBorder="1" applyAlignment="1">
      <alignment horizontal="center"/>
    </xf>
    <xf numFmtId="0" fontId="16" fillId="0" borderId="3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horizontal="center"/>
    </xf>
    <xf numFmtId="3" fontId="16" fillId="0" borderId="6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170" fontId="16" fillId="0" borderId="25" xfId="2" applyFont="1" applyBorder="1" applyAlignment="1">
      <alignment horizontal="center"/>
    </xf>
    <xf numFmtId="170" fontId="16" fillId="0" borderId="83" xfId="2" applyFont="1" applyBorder="1" applyAlignment="1">
      <alignment horizontal="center"/>
    </xf>
    <xf numFmtId="170" fontId="16" fillId="0" borderId="53" xfId="2" applyFont="1" applyBorder="1" applyAlignment="1">
      <alignment horizontal="center"/>
    </xf>
    <xf numFmtId="170" fontId="16" fillId="0" borderId="0" xfId="2" applyFont="1" applyAlignment="1">
      <alignment horizontal="center"/>
    </xf>
    <xf numFmtId="1" fontId="7" fillId="0" borderId="4" xfId="0" applyNumberFormat="1" applyFont="1" applyFill="1" applyBorder="1" applyAlignment="1">
      <alignment horizontal="center" vertical="center"/>
    </xf>
    <xf numFmtId="1" fontId="4" fillId="0" borderId="3" xfId="0" applyNumberFormat="1" applyFont="1" applyFill="1" applyBorder="1" applyAlignment="1">
      <alignment horizontal="center"/>
    </xf>
    <xf numFmtId="1" fontId="4" fillId="0" borderId="8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right"/>
    </xf>
  </cellXfs>
  <cellStyles count="30">
    <cellStyle name="Milliers" xfId="1" builtinId="3"/>
    <cellStyle name="Monétaire" xfId="2" builtinId="4"/>
    <cellStyle name="Normal" xfId="0" builtinId="0"/>
    <cellStyle name="Normal 2" xfId="3"/>
    <cellStyle name="Normal_calcul hor" xfId="4"/>
    <cellStyle name="Normal_ef niv3pub14" xfId="5"/>
    <cellStyle name="Normal_EFFNIV1_PV_FIV" xfId="6"/>
    <cellStyle name="Normal_EFFNIV2_PV_FIV" xfId="7"/>
    <cellStyle name="Normal_EFFNIV3_PV_FIV" xfId="8"/>
    <cellStyle name="Normal_enseig_pub2" xfId="9"/>
    <cellStyle name="Normal_enseig_pub3" xfId="10"/>
    <cellStyle name="Normal_Feuil1" xfId="11"/>
    <cellStyle name="Normal_Feuil2" xfId="12"/>
    <cellStyle name="Normal_Feuil3" xfId="13"/>
    <cellStyle name="Normal_maj_rd1 pub" xfId="14"/>
    <cellStyle name="Normal_maj_rd3 pub" xfId="15"/>
    <cellStyle name="Normal_niv2pub" xfId="16"/>
    <cellStyle name="Normal_REC2000" xfId="17"/>
    <cellStyle name="Normal_REDNIV1_PV_FIV" xfId="18"/>
    <cellStyle name="Normal_REDNIV2_PV_FIV" xfId="19"/>
    <cellStyle name="Normal_saisie N1 Pr_1" xfId="20"/>
    <cellStyle name="Normal_saisie N2 Pr" xfId="21"/>
    <cellStyle name="Normal_saisie N2 Pr_1" xfId="22"/>
    <cellStyle name="Normal_saisie N3 pr" xfId="23"/>
    <cellStyle name="Normal_salle2pub14" xfId="24"/>
    <cellStyle name="Normal_salle3pub14" xfId="25"/>
    <cellStyle name="Normal_SE_SAL_PERSNIV2" xfId="26"/>
    <cellStyle name="Normal_SEC_SAL_PERSNIV1" xfId="27"/>
    <cellStyle name="Normal_secn3pub" xfId="28"/>
    <cellStyle name="Pourcentage" xfId="29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VELO1/ANNUAIRE/TEND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VELO1/ANNUAIRE/AN00_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N_00_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sene"/>
      <sheetName val="Tendance"/>
      <sheetName val="Graphe"/>
    </sheetNames>
    <sheetDataSet>
      <sheetData sheetId="0">
        <row r="8">
          <cell r="H8">
            <v>2208321</v>
          </cell>
        </row>
        <row r="9">
          <cell r="H9">
            <v>1708835</v>
          </cell>
        </row>
        <row r="10">
          <cell r="H10">
            <v>523943</v>
          </cell>
        </row>
        <row r="11">
          <cell r="H11">
            <v>409264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calage1"/>
      <sheetName val="ajustépub1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isie N1 Pr"/>
      <sheetName val="saisie N2 Pr"/>
      <sheetName val="saisie N3 pr"/>
      <sheetName val="saisie N1Pub"/>
      <sheetName val="saisie Niv2_Pub"/>
      <sheetName val="saisie Niv3_Pub"/>
      <sheetName val="Niv2_Pub "/>
      <sheetName val="Niv3_Pub "/>
      <sheetName val="Feuil1"/>
      <sheetName val="Niv1Pub ajusté"/>
      <sheetName val="Niv1Privé ajuste"/>
      <sheetName val="Niv2_Pr "/>
      <sheetName val="Niv3 pr"/>
      <sheetName val="staglo Niv3"/>
      <sheetName val="staglo Niv2"/>
      <sheetName val="staglo Niv1"/>
      <sheetName val="staglo1; 2 et 3"/>
      <sheetName val="age_niv1"/>
      <sheetName val="age_niv2"/>
      <sheetName val="age_niv3"/>
      <sheetName val="catégorie"/>
      <sheetName val="horaire ens1 "/>
      <sheetName val="Calcul"/>
      <sheetName val="Vérification"/>
      <sheetName val="NE"/>
      <sheetName val="calcul hor"/>
      <sheetName val="Feuil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43">
          <cell r="D43">
            <v>850381</v>
          </cell>
          <cell r="E43">
            <v>411630.08789368102</v>
          </cell>
          <cell r="F43">
            <v>544904</v>
          </cell>
          <cell r="G43">
            <v>263567</v>
          </cell>
          <cell r="H43">
            <v>438602</v>
          </cell>
          <cell r="I43">
            <v>217495</v>
          </cell>
          <cell r="J43">
            <v>272630</v>
          </cell>
          <cell r="K43">
            <v>137049</v>
          </cell>
          <cell r="L43">
            <v>200797</v>
          </cell>
          <cell r="M43">
            <v>101501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230"/>
  <sheetViews>
    <sheetView showZeros="0" zoomScale="75" workbookViewId="0">
      <pane xSplit="1" ySplit="8" topLeftCell="U66" activePane="bottomRight" state="frozen"/>
      <selection pane="topRight" activeCell="B1" sqref="B1"/>
      <selection pane="bottomLeft" activeCell="A9" sqref="A9"/>
      <selection pane="bottomRight" activeCell="AM87" sqref="AM87"/>
    </sheetView>
  </sheetViews>
  <sheetFormatPr baseColWidth="10" defaultRowHeight="12.75"/>
  <cols>
    <col min="1" max="1" width="25.5703125" style="63" customWidth="1"/>
    <col min="2" max="11" width="9.7109375" style="58" customWidth="1"/>
    <col min="12" max="12" width="27.28515625" style="63" customWidth="1"/>
    <col min="13" max="20" width="8.85546875" style="58" customWidth="1"/>
    <col min="21" max="22" width="9" style="58" customWidth="1"/>
    <col min="23" max="23" width="25.7109375" style="63" customWidth="1"/>
    <col min="24" max="28" width="6.28515625" style="58" customWidth="1"/>
    <col min="29" max="31" width="6" style="58" customWidth="1"/>
    <col min="32" max="32" width="6.5703125" style="58" customWidth="1"/>
    <col min="33" max="33" width="7.28515625" style="58" hidden="1" customWidth="1"/>
    <col min="34" max="34" width="7.140625" style="58" customWidth="1"/>
    <col min="35" max="35" width="5.7109375" style="58" customWidth="1"/>
    <col min="36" max="36" width="8.140625" style="58" customWidth="1"/>
    <col min="37" max="37" width="6.85546875" style="58" customWidth="1"/>
    <col min="38" max="38" width="7" style="58" customWidth="1"/>
    <col min="39" max="39" width="6.28515625" style="58" customWidth="1"/>
    <col min="40" max="40" width="6" style="58" customWidth="1"/>
    <col min="41" max="41" width="10" style="58" customWidth="1"/>
    <col min="42" max="42" width="6.7109375" style="58" customWidth="1"/>
    <col min="43" max="49" width="4.28515625" style="58" customWidth="1"/>
    <col min="50" max="50" width="5" style="58" customWidth="1"/>
    <col min="51" max="51" width="4.85546875" style="58" customWidth="1"/>
    <col min="52" max="16384" width="11.42578125" style="58"/>
  </cols>
  <sheetData>
    <row r="1" spans="1:40">
      <c r="A1" s="862" t="s">
        <v>627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82" t="s">
        <v>628</v>
      </c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82" t="s">
        <v>629</v>
      </c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</row>
    <row r="2" spans="1:40">
      <c r="A2" s="862" t="s">
        <v>372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82" t="s">
        <v>372</v>
      </c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82" t="s">
        <v>543</v>
      </c>
      <c r="X2" s="673"/>
      <c r="Y2" s="673"/>
      <c r="Z2" s="673"/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3"/>
      <c r="AM2" s="673"/>
    </row>
    <row r="3" spans="1:40">
      <c r="A3" s="688" t="s">
        <v>1</v>
      </c>
      <c r="B3" s="673"/>
      <c r="C3" s="673"/>
      <c r="D3" s="673"/>
      <c r="E3" s="673"/>
      <c r="F3" s="673"/>
      <c r="G3" s="673"/>
      <c r="H3" s="673"/>
      <c r="I3" s="673"/>
      <c r="J3" s="673"/>
      <c r="K3" s="673"/>
      <c r="L3" s="682" t="s">
        <v>1</v>
      </c>
      <c r="M3" s="673"/>
      <c r="N3" s="673"/>
      <c r="O3" s="673"/>
      <c r="P3" s="673"/>
      <c r="Q3" s="673"/>
      <c r="R3" s="673"/>
      <c r="S3" s="673"/>
      <c r="T3" s="673"/>
      <c r="U3" s="673"/>
      <c r="V3" s="673"/>
      <c r="W3" s="682" t="s">
        <v>1</v>
      </c>
      <c r="X3" s="673"/>
      <c r="Y3" s="673"/>
      <c r="Z3" s="673"/>
      <c r="AA3" s="673"/>
      <c r="AB3" s="673"/>
      <c r="AC3" s="673"/>
      <c r="AD3" s="673"/>
      <c r="AE3" s="673"/>
      <c r="AF3" s="673"/>
      <c r="AG3" s="673"/>
      <c r="AH3" s="673"/>
      <c r="AI3" s="673"/>
      <c r="AJ3" s="673"/>
      <c r="AK3" s="673"/>
      <c r="AL3" s="673"/>
      <c r="AM3" s="673"/>
    </row>
    <row r="4" spans="1:40">
      <c r="A4" s="688"/>
    </row>
    <row r="5" spans="1:40">
      <c r="A5" s="689" t="s">
        <v>375</v>
      </c>
      <c r="J5" s="673" t="s">
        <v>618</v>
      </c>
      <c r="K5" s="673"/>
      <c r="L5" s="689" t="s">
        <v>375</v>
      </c>
      <c r="U5" s="690" t="s">
        <v>618</v>
      </c>
      <c r="W5" s="689" t="s">
        <v>375</v>
      </c>
      <c r="AK5" s="58" t="s">
        <v>618</v>
      </c>
    </row>
    <row r="6" spans="1:40">
      <c r="AL6" s="691"/>
    </row>
    <row r="7" spans="1:40">
      <c r="A7" s="756"/>
      <c r="B7" s="674" t="s">
        <v>544</v>
      </c>
      <c r="C7" s="675"/>
      <c r="D7" s="674" t="s">
        <v>545</v>
      </c>
      <c r="E7" s="675"/>
      <c r="F7" s="674" t="s">
        <v>546</v>
      </c>
      <c r="G7" s="675"/>
      <c r="H7" s="674" t="s">
        <v>547</v>
      </c>
      <c r="I7" s="675"/>
      <c r="J7" s="805" t="s">
        <v>377</v>
      </c>
      <c r="K7" s="692"/>
      <c r="L7" s="756"/>
      <c r="M7" s="674" t="s">
        <v>544</v>
      </c>
      <c r="N7" s="675"/>
      <c r="O7" s="674" t="s">
        <v>545</v>
      </c>
      <c r="P7" s="675"/>
      <c r="Q7" s="674" t="s">
        <v>546</v>
      </c>
      <c r="R7" s="675"/>
      <c r="S7" s="674" t="s">
        <v>547</v>
      </c>
      <c r="T7" s="694"/>
      <c r="U7" s="674" t="s">
        <v>377</v>
      </c>
      <c r="V7" s="675"/>
      <c r="W7" s="683"/>
      <c r="X7" s="1071" t="s">
        <v>96</v>
      </c>
      <c r="Y7" s="1072"/>
      <c r="Z7" s="1072"/>
      <c r="AA7" s="1072"/>
      <c r="AB7" s="1073"/>
      <c r="AC7" s="1074" t="s">
        <v>384</v>
      </c>
      <c r="AD7" s="1075"/>
      <c r="AE7" s="1076"/>
      <c r="AF7" s="821" t="s">
        <v>185</v>
      </c>
      <c r="AG7" s="694"/>
      <c r="AH7" s="694"/>
      <c r="AI7" s="694"/>
      <c r="AJ7" s="952" t="s">
        <v>548</v>
      </c>
      <c r="AK7" s="694" t="s">
        <v>377</v>
      </c>
      <c r="AL7" s="695" t="s">
        <v>386</v>
      </c>
      <c r="AM7" s="696"/>
      <c r="AN7" s="696"/>
    </row>
    <row r="8" spans="1:40" ht="13.5" customHeight="1">
      <c r="A8" s="757" t="s">
        <v>387</v>
      </c>
      <c r="B8" s="677" t="s">
        <v>388</v>
      </c>
      <c r="C8" s="677" t="s">
        <v>389</v>
      </c>
      <c r="D8" s="677" t="s">
        <v>388</v>
      </c>
      <c r="E8" s="677" t="s">
        <v>389</v>
      </c>
      <c r="F8" s="677" t="s">
        <v>388</v>
      </c>
      <c r="G8" s="677" t="s">
        <v>389</v>
      </c>
      <c r="H8" s="677" t="s">
        <v>388</v>
      </c>
      <c r="I8" s="677" t="s">
        <v>389</v>
      </c>
      <c r="J8" s="697" t="s">
        <v>388</v>
      </c>
      <c r="K8" s="697" t="s">
        <v>389</v>
      </c>
      <c r="L8" s="757" t="s">
        <v>387</v>
      </c>
      <c r="M8" s="677" t="s">
        <v>388</v>
      </c>
      <c r="N8" s="677" t="s">
        <v>389</v>
      </c>
      <c r="O8" s="677" t="s">
        <v>388</v>
      </c>
      <c r="P8" s="677" t="s">
        <v>389</v>
      </c>
      <c r="Q8" s="677" t="s">
        <v>388</v>
      </c>
      <c r="R8" s="677" t="s">
        <v>389</v>
      </c>
      <c r="S8" s="677" t="s">
        <v>388</v>
      </c>
      <c r="T8" s="730" t="s">
        <v>389</v>
      </c>
      <c r="U8" s="677" t="s">
        <v>388</v>
      </c>
      <c r="V8" s="677" t="s">
        <v>389</v>
      </c>
      <c r="W8" s="734" t="s">
        <v>387</v>
      </c>
      <c r="X8" s="737" t="s">
        <v>550</v>
      </c>
      <c r="Y8" s="737" t="s">
        <v>551</v>
      </c>
      <c r="Z8" s="737" t="s">
        <v>552</v>
      </c>
      <c r="AA8" s="737" t="s">
        <v>553</v>
      </c>
      <c r="AB8" s="726" t="s">
        <v>377</v>
      </c>
      <c r="AC8" s="242" t="s">
        <v>97</v>
      </c>
      <c r="AD8" s="944" t="s">
        <v>100</v>
      </c>
      <c r="AE8" s="944" t="s">
        <v>102</v>
      </c>
      <c r="AF8" s="945" t="s">
        <v>391</v>
      </c>
      <c r="AG8" s="242" t="s">
        <v>392</v>
      </c>
      <c r="AH8" s="242" t="s">
        <v>549</v>
      </c>
      <c r="AI8" s="618" t="s">
        <v>194</v>
      </c>
      <c r="AJ8" s="687" t="s">
        <v>183</v>
      </c>
      <c r="AK8" s="946" t="s">
        <v>195</v>
      </c>
      <c r="AL8" s="947"/>
      <c r="AM8" s="817" t="s">
        <v>394</v>
      </c>
      <c r="AN8" s="813"/>
    </row>
    <row r="9" spans="1:40">
      <c r="A9" s="758"/>
      <c r="B9" s="683"/>
      <c r="C9" s="683"/>
      <c r="D9" s="683"/>
      <c r="E9" s="683"/>
      <c r="F9" s="683"/>
      <c r="G9" s="683"/>
      <c r="H9" s="683"/>
      <c r="I9" s="683"/>
      <c r="J9" s="683"/>
      <c r="K9" s="683"/>
      <c r="L9" s="758"/>
      <c r="M9" s="683"/>
      <c r="N9" s="683"/>
      <c r="O9" s="683"/>
      <c r="P9" s="683"/>
      <c r="Q9" s="683"/>
      <c r="R9" s="683"/>
      <c r="S9" s="683"/>
      <c r="T9" s="693"/>
      <c r="U9" s="683"/>
      <c r="V9" s="683"/>
      <c r="W9" s="735"/>
      <c r="X9" s="733"/>
      <c r="Y9" s="733"/>
      <c r="Z9" s="733"/>
      <c r="AA9" s="733"/>
      <c r="AB9" s="736"/>
      <c r="AC9" s="948" t="s">
        <v>98</v>
      </c>
      <c r="AD9" s="949" t="s">
        <v>99</v>
      </c>
      <c r="AE9" s="949" t="s">
        <v>101</v>
      </c>
      <c r="AF9" s="950" t="s">
        <v>403</v>
      </c>
      <c r="AG9" s="811" t="s">
        <v>404</v>
      </c>
      <c r="AH9" s="811" t="s">
        <v>554</v>
      </c>
      <c r="AI9" s="811" t="s">
        <v>193</v>
      </c>
      <c r="AJ9" s="951" t="s">
        <v>184</v>
      </c>
      <c r="AK9" s="953" t="s">
        <v>196</v>
      </c>
      <c r="AL9" s="948" t="s">
        <v>111</v>
      </c>
      <c r="AM9" s="818" t="s">
        <v>405</v>
      </c>
      <c r="AN9" s="814" t="s">
        <v>406</v>
      </c>
    </row>
    <row r="10" spans="1:40">
      <c r="A10" s="759" t="s">
        <v>407</v>
      </c>
      <c r="B10" s="46">
        <f>SUM(B12:B30)</f>
        <v>12096</v>
      </c>
      <c r="C10" s="46">
        <f t="shared" ref="C10:I10" si="0">SUM(C12:C30)</f>
        <v>11600</v>
      </c>
      <c r="D10" s="46">
        <f t="shared" si="0"/>
        <v>8650</v>
      </c>
      <c r="E10" s="46">
        <f t="shared" si="0"/>
        <v>8619</v>
      </c>
      <c r="F10" s="46">
        <f t="shared" si="0"/>
        <v>6756</v>
      </c>
      <c r="G10" s="46">
        <f t="shared" si="0"/>
        <v>6901</v>
      </c>
      <c r="H10" s="46">
        <f t="shared" si="0"/>
        <v>5708</v>
      </c>
      <c r="I10" s="46">
        <f t="shared" si="0"/>
        <v>5868</v>
      </c>
      <c r="J10" s="46">
        <f>SUM(J12:J30)</f>
        <v>33210</v>
      </c>
      <c r="K10" s="46">
        <f>SUM(K12:K30)</f>
        <v>32988</v>
      </c>
      <c r="L10" s="759" t="s">
        <v>407</v>
      </c>
      <c r="M10" s="46">
        <f t="shared" ref="M10:T10" si="1">SUM(M12:M30)</f>
        <v>1925</v>
      </c>
      <c r="N10" s="46">
        <f t="shared" si="1"/>
        <v>1559</v>
      </c>
      <c r="O10" s="46">
        <f t="shared" si="1"/>
        <v>852</v>
      </c>
      <c r="P10" s="46">
        <f t="shared" si="1"/>
        <v>828</v>
      </c>
      <c r="Q10" s="46">
        <f t="shared" si="1"/>
        <v>733</v>
      </c>
      <c r="R10" s="46">
        <f t="shared" si="1"/>
        <v>801</v>
      </c>
      <c r="S10" s="46">
        <f t="shared" si="1"/>
        <v>1130</v>
      </c>
      <c r="T10" s="46">
        <f t="shared" si="1"/>
        <v>1304</v>
      </c>
      <c r="U10" s="46">
        <f>SUM(U12:U30)</f>
        <v>4640</v>
      </c>
      <c r="V10" s="46">
        <f>SUM(V12:V30)</f>
        <v>4492</v>
      </c>
      <c r="W10" s="46" t="s">
        <v>407</v>
      </c>
      <c r="X10" s="46">
        <f t="shared" ref="X10:AN10" si="2">SUM(X12:X30)</f>
        <v>506</v>
      </c>
      <c r="Y10" s="46">
        <f t="shared" si="2"/>
        <v>399</v>
      </c>
      <c r="Z10" s="46">
        <f t="shared" si="2"/>
        <v>357</v>
      </c>
      <c r="AA10" s="46">
        <f t="shared" si="2"/>
        <v>338</v>
      </c>
      <c r="AB10" s="46">
        <f t="shared" si="2"/>
        <v>1600</v>
      </c>
      <c r="AC10" s="46">
        <f t="shared" si="2"/>
        <v>1504</v>
      </c>
      <c r="AD10" s="46">
        <f t="shared" si="2"/>
        <v>1364</v>
      </c>
      <c r="AE10" s="46">
        <f t="shared" si="2"/>
        <v>140</v>
      </c>
      <c r="AF10" s="46">
        <f t="shared" si="2"/>
        <v>2892</v>
      </c>
      <c r="AG10" s="46">
        <f t="shared" si="2"/>
        <v>1663</v>
      </c>
      <c r="AH10" s="46">
        <f t="shared" si="2"/>
        <v>248</v>
      </c>
      <c r="AI10" s="46">
        <f t="shared" si="2"/>
        <v>18</v>
      </c>
      <c r="AJ10" s="46">
        <f t="shared" si="2"/>
        <v>1184</v>
      </c>
      <c r="AK10" s="46">
        <f t="shared" si="2"/>
        <v>4094</v>
      </c>
      <c r="AL10" s="46">
        <f t="shared" si="2"/>
        <v>207</v>
      </c>
      <c r="AM10" s="46">
        <f t="shared" si="2"/>
        <v>206</v>
      </c>
      <c r="AN10" s="46">
        <f t="shared" si="2"/>
        <v>1</v>
      </c>
    </row>
    <row r="11" spans="1:40">
      <c r="A11" s="758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758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>
        <f>+AM11+AN11</f>
        <v>0</v>
      </c>
      <c r="AM11" s="225"/>
    </row>
    <row r="12" spans="1:40">
      <c r="A12" s="758" t="s">
        <v>408</v>
      </c>
      <c r="B12" s="679">
        <v>2558</v>
      </c>
      <c r="C12" s="679">
        <v>2447</v>
      </c>
      <c r="D12" s="679">
        <v>2320</v>
      </c>
      <c r="E12" s="679">
        <v>2370</v>
      </c>
      <c r="F12" s="679">
        <v>2009</v>
      </c>
      <c r="G12" s="679">
        <v>2110</v>
      </c>
      <c r="H12" s="679">
        <v>1664</v>
      </c>
      <c r="I12" s="679">
        <v>1781</v>
      </c>
      <c r="J12" s="46">
        <f t="shared" ref="J12:J30" si="3">B12+D12+F12+H12</f>
        <v>8551</v>
      </c>
      <c r="K12" s="46">
        <f t="shared" ref="K12:K30" si="4">C12+E12+G12+I12</f>
        <v>8708</v>
      </c>
      <c r="L12" s="758" t="s">
        <v>408</v>
      </c>
      <c r="M12" s="679">
        <v>533</v>
      </c>
      <c r="N12" s="679">
        <v>413</v>
      </c>
      <c r="O12" s="679">
        <v>350</v>
      </c>
      <c r="P12" s="679">
        <v>364</v>
      </c>
      <c r="Q12" s="679">
        <v>275</v>
      </c>
      <c r="R12" s="679">
        <v>304</v>
      </c>
      <c r="S12" s="679">
        <v>237</v>
      </c>
      <c r="T12" s="679">
        <v>316</v>
      </c>
      <c r="U12" s="46">
        <f t="shared" ref="U12:U30" si="5">M12+O12+Q12+S12</f>
        <v>1395</v>
      </c>
      <c r="V12" s="46">
        <f t="shared" ref="V12:V30" si="6">N12+P12+R12+T12</f>
        <v>1397</v>
      </c>
      <c r="W12" s="45" t="s">
        <v>408</v>
      </c>
      <c r="X12" s="679">
        <v>107</v>
      </c>
      <c r="Y12" s="679">
        <v>99</v>
      </c>
      <c r="Z12" s="679">
        <v>92</v>
      </c>
      <c r="AA12" s="679">
        <v>85</v>
      </c>
      <c r="AB12" s="679">
        <f t="shared" ref="AB12:AB30" si="7">SUM(X12:AA12)</f>
        <v>383</v>
      </c>
      <c r="AC12" s="679">
        <v>273</v>
      </c>
      <c r="AD12" s="679">
        <v>271</v>
      </c>
      <c r="AE12" s="679">
        <v>2</v>
      </c>
      <c r="AF12" s="45">
        <v>760</v>
      </c>
      <c r="AG12" s="45">
        <v>565</v>
      </c>
      <c r="AH12" s="45"/>
      <c r="AI12" s="45"/>
      <c r="AJ12" s="45">
        <v>443</v>
      </c>
      <c r="AK12" s="701">
        <f>AF12+AI12+AJ12</f>
        <v>1203</v>
      </c>
      <c r="AL12" s="45">
        <v>14</v>
      </c>
      <c r="AM12" s="45">
        <v>14</v>
      </c>
    </row>
    <row r="13" spans="1:40">
      <c r="A13" s="758" t="s">
        <v>409</v>
      </c>
      <c r="B13" s="679">
        <v>1297</v>
      </c>
      <c r="C13" s="679">
        <v>1183</v>
      </c>
      <c r="D13" s="679">
        <v>998</v>
      </c>
      <c r="E13" s="679">
        <v>850</v>
      </c>
      <c r="F13" s="679">
        <v>684</v>
      </c>
      <c r="G13" s="679">
        <v>708</v>
      </c>
      <c r="H13" s="679">
        <v>576</v>
      </c>
      <c r="I13" s="679">
        <v>615</v>
      </c>
      <c r="J13" s="46">
        <f t="shared" si="3"/>
        <v>3555</v>
      </c>
      <c r="K13" s="46">
        <f t="shared" si="4"/>
        <v>3356</v>
      </c>
      <c r="L13" s="758" t="s">
        <v>409</v>
      </c>
      <c r="M13" s="679">
        <v>264</v>
      </c>
      <c r="N13" s="679">
        <v>198</v>
      </c>
      <c r="O13" s="679">
        <v>94</v>
      </c>
      <c r="P13" s="679">
        <v>99</v>
      </c>
      <c r="Q13" s="679">
        <v>75</v>
      </c>
      <c r="R13" s="679">
        <v>80</v>
      </c>
      <c r="S13" s="679">
        <v>84</v>
      </c>
      <c r="T13" s="679">
        <v>129</v>
      </c>
      <c r="U13" s="46">
        <f t="shared" si="5"/>
        <v>517</v>
      </c>
      <c r="V13" s="46">
        <f t="shared" si="6"/>
        <v>506</v>
      </c>
      <c r="W13" s="45" t="s">
        <v>409</v>
      </c>
      <c r="X13" s="679">
        <v>50</v>
      </c>
      <c r="Y13" s="679">
        <v>35</v>
      </c>
      <c r="Z13" s="679">
        <v>31</v>
      </c>
      <c r="AA13" s="679">
        <v>28</v>
      </c>
      <c r="AB13" s="679">
        <f t="shared" si="7"/>
        <v>144</v>
      </c>
      <c r="AC13" s="679">
        <v>115</v>
      </c>
      <c r="AD13" s="679">
        <v>111</v>
      </c>
      <c r="AE13" s="679">
        <v>4</v>
      </c>
      <c r="AF13" s="45">
        <v>359</v>
      </c>
      <c r="AG13" s="45">
        <v>176</v>
      </c>
      <c r="AH13" s="45">
        <v>3</v>
      </c>
      <c r="AI13" s="45"/>
      <c r="AJ13" s="45">
        <v>144</v>
      </c>
      <c r="AK13" s="701">
        <f t="shared" ref="AK13:AK30" si="8">AF13+AI13+AJ13</f>
        <v>503</v>
      </c>
      <c r="AL13" s="45">
        <v>15</v>
      </c>
      <c r="AM13" s="45">
        <v>15</v>
      </c>
    </row>
    <row r="14" spans="1:40">
      <c r="A14" s="758" t="s">
        <v>410</v>
      </c>
      <c r="B14" s="679">
        <v>845</v>
      </c>
      <c r="C14" s="679">
        <v>823</v>
      </c>
      <c r="D14" s="679">
        <v>556</v>
      </c>
      <c r="E14" s="679">
        <v>522</v>
      </c>
      <c r="F14" s="679">
        <v>386</v>
      </c>
      <c r="G14" s="679">
        <v>380</v>
      </c>
      <c r="H14" s="679">
        <v>347</v>
      </c>
      <c r="I14" s="679">
        <v>356</v>
      </c>
      <c r="J14" s="46">
        <f t="shared" si="3"/>
        <v>2134</v>
      </c>
      <c r="K14" s="46">
        <f t="shared" si="4"/>
        <v>2081</v>
      </c>
      <c r="L14" s="758" t="s">
        <v>410</v>
      </c>
      <c r="M14" s="702">
        <v>121</v>
      </c>
      <c r="N14" s="702">
        <v>87</v>
      </c>
      <c r="O14" s="702">
        <v>48</v>
      </c>
      <c r="P14" s="702">
        <v>28</v>
      </c>
      <c r="Q14" s="702">
        <v>43</v>
      </c>
      <c r="R14" s="702">
        <v>35</v>
      </c>
      <c r="S14" s="702">
        <v>75</v>
      </c>
      <c r="T14" s="702">
        <v>94</v>
      </c>
      <c r="U14" s="46">
        <f t="shared" si="5"/>
        <v>287</v>
      </c>
      <c r="V14" s="46">
        <f t="shared" si="6"/>
        <v>244</v>
      </c>
      <c r="W14" s="45" t="s">
        <v>410</v>
      </c>
      <c r="X14" s="702">
        <v>37</v>
      </c>
      <c r="Y14" s="702">
        <v>26</v>
      </c>
      <c r="Z14" s="702">
        <v>23</v>
      </c>
      <c r="AA14" s="702">
        <v>22</v>
      </c>
      <c r="AB14" s="702">
        <f t="shared" si="7"/>
        <v>108</v>
      </c>
      <c r="AC14" s="702">
        <v>118</v>
      </c>
      <c r="AD14" s="702">
        <v>99</v>
      </c>
      <c r="AE14" s="702">
        <v>19</v>
      </c>
      <c r="AF14" s="45">
        <v>265</v>
      </c>
      <c r="AG14" s="45">
        <v>159</v>
      </c>
      <c r="AH14" s="45">
        <v>1</v>
      </c>
      <c r="AI14" s="45"/>
      <c r="AJ14" s="45">
        <v>114</v>
      </c>
      <c r="AK14" s="701">
        <f t="shared" si="8"/>
        <v>379</v>
      </c>
      <c r="AL14" s="45">
        <v>16</v>
      </c>
      <c r="AM14" s="45">
        <v>16</v>
      </c>
    </row>
    <row r="15" spans="1:40" s="706" customFormat="1">
      <c r="A15" s="929" t="s">
        <v>411</v>
      </c>
      <c r="B15" s="680">
        <v>432</v>
      </c>
      <c r="C15" s="680">
        <v>404</v>
      </c>
      <c r="D15" s="680">
        <v>332</v>
      </c>
      <c r="E15" s="680">
        <v>384</v>
      </c>
      <c r="F15" s="680">
        <v>241</v>
      </c>
      <c r="G15" s="680">
        <v>252</v>
      </c>
      <c r="H15" s="680">
        <v>202</v>
      </c>
      <c r="I15" s="680">
        <v>190</v>
      </c>
      <c r="J15" s="704">
        <f t="shared" si="3"/>
        <v>1207</v>
      </c>
      <c r="K15" s="704">
        <f t="shared" si="4"/>
        <v>1230</v>
      </c>
      <c r="L15" s="929" t="s">
        <v>411</v>
      </c>
      <c r="M15" s="702">
        <v>32</v>
      </c>
      <c r="N15" s="702">
        <v>22</v>
      </c>
      <c r="O15" s="702">
        <v>26</v>
      </c>
      <c r="P15" s="702">
        <v>27</v>
      </c>
      <c r="Q15" s="702">
        <v>26</v>
      </c>
      <c r="R15" s="702">
        <v>33</v>
      </c>
      <c r="S15" s="702">
        <v>53</v>
      </c>
      <c r="T15" s="702">
        <v>41</v>
      </c>
      <c r="U15" s="704">
        <f t="shared" si="5"/>
        <v>137</v>
      </c>
      <c r="V15" s="704">
        <f t="shared" si="6"/>
        <v>123</v>
      </c>
      <c r="W15" s="703" t="s">
        <v>411</v>
      </c>
      <c r="X15" s="702">
        <v>20</v>
      </c>
      <c r="Y15" s="702">
        <v>16</v>
      </c>
      <c r="Z15" s="702">
        <v>15</v>
      </c>
      <c r="AA15" s="702">
        <v>14</v>
      </c>
      <c r="AB15" s="702">
        <f t="shared" si="7"/>
        <v>65</v>
      </c>
      <c r="AC15" s="702">
        <v>58</v>
      </c>
      <c r="AD15" s="702">
        <v>53</v>
      </c>
      <c r="AE15" s="702">
        <v>5</v>
      </c>
      <c r="AF15" s="705">
        <v>89</v>
      </c>
      <c r="AG15" s="705">
        <v>43</v>
      </c>
      <c r="AH15" s="705">
        <v>11</v>
      </c>
      <c r="AI15" s="705"/>
      <c r="AJ15" s="705">
        <v>20</v>
      </c>
      <c r="AK15" s="701">
        <f t="shared" si="8"/>
        <v>109</v>
      </c>
      <c r="AL15" s="45">
        <v>12</v>
      </c>
      <c r="AM15" s="705">
        <v>12</v>
      </c>
    </row>
    <row r="16" spans="1:40" s="706" customFormat="1">
      <c r="A16" s="929" t="s">
        <v>412</v>
      </c>
      <c r="B16" s="679">
        <v>955</v>
      </c>
      <c r="C16" s="679">
        <v>1009</v>
      </c>
      <c r="D16" s="679">
        <v>673</v>
      </c>
      <c r="E16" s="679">
        <v>703</v>
      </c>
      <c r="F16" s="679">
        <v>567</v>
      </c>
      <c r="G16" s="679">
        <v>575</v>
      </c>
      <c r="H16" s="679">
        <v>513</v>
      </c>
      <c r="I16" s="679">
        <v>599</v>
      </c>
      <c r="J16" s="704">
        <f t="shared" si="3"/>
        <v>2708</v>
      </c>
      <c r="K16" s="704">
        <f t="shared" si="4"/>
        <v>2886</v>
      </c>
      <c r="L16" s="929" t="s">
        <v>412</v>
      </c>
      <c r="M16" s="702">
        <v>114</v>
      </c>
      <c r="N16" s="702">
        <v>93</v>
      </c>
      <c r="O16" s="702">
        <v>38</v>
      </c>
      <c r="P16" s="702">
        <v>25</v>
      </c>
      <c r="Q16" s="702">
        <v>50</v>
      </c>
      <c r="R16" s="702">
        <v>41</v>
      </c>
      <c r="S16" s="702">
        <v>87</v>
      </c>
      <c r="T16" s="702">
        <v>123</v>
      </c>
      <c r="U16" s="704">
        <f t="shared" si="5"/>
        <v>289</v>
      </c>
      <c r="V16" s="704">
        <f t="shared" si="6"/>
        <v>282</v>
      </c>
      <c r="W16" s="703" t="s">
        <v>412</v>
      </c>
      <c r="X16" s="702">
        <v>40</v>
      </c>
      <c r="Y16" s="702">
        <v>28</v>
      </c>
      <c r="Z16" s="702">
        <v>25</v>
      </c>
      <c r="AA16" s="702">
        <v>28</v>
      </c>
      <c r="AB16" s="702">
        <f t="shared" si="7"/>
        <v>121</v>
      </c>
      <c r="AC16" s="702">
        <v>110</v>
      </c>
      <c r="AD16" s="702">
        <v>102</v>
      </c>
      <c r="AE16" s="702">
        <v>8</v>
      </c>
      <c r="AF16" s="705">
        <v>238</v>
      </c>
      <c r="AG16" s="705">
        <v>151</v>
      </c>
      <c r="AH16" s="705">
        <v>3</v>
      </c>
      <c r="AI16" s="705">
        <v>5</v>
      </c>
      <c r="AJ16" s="705">
        <v>91</v>
      </c>
      <c r="AK16" s="701">
        <f t="shared" si="8"/>
        <v>334</v>
      </c>
      <c r="AL16" s="45">
        <v>14</v>
      </c>
      <c r="AM16" s="705">
        <v>14</v>
      </c>
    </row>
    <row r="17" spans="1:40">
      <c r="A17" s="758" t="s">
        <v>413</v>
      </c>
      <c r="B17" s="679">
        <v>336</v>
      </c>
      <c r="C17" s="679">
        <v>319</v>
      </c>
      <c r="D17" s="679">
        <v>155</v>
      </c>
      <c r="E17" s="679">
        <v>195</v>
      </c>
      <c r="F17" s="679">
        <v>124</v>
      </c>
      <c r="G17" s="679">
        <v>161</v>
      </c>
      <c r="H17" s="679">
        <v>151</v>
      </c>
      <c r="I17" s="679">
        <v>148</v>
      </c>
      <c r="J17" s="46">
        <f t="shared" si="3"/>
        <v>766</v>
      </c>
      <c r="K17" s="46">
        <f t="shared" si="4"/>
        <v>823</v>
      </c>
      <c r="L17" s="758" t="s">
        <v>413</v>
      </c>
      <c r="M17" s="702">
        <v>71</v>
      </c>
      <c r="N17" s="702">
        <v>67</v>
      </c>
      <c r="O17" s="702">
        <v>7</v>
      </c>
      <c r="P17" s="702">
        <v>21</v>
      </c>
      <c r="Q17" s="702">
        <v>16</v>
      </c>
      <c r="R17" s="702">
        <v>25</v>
      </c>
      <c r="S17" s="702">
        <v>36</v>
      </c>
      <c r="T17" s="702">
        <v>37</v>
      </c>
      <c r="U17" s="46">
        <f t="shared" si="5"/>
        <v>130</v>
      </c>
      <c r="V17" s="46">
        <f t="shared" si="6"/>
        <v>150</v>
      </c>
      <c r="W17" s="45" t="s">
        <v>413</v>
      </c>
      <c r="X17" s="679">
        <v>12</v>
      </c>
      <c r="Y17" s="679">
        <v>9</v>
      </c>
      <c r="Z17" s="679">
        <v>9</v>
      </c>
      <c r="AA17" s="679">
        <v>9</v>
      </c>
      <c r="AB17" s="679">
        <f t="shared" si="7"/>
        <v>39</v>
      </c>
      <c r="AC17" s="679">
        <v>49</v>
      </c>
      <c r="AD17" s="679">
        <v>38</v>
      </c>
      <c r="AE17" s="679">
        <v>11</v>
      </c>
      <c r="AF17" s="45">
        <v>61</v>
      </c>
      <c r="AG17" s="45">
        <v>15</v>
      </c>
      <c r="AH17" s="45">
        <v>12</v>
      </c>
      <c r="AI17" s="45"/>
      <c r="AJ17" s="45">
        <v>9</v>
      </c>
      <c r="AK17" s="701">
        <f t="shared" si="8"/>
        <v>70</v>
      </c>
      <c r="AL17" s="45">
        <v>8</v>
      </c>
      <c r="AM17" s="45">
        <v>7</v>
      </c>
      <c r="AN17" s="58">
        <v>1</v>
      </c>
    </row>
    <row r="18" spans="1:40">
      <c r="A18" s="758" t="s">
        <v>414</v>
      </c>
      <c r="B18" s="679">
        <v>409</v>
      </c>
      <c r="C18" s="679">
        <v>481</v>
      </c>
      <c r="D18" s="679">
        <v>191</v>
      </c>
      <c r="E18" s="679">
        <v>243</v>
      </c>
      <c r="F18" s="679">
        <v>141</v>
      </c>
      <c r="G18" s="679">
        <v>160</v>
      </c>
      <c r="H18" s="679">
        <v>118</v>
      </c>
      <c r="I18" s="679">
        <v>140</v>
      </c>
      <c r="J18" s="46">
        <f t="shared" si="3"/>
        <v>859</v>
      </c>
      <c r="K18" s="46">
        <f t="shared" si="4"/>
        <v>1024</v>
      </c>
      <c r="L18" s="758" t="s">
        <v>414</v>
      </c>
      <c r="M18" s="679">
        <v>47</v>
      </c>
      <c r="N18" s="679">
        <v>55</v>
      </c>
      <c r="O18" s="679">
        <v>12</v>
      </c>
      <c r="P18" s="679">
        <v>6</v>
      </c>
      <c r="Q18" s="679">
        <v>7</v>
      </c>
      <c r="R18" s="679">
        <v>17</v>
      </c>
      <c r="S18" s="679">
        <v>29</v>
      </c>
      <c r="T18" s="679">
        <v>54</v>
      </c>
      <c r="U18" s="46">
        <f t="shared" si="5"/>
        <v>95</v>
      </c>
      <c r="V18" s="46">
        <f t="shared" si="6"/>
        <v>132</v>
      </c>
      <c r="W18" s="45" t="s">
        <v>414</v>
      </c>
      <c r="X18" s="679">
        <v>21</v>
      </c>
      <c r="Y18" s="679">
        <v>13</v>
      </c>
      <c r="Z18" s="679">
        <v>13</v>
      </c>
      <c r="AA18" s="679">
        <v>11</v>
      </c>
      <c r="AB18" s="679">
        <f t="shared" si="7"/>
        <v>58</v>
      </c>
      <c r="AC18" s="679">
        <v>65</v>
      </c>
      <c r="AD18" s="679">
        <v>58</v>
      </c>
      <c r="AE18" s="679">
        <v>7</v>
      </c>
      <c r="AF18" s="45">
        <v>85</v>
      </c>
      <c r="AG18" s="45">
        <v>40</v>
      </c>
      <c r="AH18" s="45">
        <v>23</v>
      </c>
      <c r="AI18" s="45"/>
      <c r="AJ18" s="45">
        <v>38</v>
      </c>
      <c r="AK18" s="701">
        <f t="shared" si="8"/>
        <v>123</v>
      </c>
      <c r="AL18" s="45">
        <v>11</v>
      </c>
      <c r="AM18" s="45">
        <v>11</v>
      </c>
    </row>
    <row r="19" spans="1:40">
      <c r="A19" s="758" t="s">
        <v>415</v>
      </c>
      <c r="B19" s="679">
        <v>224</v>
      </c>
      <c r="C19" s="679">
        <v>180</v>
      </c>
      <c r="D19" s="679">
        <v>129</v>
      </c>
      <c r="E19" s="679">
        <v>111</v>
      </c>
      <c r="F19" s="679">
        <v>105</v>
      </c>
      <c r="G19" s="679">
        <v>113</v>
      </c>
      <c r="H19" s="679">
        <v>99</v>
      </c>
      <c r="I19" s="679">
        <v>82</v>
      </c>
      <c r="J19" s="46">
        <f t="shared" si="3"/>
        <v>557</v>
      </c>
      <c r="K19" s="46">
        <f t="shared" si="4"/>
        <v>486</v>
      </c>
      <c r="L19" s="758" t="s">
        <v>415</v>
      </c>
      <c r="M19" s="679">
        <v>30</v>
      </c>
      <c r="N19" s="679">
        <v>18</v>
      </c>
      <c r="O19" s="679">
        <v>19</v>
      </c>
      <c r="P19" s="679">
        <v>11</v>
      </c>
      <c r="Q19" s="679">
        <v>9</v>
      </c>
      <c r="R19" s="679">
        <v>16</v>
      </c>
      <c r="S19" s="679">
        <v>23</v>
      </c>
      <c r="T19" s="679">
        <v>17</v>
      </c>
      <c r="U19" s="46">
        <f t="shared" si="5"/>
        <v>81</v>
      </c>
      <c r="V19" s="46">
        <f t="shared" si="6"/>
        <v>62</v>
      </c>
      <c r="W19" s="45" t="s">
        <v>415</v>
      </c>
      <c r="X19" s="679">
        <v>8</v>
      </c>
      <c r="Y19" s="58">
        <v>8</v>
      </c>
      <c r="Z19" s="679">
        <v>7</v>
      </c>
      <c r="AA19" s="679">
        <v>7</v>
      </c>
      <c r="AB19" s="679">
        <f t="shared" si="7"/>
        <v>30</v>
      </c>
      <c r="AC19" s="679">
        <v>33</v>
      </c>
      <c r="AD19" s="679">
        <v>30</v>
      </c>
      <c r="AE19" s="679">
        <v>3</v>
      </c>
      <c r="AF19" s="45">
        <v>44</v>
      </c>
      <c r="AG19" s="45">
        <v>18</v>
      </c>
      <c r="AH19" s="45">
        <v>4</v>
      </c>
      <c r="AI19" s="45">
        <v>1</v>
      </c>
      <c r="AJ19" s="45">
        <v>13</v>
      </c>
      <c r="AK19" s="701">
        <f t="shared" si="8"/>
        <v>58</v>
      </c>
      <c r="AL19" s="45">
        <v>6</v>
      </c>
      <c r="AM19" s="45">
        <v>6</v>
      </c>
    </row>
    <row r="20" spans="1:40">
      <c r="A20" s="758" t="s">
        <v>416</v>
      </c>
      <c r="B20" s="679">
        <v>433</v>
      </c>
      <c r="C20" s="679">
        <v>337</v>
      </c>
      <c r="D20" s="679">
        <v>297</v>
      </c>
      <c r="E20" s="679">
        <v>219</v>
      </c>
      <c r="F20" s="679">
        <v>200</v>
      </c>
      <c r="G20" s="679">
        <v>184</v>
      </c>
      <c r="H20" s="679">
        <v>181</v>
      </c>
      <c r="I20" s="679">
        <v>155</v>
      </c>
      <c r="J20" s="46">
        <f t="shared" si="3"/>
        <v>1111</v>
      </c>
      <c r="K20" s="46">
        <f t="shared" si="4"/>
        <v>895</v>
      </c>
      <c r="L20" s="758" t="s">
        <v>416</v>
      </c>
      <c r="M20" s="679">
        <v>58</v>
      </c>
      <c r="N20" s="679">
        <v>41</v>
      </c>
      <c r="O20" s="679">
        <v>26</v>
      </c>
      <c r="P20" s="679">
        <v>19</v>
      </c>
      <c r="Q20" s="679">
        <v>11</v>
      </c>
      <c r="R20" s="679">
        <v>9</v>
      </c>
      <c r="S20" s="679">
        <v>49</v>
      </c>
      <c r="T20" s="679">
        <v>48</v>
      </c>
      <c r="U20" s="46">
        <f t="shared" si="5"/>
        <v>144</v>
      </c>
      <c r="V20" s="46">
        <f t="shared" si="6"/>
        <v>117</v>
      </c>
      <c r="W20" s="45" t="s">
        <v>416</v>
      </c>
      <c r="X20" s="679">
        <v>16</v>
      </c>
      <c r="Y20" s="679">
        <v>14</v>
      </c>
      <c r="Z20" s="679">
        <v>14</v>
      </c>
      <c r="AA20" s="679">
        <v>15</v>
      </c>
      <c r="AB20" s="679">
        <f t="shared" si="7"/>
        <v>59</v>
      </c>
      <c r="AC20" s="679">
        <v>57</v>
      </c>
      <c r="AD20" s="679">
        <v>57</v>
      </c>
      <c r="AE20" s="679"/>
      <c r="AF20" s="45">
        <v>79</v>
      </c>
      <c r="AG20" s="45">
        <v>27</v>
      </c>
      <c r="AH20" s="45">
        <v>31</v>
      </c>
      <c r="AI20" s="45">
        <v>2</v>
      </c>
      <c r="AJ20" s="45">
        <v>14</v>
      </c>
      <c r="AK20" s="701">
        <f t="shared" si="8"/>
        <v>95</v>
      </c>
      <c r="AL20" s="45">
        <v>12</v>
      </c>
      <c r="AM20" s="45">
        <v>12</v>
      </c>
    </row>
    <row r="21" spans="1:40">
      <c r="A21" s="758" t="s">
        <v>417</v>
      </c>
      <c r="B21" s="679">
        <v>700</v>
      </c>
      <c r="C21" s="679">
        <v>706</v>
      </c>
      <c r="D21" s="679">
        <v>624</v>
      </c>
      <c r="E21" s="679">
        <v>618</v>
      </c>
      <c r="F21" s="679">
        <v>583</v>
      </c>
      <c r="G21" s="679">
        <v>507</v>
      </c>
      <c r="H21" s="679">
        <v>475</v>
      </c>
      <c r="I21" s="679">
        <v>472</v>
      </c>
      <c r="J21" s="46">
        <f t="shared" si="3"/>
        <v>2382</v>
      </c>
      <c r="K21" s="46">
        <f t="shared" si="4"/>
        <v>2303</v>
      </c>
      <c r="L21" s="758" t="s">
        <v>417</v>
      </c>
      <c r="M21" s="679">
        <v>87</v>
      </c>
      <c r="N21" s="679">
        <v>118</v>
      </c>
      <c r="O21" s="679">
        <v>36</v>
      </c>
      <c r="P21" s="679">
        <v>31</v>
      </c>
      <c r="Q21" s="679">
        <v>97</v>
      </c>
      <c r="R21" s="679">
        <v>88</v>
      </c>
      <c r="S21" s="679">
        <v>148</v>
      </c>
      <c r="T21" s="679">
        <v>122</v>
      </c>
      <c r="U21" s="46">
        <f t="shared" si="5"/>
        <v>368</v>
      </c>
      <c r="V21" s="46">
        <f t="shared" si="6"/>
        <v>359</v>
      </c>
      <c r="W21" s="45" t="s">
        <v>417</v>
      </c>
      <c r="X21" s="679">
        <v>28</v>
      </c>
      <c r="Y21" s="679">
        <v>24</v>
      </c>
      <c r="Z21" s="679">
        <v>22</v>
      </c>
      <c r="AA21" s="679">
        <v>23</v>
      </c>
      <c r="AB21" s="679">
        <f t="shared" si="7"/>
        <v>97</v>
      </c>
      <c r="AC21" s="679">
        <v>70</v>
      </c>
      <c r="AD21" s="679">
        <v>68</v>
      </c>
      <c r="AE21" s="679">
        <v>2</v>
      </c>
      <c r="AF21" s="45">
        <v>187</v>
      </c>
      <c r="AG21" s="45">
        <v>122</v>
      </c>
      <c r="AH21" s="45">
        <v>1</v>
      </c>
      <c r="AI21" s="45">
        <v>5</v>
      </c>
      <c r="AJ21" s="45">
        <v>81</v>
      </c>
      <c r="AK21" s="701">
        <f t="shared" si="8"/>
        <v>273</v>
      </c>
      <c r="AL21" s="45">
        <v>6</v>
      </c>
      <c r="AM21" s="45">
        <v>6</v>
      </c>
    </row>
    <row r="22" spans="1:40">
      <c r="A22" s="758" t="s">
        <v>418</v>
      </c>
      <c r="B22" s="679">
        <v>566</v>
      </c>
      <c r="C22" s="679">
        <v>480</v>
      </c>
      <c r="D22" s="679">
        <v>329</v>
      </c>
      <c r="E22" s="679">
        <v>301</v>
      </c>
      <c r="F22" s="679">
        <v>221</v>
      </c>
      <c r="G22" s="679">
        <v>201</v>
      </c>
      <c r="H22" s="679">
        <v>194</v>
      </c>
      <c r="I22" s="679">
        <v>161</v>
      </c>
      <c r="J22" s="46">
        <f t="shared" si="3"/>
        <v>1310</v>
      </c>
      <c r="K22" s="46">
        <f t="shared" si="4"/>
        <v>1143</v>
      </c>
      <c r="L22" s="758" t="s">
        <v>418</v>
      </c>
      <c r="M22" s="679">
        <v>81</v>
      </c>
      <c r="N22" s="679">
        <v>55</v>
      </c>
      <c r="O22" s="679">
        <v>14</v>
      </c>
      <c r="P22" s="679">
        <v>25</v>
      </c>
      <c r="Q22" s="679">
        <v>17</v>
      </c>
      <c r="R22" s="679">
        <v>24</v>
      </c>
      <c r="S22" s="679">
        <v>42</v>
      </c>
      <c r="T22" s="679">
        <v>37</v>
      </c>
      <c r="U22" s="46">
        <f t="shared" si="5"/>
        <v>154</v>
      </c>
      <c r="V22" s="46">
        <f t="shared" si="6"/>
        <v>141</v>
      </c>
      <c r="W22" s="45" t="s">
        <v>418</v>
      </c>
      <c r="X22" s="679">
        <v>21</v>
      </c>
      <c r="Y22" s="679">
        <v>18</v>
      </c>
      <c r="Z22" s="679">
        <v>14</v>
      </c>
      <c r="AA22" s="679">
        <v>13</v>
      </c>
      <c r="AB22" s="679">
        <f t="shared" si="7"/>
        <v>66</v>
      </c>
      <c r="AC22" s="679">
        <v>66</v>
      </c>
      <c r="AD22" s="679">
        <v>61</v>
      </c>
      <c r="AE22" s="679">
        <v>5</v>
      </c>
      <c r="AF22" s="45">
        <v>108</v>
      </c>
      <c r="AG22" s="45">
        <v>68</v>
      </c>
      <c r="AH22" s="45">
        <v>10</v>
      </c>
      <c r="AI22" s="45"/>
      <c r="AJ22" s="45">
        <v>46</v>
      </c>
      <c r="AK22" s="701">
        <f t="shared" si="8"/>
        <v>154</v>
      </c>
      <c r="AL22" s="45">
        <v>14</v>
      </c>
      <c r="AM22" s="45">
        <v>14</v>
      </c>
    </row>
    <row r="23" spans="1:40">
      <c r="A23" s="758" t="s">
        <v>419</v>
      </c>
      <c r="B23" s="679">
        <v>466</v>
      </c>
      <c r="C23" s="679">
        <v>466</v>
      </c>
      <c r="D23" s="679">
        <v>333</v>
      </c>
      <c r="E23" s="679">
        <v>325</v>
      </c>
      <c r="F23" s="679">
        <v>251</v>
      </c>
      <c r="G23" s="679">
        <v>290</v>
      </c>
      <c r="H23" s="679">
        <v>187</v>
      </c>
      <c r="I23" s="679">
        <v>191</v>
      </c>
      <c r="J23" s="46">
        <f t="shared" si="3"/>
        <v>1237</v>
      </c>
      <c r="K23" s="46">
        <f t="shared" si="4"/>
        <v>1272</v>
      </c>
      <c r="L23" s="758" t="s">
        <v>419</v>
      </c>
      <c r="M23" s="679">
        <v>65</v>
      </c>
      <c r="N23" s="679">
        <v>59</v>
      </c>
      <c r="O23" s="679">
        <v>29</v>
      </c>
      <c r="P23" s="679">
        <v>22</v>
      </c>
      <c r="Q23" s="679">
        <v>27</v>
      </c>
      <c r="R23" s="679">
        <v>39</v>
      </c>
      <c r="S23" s="679">
        <v>43</v>
      </c>
      <c r="T23" s="679">
        <v>49</v>
      </c>
      <c r="U23" s="46">
        <f t="shared" si="5"/>
        <v>164</v>
      </c>
      <c r="V23" s="46">
        <f t="shared" si="6"/>
        <v>169</v>
      </c>
      <c r="W23" s="45" t="s">
        <v>419</v>
      </c>
      <c r="X23" s="679">
        <v>22</v>
      </c>
      <c r="Y23" s="679">
        <v>18</v>
      </c>
      <c r="Z23" s="679">
        <v>15</v>
      </c>
      <c r="AA23" s="679">
        <v>11</v>
      </c>
      <c r="AB23" s="679">
        <f t="shared" si="7"/>
        <v>66</v>
      </c>
      <c r="AC23" s="679">
        <v>73</v>
      </c>
      <c r="AD23" s="679">
        <v>66</v>
      </c>
      <c r="AE23" s="679">
        <v>7</v>
      </c>
      <c r="AF23" s="45">
        <v>103</v>
      </c>
      <c r="AG23" s="45">
        <v>52</v>
      </c>
      <c r="AH23" s="45">
        <v>6</v>
      </c>
      <c r="AI23" s="45"/>
      <c r="AJ23" s="45">
        <v>34</v>
      </c>
      <c r="AK23" s="701">
        <f t="shared" si="8"/>
        <v>137</v>
      </c>
      <c r="AL23" s="45">
        <v>9</v>
      </c>
      <c r="AM23" s="45">
        <v>9</v>
      </c>
    </row>
    <row r="24" spans="1:40">
      <c r="A24" s="758" t="s">
        <v>420</v>
      </c>
      <c r="B24" s="679">
        <v>325</v>
      </c>
      <c r="C24" s="679">
        <v>278</v>
      </c>
      <c r="D24" s="679">
        <v>218</v>
      </c>
      <c r="E24" s="679">
        <v>180</v>
      </c>
      <c r="F24" s="679">
        <v>142</v>
      </c>
      <c r="G24" s="679">
        <v>112</v>
      </c>
      <c r="H24" s="679">
        <v>101</v>
      </c>
      <c r="I24" s="679">
        <v>89</v>
      </c>
      <c r="J24" s="46">
        <f t="shared" si="3"/>
        <v>786</v>
      </c>
      <c r="K24" s="46">
        <f t="shared" si="4"/>
        <v>659</v>
      </c>
      <c r="L24" s="758" t="s">
        <v>420</v>
      </c>
      <c r="M24" s="679">
        <v>86</v>
      </c>
      <c r="N24" s="679">
        <v>55</v>
      </c>
      <c r="O24" s="679">
        <v>17</v>
      </c>
      <c r="P24" s="679">
        <v>15</v>
      </c>
      <c r="Q24" s="679">
        <v>9</v>
      </c>
      <c r="R24" s="679">
        <v>7</v>
      </c>
      <c r="S24" s="679">
        <v>16</v>
      </c>
      <c r="T24" s="679">
        <v>20</v>
      </c>
      <c r="U24" s="46">
        <f t="shared" si="5"/>
        <v>128</v>
      </c>
      <c r="V24" s="46">
        <f t="shared" si="6"/>
        <v>97</v>
      </c>
      <c r="W24" s="45" t="s">
        <v>420</v>
      </c>
      <c r="X24" s="679">
        <v>16</v>
      </c>
      <c r="Y24" s="679">
        <v>12</v>
      </c>
      <c r="Z24" s="679">
        <v>10</v>
      </c>
      <c r="AA24" s="679">
        <v>9</v>
      </c>
      <c r="AB24" s="679">
        <f t="shared" si="7"/>
        <v>47</v>
      </c>
      <c r="AC24" s="679">
        <v>50</v>
      </c>
      <c r="AD24" s="679">
        <v>44</v>
      </c>
      <c r="AE24" s="679">
        <v>6</v>
      </c>
      <c r="AF24" s="45">
        <v>66</v>
      </c>
      <c r="AG24" s="45">
        <v>20</v>
      </c>
      <c r="AH24" s="45">
        <v>18</v>
      </c>
      <c r="AI24" s="45"/>
      <c r="AJ24" s="45">
        <v>2</v>
      </c>
      <c r="AK24" s="701">
        <f t="shared" si="8"/>
        <v>68</v>
      </c>
      <c r="AL24" s="45">
        <v>9</v>
      </c>
      <c r="AM24" s="45">
        <v>9</v>
      </c>
    </row>
    <row r="25" spans="1:40">
      <c r="A25" s="758" t="s">
        <v>421</v>
      </c>
      <c r="B25" s="679">
        <v>307</v>
      </c>
      <c r="C25" s="679">
        <v>320</v>
      </c>
      <c r="D25" s="679">
        <v>181</v>
      </c>
      <c r="E25" s="679">
        <v>206</v>
      </c>
      <c r="F25" s="679">
        <v>129</v>
      </c>
      <c r="G25" s="679">
        <v>122</v>
      </c>
      <c r="H25" s="679">
        <v>99</v>
      </c>
      <c r="I25" s="679">
        <v>89</v>
      </c>
      <c r="J25" s="46">
        <f t="shared" si="3"/>
        <v>716</v>
      </c>
      <c r="K25" s="46">
        <f t="shared" si="4"/>
        <v>737</v>
      </c>
      <c r="L25" s="758" t="s">
        <v>421</v>
      </c>
      <c r="M25" s="679">
        <v>17</v>
      </c>
      <c r="N25" s="679">
        <v>12</v>
      </c>
      <c r="O25" s="679">
        <v>11</v>
      </c>
      <c r="P25" s="679">
        <v>15</v>
      </c>
      <c r="Q25" s="679">
        <v>7</v>
      </c>
      <c r="R25" s="679">
        <v>12</v>
      </c>
      <c r="S25" s="679">
        <v>30</v>
      </c>
      <c r="T25" s="679">
        <v>27</v>
      </c>
      <c r="U25" s="46">
        <f t="shared" si="5"/>
        <v>65</v>
      </c>
      <c r="V25" s="46">
        <f t="shared" si="6"/>
        <v>66</v>
      </c>
      <c r="W25" s="45" t="s">
        <v>421</v>
      </c>
      <c r="X25" s="679">
        <v>13</v>
      </c>
      <c r="Y25" s="679">
        <v>9</v>
      </c>
      <c r="Z25" s="679">
        <v>5</v>
      </c>
      <c r="AA25" s="679">
        <v>6</v>
      </c>
      <c r="AB25" s="679">
        <f t="shared" si="7"/>
        <v>33</v>
      </c>
      <c r="AC25" s="679">
        <v>42</v>
      </c>
      <c r="AD25" s="679">
        <v>32</v>
      </c>
      <c r="AE25" s="679">
        <v>10</v>
      </c>
      <c r="AF25" s="45">
        <v>46</v>
      </c>
      <c r="AG25" s="45">
        <v>17</v>
      </c>
      <c r="AH25" s="45">
        <v>16</v>
      </c>
      <c r="AI25" s="45"/>
      <c r="AJ25" s="45">
        <v>12</v>
      </c>
      <c r="AK25" s="701">
        <f t="shared" si="8"/>
        <v>58</v>
      </c>
      <c r="AL25" s="45">
        <v>7</v>
      </c>
      <c r="AM25" s="45">
        <v>7</v>
      </c>
    </row>
    <row r="26" spans="1:40">
      <c r="A26" s="758" t="s">
        <v>422</v>
      </c>
      <c r="B26" s="679">
        <v>90</v>
      </c>
      <c r="C26" s="679">
        <v>90</v>
      </c>
      <c r="D26" s="679">
        <v>46</v>
      </c>
      <c r="E26" s="679">
        <v>51</v>
      </c>
      <c r="F26" s="679">
        <v>29</v>
      </c>
      <c r="G26" s="679">
        <v>34</v>
      </c>
      <c r="H26" s="679">
        <v>29</v>
      </c>
      <c r="I26" s="679">
        <v>24</v>
      </c>
      <c r="J26" s="46">
        <f t="shared" si="3"/>
        <v>194</v>
      </c>
      <c r="K26" s="46">
        <f t="shared" si="4"/>
        <v>199</v>
      </c>
      <c r="L26" s="758" t="s">
        <v>422</v>
      </c>
      <c r="M26" s="679">
        <v>3</v>
      </c>
      <c r="N26" s="679">
        <v>2</v>
      </c>
      <c r="O26" s="679">
        <v>2</v>
      </c>
      <c r="P26" s="679">
        <v>3</v>
      </c>
      <c r="Q26" s="679">
        <v>2</v>
      </c>
      <c r="R26" s="679">
        <v>1</v>
      </c>
      <c r="S26" s="679">
        <v>7</v>
      </c>
      <c r="T26" s="679">
        <v>7</v>
      </c>
      <c r="U26" s="46">
        <f t="shared" si="5"/>
        <v>14</v>
      </c>
      <c r="V26" s="46">
        <f t="shared" si="6"/>
        <v>13</v>
      </c>
      <c r="W26" s="45" t="s">
        <v>422</v>
      </c>
      <c r="X26" s="679">
        <v>4</v>
      </c>
      <c r="Y26" s="679">
        <v>4</v>
      </c>
      <c r="Z26" s="679">
        <v>4</v>
      </c>
      <c r="AA26" s="679">
        <v>3</v>
      </c>
      <c r="AB26" s="679">
        <f t="shared" si="7"/>
        <v>15</v>
      </c>
      <c r="AC26" s="679">
        <v>16</v>
      </c>
      <c r="AD26" s="679">
        <v>13</v>
      </c>
      <c r="AE26" s="679">
        <v>3</v>
      </c>
      <c r="AF26" s="45">
        <v>22</v>
      </c>
      <c r="AG26" s="45">
        <v>6</v>
      </c>
      <c r="AH26" s="45">
        <v>2</v>
      </c>
      <c r="AI26" s="45"/>
      <c r="AJ26" s="45">
        <v>7</v>
      </c>
      <c r="AK26" s="701">
        <f t="shared" si="8"/>
        <v>29</v>
      </c>
      <c r="AL26" s="45">
        <v>4</v>
      </c>
      <c r="AM26" s="45">
        <v>4</v>
      </c>
    </row>
    <row r="27" spans="1:40">
      <c r="A27" s="758" t="s">
        <v>423</v>
      </c>
      <c r="B27" s="679">
        <v>987</v>
      </c>
      <c r="C27" s="679">
        <v>1006</v>
      </c>
      <c r="D27" s="679">
        <v>571</v>
      </c>
      <c r="E27" s="679">
        <v>645</v>
      </c>
      <c r="F27" s="679">
        <v>415</v>
      </c>
      <c r="G27" s="679">
        <v>531</v>
      </c>
      <c r="H27" s="679">
        <v>375</v>
      </c>
      <c r="I27" s="679">
        <v>440</v>
      </c>
      <c r="J27" s="46">
        <f t="shared" si="3"/>
        <v>2348</v>
      </c>
      <c r="K27" s="46">
        <f t="shared" si="4"/>
        <v>2622</v>
      </c>
      <c r="L27" s="758" t="s">
        <v>423</v>
      </c>
      <c r="M27" s="679">
        <v>173</v>
      </c>
      <c r="N27" s="679">
        <v>144</v>
      </c>
      <c r="O27" s="679">
        <v>63</v>
      </c>
      <c r="P27" s="679">
        <v>63</v>
      </c>
      <c r="Q27" s="679">
        <v>26</v>
      </c>
      <c r="R27" s="679">
        <v>30</v>
      </c>
      <c r="S27" s="679">
        <v>101</v>
      </c>
      <c r="T27" s="679">
        <v>117</v>
      </c>
      <c r="U27" s="46">
        <f t="shared" si="5"/>
        <v>363</v>
      </c>
      <c r="V27" s="46">
        <f t="shared" si="6"/>
        <v>354</v>
      </c>
      <c r="W27" s="45" t="s">
        <v>423</v>
      </c>
      <c r="X27" s="679">
        <v>44</v>
      </c>
      <c r="Y27" s="679">
        <v>31</v>
      </c>
      <c r="Z27" s="679">
        <v>27</v>
      </c>
      <c r="AA27" s="679">
        <v>24</v>
      </c>
      <c r="AB27" s="679">
        <f t="shared" si="7"/>
        <v>126</v>
      </c>
      <c r="AC27" s="679">
        <v>156</v>
      </c>
      <c r="AD27" s="679">
        <v>126</v>
      </c>
      <c r="AE27" s="679">
        <v>30</v>
      </c>
      <c r="AF27" s="45">
        <v>155</v>
      </c>
      <c r="AG27" s="45">
        <v>100</v>
      </c>
      <c r="AH27" s="45">
        <v>29</v>
      </c>
      <c r="AI27" s="45"/>
      <c r="AJ27" s="45">
        <v>62</v>
      </c>
      <c r="AK27" s="701">
        <f t="shared" si="8"/>
        <v>217</v>
      </c>
      <c r="AL27" s="45">
        <v>22</v>
      </c>
      <c r="AM27" s="45">
        <v>22</v>
      </c>
    </row>
    <row r="28" spans="1:40">
      <c r="A28" s="758" t="s">
        <v>424</v>
      </c>
      <c r="B28" s="679">
        <v>307</v>
      </c>
      <c r="C28" s="679">
        <v>326</v>
      </c>
      <c r="D28" s="679">
        <v>214</v>
      </c>
      <c r="E28" s="679">
        <v>215</v>
      </c>
      <c r="F28" s="679">
        <v>175</v>
      </c>
      <c r="G28" s="679">
        <v>130</v>
      </c>
      <c r="H28" s="679">
        <v>113</v>
      </c>
      <c r="I28" s="679">
        <v>87</v>
      </c>
      <c r="J28" s="46">
        <f t="shared" si="3"/>
        <v>809</v>
      </c>
      <c r="K28" s="46">
        <f t="shared" si="4"/>
        <v>758</v>
      </c>
      <c r="L28" s="758" t="s">
        <v>424</v>
      </c>
      <c r="M28" s="679">
        <v>39</v>
      </c>
      <c r="N28" s="679">
        <v>30</v>
      </c>
      <c r="O28" s="679">
        <v>18</v>
      </c>
      <c r="P28" s="679">
        <v>18</v>
      </c>
      <c r="Q28" s="679">
        <v>6</v>
      </c>
      <c r="R28" s="679">
        <v>2</v>
      </c>
      <c r="S28" s="679">
        <v>22</v>
      </c>
      <c r="T28" s="679">
        <v>11</v>
      </c>
      <c r="U28" s="46">
        <f t="shared" si="5"/>
        <v>85</v>
      </c>
      <c r="V28" s="46">
        <f t="shared" si="6"/>
        <v>61</v>
      </c>
      <c r="W28" s="45" t="s">
        <v>424</v>
      </c>
      <c r="X28" s="679">
        <v>16</v>
      </c>
      <c r="Y28" s="679">
        <v>12</v>
      </c>
      <c r="Z28" s="679">
        <v>12</v>
      </c>
      <c r="AA28" s="679">
        <v>11</v>
      </c>
      <c r="AB28" s="679">
        <f t="shared" si="7"/>
        <v>51</v>
      </c>
      <c r="AC28" s="679">
        <v>62</v>
      </c>
      <c r="AD28" s="679">
        <v>50</v>
      </c>
      <c r="AE28" s="679">
        <v>12</v>
      </c>
      <c r="AF28" s="45">
        <v>76</v>
      </c>
      <c r="AG28" s="45">
        <v>30</v>
      </c>
      <c r="AH28" s="45">
        <v>17</v>
      </c>
      <c r="AI28" s="45">
        <v>4</v>
      </c>
      <c r="AJ28" s="45">
        <v>24</v>
      </c>
      <c r="AK28" s="701">
        <f t="shared" si="8"/>
        <v>104</v>
      </c>
      <c r="AL28" s="45">
        <v>11</v>
      </c>
      <c r="AM28" s="45">
        <v>11</v>
      </c>
    </row>
    <row r="29" spans="1:40">
      <c r="A29" s="758" t="s">
        <v>425</v>
      </c>
      <c r="B29" s="679">
        <v>327</v>
      </c>
      <c r="C29" s="679">
        <v>298</v>
      </c>
      <c r="D29" s="679">
        <v>191</v>
      </c>
      <c r="E29" s="679">
        <v>164</v>
      </c>
      <c r="F29" s="679">
        <v>135</v>
      </c>
      <c r="G29" s="679">
        <v>137</v>
      </c>
      <c r="H29" s="679">
        <v>116</v>
      </c>
      <c r="I29" s="679">
        <v>102</v>
      </c>
      <c r="J29" s="46">
        <f t="shared" si="3"/>
        <v>769</v>
      </c>
      <c r="K29" s="46">
        <f t="shared" si="4"/>
        <v>701</v>
      </c>
      <c r="L29" s="758" t="s">
        <v>425</v>
      </c>
      <c r="M29" s="679">
        <v>35</v>
      </c>
      <c r="N29" s="679">
        <v>33</v>
      </c>
      <c r="O29" s="679">
        <v>21</v>
      </c>
      <c r="P29" s="679">
        <v>9</v>
      </c>
      <c r="Q29" s="679">
        <v>4</v>
      </c>
      <c r="R29" s="679">
        <v>10</v>
      </c>
      <c r="S29" s="679">
        <v>16</v>
      </c>
      <c r="T29" s="679">
        <v>20</v>
      </c>
      <c r="U29" s="46">
        <f t="shared" si="5"/>
        <v>76</v>
      </c>
      <c r="V29" s="46">
        <f t="shared" si="6"/>
        <v>72</v>
      </c>
      <c r="W29" s="45" t="s">
        <v>425</v>
      </c>
      <c r="X29" s="679">
        <v>14</v>
      </c>
      <c r="Y29" s="679">
        <v>11</v>
      </c>
      <c r="Z29" s="679">
        <v>10</v>
      </c>
      <c r="AA29" s="679">
        <v>9</v>
      </c>
      <c r="AB29" s="679">
        <f t="shared" si="7"/>
        <v>44</v>
      </c>
      <c r="AC29" s="679">
        <v>38</v>
      </c>
      <c r="AD29" s="679">
        <v>36</v>
      </c>
      <c r="AE29" s="679">
        <v>2</v>
      </c>
      <c r="AF29" s="45">
        <v>71</v>
      </c>
      <c r="AG29" s="45">
        <v>18</v>
      </c>
      <c r="AH29" s="45">
        <v>29</v>
      </c>
      <c r="AI29" s="45">
        <v>0</v>
      </c>
      <c r="AJ29" s="45">
        <v>15</v>
      </c>
      <c r="AK29" s="701">
        <f t="shared" si="8"/>
        <v>86</v>
      </c>
      <c r="AL29" s="45">
        <v>9</v>
      </c>
      <c r="AM29" s="45">
        <v>9</v>
      </c>
    </row>
    <row r="30" spans="1:40">
      <c r="A30" s="758" t="s">
        <v>426</v>
      </c>
      <c r="B30" s="681">
        <v>532</v>
      </c>
      <c r="C30" s="681">
        <v>447</v>
      </c>
      <c r="D30" s="681">
        <v>292</v>
      </c>
      <c r="E30" s="681">
        <v>317</v>
      </c>
      <c r="F30" s="681">
        <v>219</v>
      </c>
      <c r="G30" s="681">
        <v>194</v>
      </c>
      <c r="H30" s="681">
        <v>168</v>
      </c>
      <c r="I30" s="681">
        <v>147</v>
      </c>
      <c r="J30" s="46">
        <f t="shared" si="3"/>
        <v>1211</v>
      </c>
      <c r="K30" s="46">
        <f t="shared" si="4"/>
        <v>1105</v>
      </c>
      <c r="L30" s="758" t="s">
        <v>426</v>
      </c>
      <c r="M30" s="681">
        <v>69</v>
      </c>
      <c r="N30" s="681">
        <v>57</v>
      </c>
      <c r="O30" s="681">
        <v>21</v>
      </c>
      <c r="P30" s="681">
        <v>27</v>
      </c>
      <c r="Q30" s="681">
        <v>26</v>
      </c>
      <c r="R30" s="681">
        <v>28</v>
      </c>
      <c r="S30" s="681">
        <v>32</v>
      </c>
      <c r="T30" s="681">
        <v>35</v>
      </c>
      <c r="U30" s="46">
        <f t="shared" si="5"/>
        <v>148</v>
      </c>
      <c r="V30" s="46">
        <f t="shared" si="6"/>
        <v>147</v>
      </c>
      <c r="W30" s="45" t="s">
        <v>426</v>
      </c>
      <c r="X30" s="679">
        <v>17</v>
      </c>
      <c r="Y30" s="679">
        <v>12</v>
      </c>
      <c r="Z30" s="679">
        <v>9</v>
      </c>
      <c r="AA30" s="679">
        <v>10</v>
      </c>
      <c r="AB30" s="679">
        <f t="shared" si="7"/>
        <v>48</v>
      </c>
      <c r="AC30" s="679">
        <v>53</v>
      </c>
      <c r="AD30" s="679">
        <v>49</v>
      </c>
      <c r="AE30" s="679">
        <v>4</v>
      </c>
      <c r="AF30" s="45">
        <v>78</v>
      </c>
      <c r="AG30" s="45">
        <v>36</v>
      </c>
      <c r="AH30" s="45">
        <v>32</v>
      </c>
      <c r="AI30" s="45">
        <v>1</v>
      </c>
      <c r="AJ30" s="45">
        <v>15</v>
      </c>
      <c r="AK30" s="701">
        <f t="shared" si="8"/>
        <v>94</v>
      </c>
      <c r="AL30" s="45">
        <v>8</v>
      </c>
      <c r="AM30" s="45">
        <v>8</v>
      </c>
    </row>
    <row r="31" spans="1:40">
      <c r="A31" s="757"/>
      <c r="B31" s="684"/>
      <c r="C31" s="684"/>
      <c r="D31" s="684"/>
      <c r="E31" s="684"/>
      <c r="F31" s="684"/>
      <c r="G31" s="684"/>
      <c r="H31" s="684"/>
      <c r="I31" s="684"/>
      <c r="J31" s="684"/>
      <c r="K31" s="684"/>
      <c r="L31" s="684"/>
      <c r="M31" s="684"/>
      <c r="N31" s="684"/>
      <c r="O31" s="684"/>
      <c r="P31" s="684"/>
      <c r="Q31" s="684"/>
      <c r="R31" s="684"/>
      <c r="S31" s="684"/>
      <c r="T31" s="684"/>
      <c r="U31" s="684"/>
      <c r="V31" s="684"/>
      <c r="W31" s="684"/>
      <c r="X31" s="684"/>
      <c r="Y31" s="684"/>
      <c r="Z31" s="684"/>
      <c r="AA31" s="684"/>
      <c r="AB31" s="684"/>
      <c r="AC31" s="684"/>
      <c r="AD31" s="684"/>
      <c r="AE31" s="684"/>
      <c r="AF31" s="684"/>
      <c r="AG31" s="684"/>
      <c r="AH31" s="684"/>
      <c r="AI31" s="684"/>
      <c r="AJ31" s="684"/>
      <c r="AK31" s="684"/>
      <c r="AL31" s="684"/>
      <c r="AM31" s="684"/>
    </row>
    <row r="32" spans="1:40">
      <c r="A32" s="143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  <c r="AA32" s="143"/>
      <c r="AB32" s="143"/>
      <c r="AC32" s="143"/>
      <c r="AD32" s="143"/>
      <c r="AE32" s="143"/>
      <c r="AF32" s="143"/>
      <c r="AG32" s="143"/>
      <c r="AH32" s="143"/>
      <c r="AI32" s="143"/>
      <c r="AJ32" s="143"/>
      <c r="AK32" s="143"/>
      <c r="AL32" s="143"/>
      <c r="AM32" s="143"/>
    </row>
    <row r="33" spans="1:42">
      <c r="A33" s="1070" t="s">
        <v>634</v>
      </c>
      <c r="B33" s="1070"/>
      <c r="C33" s="1070"/>
      <c r="D33" s="1070"/>
      <c r="E33" s="1070"/>
      <c r="F33" s="1070"/>
      <c r="G33" s="1070"/>
      <c r="H33" s="1070"/>
      <c r="I33" s="1070"/>
      <c r="J33" s="1070"/>
      <c r="K33" s="1070"/>
      <c r="L33" s="1070" t="s">
        <v>628</v>
      </c>
      <c r="M33" s="1070"/>
      <c r="N33" s="1070"/>
      <c r="O33" s="1070"/>
      <c r="P33" s="1070"/>
      <c r="Q33" s="1070"/>
      <c r="R33" s="1070"/>
      <c r="S33" s="1070"/>
      <c r="T33" s="1070"/>
      <c r="U33" s="1070"/>
      <c r="W33" s="1070" t="s">
        <v>635</v>
      </c>
      <c r="X33" s="1070"/>
      <c r="Y33" s="1070"/>
      <c r="Z33" s="1070"/>
      <c r="AA33" s="1070"/>
      <c r="AB33" s="1070"/>
      <c r="AC33" s="1070"/>
      <c r="AD33" s="1070"/>
      <c r="AE33" s="1070"/>
      <c r="AF33" s="1070"/>
      <c r="AG33" s="1070"/>
      <c r="AH33" s="1070"/>
      <c r="AI33" s="1070"/>
      <c r="AJ33" s="1070"/>
      <c r="AK33" s="1070"/>
      <c r="AL33" s="1070"/>
      <c r="AM33" s="1070"/>
    </row>
    <row r="34" spans="1:42">
      <c r="A34" s="1070" t="s">
        <v>630</v>
      </c>
      <c r="B34" s="1070"/>
      <c r="C34" s="1070"/>
      <c r="D34" s="1070"/>
      <c r="E34" s="1070"/>
      <c r="F34" s="1070"/>
      <c r="G34" s="1070"/>
      <c r="H34" s="1070"/>
      <c r="I34" s="1070"/>
      <c r="J34" s="1070"/>
      <c r="K34" s="1070"/>
      <c r="L34" s="1070" t="s">
        <v>372</v>
      </c>
      <c r="M34" s="1070"/>
      <c r="N34" s="1070"/>
      <c r="O34" s="1070"/>
      <c r="P34" s="1070"/>
      <c r="Q34" s="1070"/>
      <c r="R34" s="1070"/>
      <c r="S34" s="1070"/>
      <c r="T34" s="1070"/>
      <c r="U34" s="1070"/>
      <c r="W34" s="682" t="s">
        <v>631</v>
      </c>
      <c r="X34" s="682"/>
      <c r="Y34" s="682"/>
      <c r="Z34" s="673"/>
      <c r="AA34" s="673"/>
      <c r="AB34" s="673"/>
      <c r="AC34" s="673"/>
      <c r="AD34" s="673"/>
      <c r="AE34" s="673"/>
      <c r="AF34" s="673"/>
      <c r="AG34" s="673"/>
      <c r="AH34" s="673"/>
      <c r="AI34" s="673"/>
      <c r="AJ34" s="673"/>
      <c r="AK34" s="673"/>
      <c r="AL34" s="673"/>
      <c r="AM34" s="673"/>
    </row>
    <row r="35" spans="1:42">
      <c r="A35" s="1070" t="s">
        <v>1</v>
      </c>
      <c r="B35" s="1070"/>
      <c r="C35" s="1070"/>
      <c r="D35" s="1070"/>
      <c r="E35" s="1070"/>
      <c r="F35" s="1070"/>
      <c r="G35" s="1070"/>
      <c r="H35" s="1070"/>
      <c r="I35" s="1070"/>
      <c r="J35" s="1070"/>
      <c r="K35" s="1070"/>
      <c r="L35" s="1070" t="s">
        <v>1</v>
      </c>
      <c r="M35" s="1070"/>
      <c r="N35" s="1070"/>
      <c r="O35" s="1070"/>
      <c r="P35" s="1070"/>
      <c r="Q35" s="1070"/>
      <c r="R35" s="1070"/>
      <c r="S35" s="1070"/>
      <c r="T35" s="1070"/>
      <c r="U35" s="1070"/>
      <c r="V35" s="673"/>
      <c r="W35" s="682" t="s">
        <v>1</v>
      </c>
      <c r="X35" s="673"/>
      <c r="Y35" s="673"/>
      <c r="Z35" s="673"/>
      <c r="AA35" s="673"/>
      <c r="AB35" s="673"/>
      <c r="AC35" s="673"/>
      <c r="AD35" s="673"/>
      <c r="AE35" s="673"/>
      <c r="AF35" s="673"/>
      <c r="AG35" s="673"/>
      <c r="AH35" s="673"/>
      <c r="AI35" s="673"/>
      <c r="AJ35" s="673"/>
      <c r="AK35" s="673"/>
      <c r="AL35" s="673"/>
      <c r="AM35" s="673"/>
    </row>
    <row r="37" spans="1:42">
      <c r="A37" s="689" t="s">
        <v>530</v>
      </c>
      <c r="J37" s="58" t="s">
        <v>618</v>
      </c>
      <c r="L37" s="689" t="s">
        <v>530</v>
      </c>
      <c r="U37" s="58" t="s">
        <v>618</v>
      </c>
      <c r="W37" s="689" t="s">
        <v>530</v>
      </c>
      <c r="AK37" s="58" t="s">
        <v>618</v>
      </c>
    </row>
    <row r="39" spans="1:42">
      <c r="A39" s="756"/>
      <c r="B39" s="674" t="s">
        <v>544</v>
      </c>
      <c r="C39" s="675"/>
      <c r="D39" s="674" t="s">
        <v>545</v>
      </c>
      <c r="E39" s="675"/>
      <c r="F39" s="674" t="s">
        <v>546</v>
      </c>
      <c r="G39" s="675"/>
      <c r="H39" s="674" t="s">
        <v>547</v>
      </c>
      <c r="I39" s="675"/>
      <c r="J39" s="730" t="s">
        <v>377</v>
      </c>
      <c r="K39" s="675"/>
      <c r="L39" s="756"/>
      <c r="M39" s="674" t="s">
        <v>544</v>
      </c>
      <c r="N39" s="675"/>
      <c r="O39" s="674" t="s">
        <v>545</v>
      </c>
      <c r="P39" s="675"/>
      <c r="Q39" s="674" t="s">
        <v>546</v>
      </c>
      <c r="R39" s="675"/>
      <c r="S39" s="674" t="s">
        <v>547</v>
      </c>
      <c r="T39" s="675"/>
      <c r="U39" s="674" t="s">
        <v>377</v>
      </c>
      <c r="V39" s="675"/>
      <c r="W39" s="683"/>
      <c r="X39" s="1071" t="s">
        <v>96</v>
      </c>
      <c r="Y39" s="1072"/>
      <c r="Z39" s="1072"/>
      <c r="AA39" s="1072"/>
      <c r="AB39" s="1073"/>
      <c r="AC39" s="1074" t="s">
        <v>384</v>
      </c>
      <c r="AD39" s="1075"/>
      <c r="AE39" s="1076"/>
      <c r="AF39" s="674" t="s">
        <v>548</v>
      </c>
      <c r="AG39" s="694"/>
      <c r="AH39" s="694"/>
      <c r="AI39" s="694"/>
      <c r="AJ39" s="694"/>
      <c r="AK39" s="694"/>
      <c r="AL39" s="695" t="s">
        <v>386</v>
      </c>
      <c r="AM39" s="696"/>
      <c r="AN39" s="696"/>
    </row>
    <row r="40" spans="1:42">
      <c r="A40" s="757" t="s">
        <v>387</v>
      </c>
      <c r="B40" s="677" t="s">
        <v>388</v>
      </c>
      <c r="C40" s="677" t="s">
        <v>389</v>
      </c>
      <c r="D40" s="677" t="s">
        <v>388</v>
      </c>
      <c r="E40" s="677" t="s">
        <v>389</v>
      </c>
      <c r="F40" s="677" t="s">
        <v>388</v>
      </c>
      <c r="G40" s="677" t="s">
        <v>389</v>
      </c>
      <c r="H40" s="677" t="s">
        <v>388</v>
      </c>
      <c r="I40" s="677" t="s">
        <v>389</v>
      </c>
      <c r="J40" s="677" t="s">
        <v>388</v>
      </c>
      <c r="K40" s="677" t="s">
        <v>389</v>
      </c>
      <c r="L40" s="757" t="s">
        <v>387</v>
      </c>
      <c r="M40" s="677" t="s">
        <v>388</v>
      </c>
      <c r="N40" s="677" t="s">
        <v>389</v>
      </c>
      <c r="O40" s="677" t="s">
        <v>388</v>
      </c>
      <c r="P40" s="677" t="s">
        <v>389</v>
      </c>
      <c r="Q40" s="677" t="s">
        <v>388</v>
      </c>
      <c r="R40" s="677" t="s">
        <v>389</v>
      </c>
      <c r="S40" s="677" t="s">
        <v>388</v>
      </c>
      <c r="T40" s="677" t="s">
        <v>389</v>
      </c>
      <c r="U40" s="677" t="s">
        <v>388</v>
      </c>
      <c r="V40" s="677" t="s">
        <v>389</v>
      </c>
      <c r="W40" s="734" t="s">
        <v>387</v>
      </c>
      <c r="X40" s="737" t="s">
        <v>550</v>
      </c>
      <c r="Y40" s="737" t="s">
        <v>551</v>
      </c>
      <c r="Z40" s="737" t="s">
        <v>552</v>
      </c>
      <c r="AA40" s="737" t="s">
        <v>553</v>
      </c>
      <c r="AB40" s="726" t="s">
        <v>377</v>
      </c>
      <c r="AC40" s="739" t="s">
        <v>97</v>
      </c>
      <c r="AD40" s="740" t="s">
        <v>100</v>
      </c>
      <c r="AE40" s="740" t="s">
        <v>102</v>
      </c>
      <c r="AF40" s="731" t="s">
        <v>391</v>
      </c>
      <c r="AG40" s="698" t="s">
        <v>392</v>
      </c>
      <c r="AH40" s="242" t="s">
        <v>179</v>
      </c>
      <c r="AI40" s="438" t="s">
        <v>393</v>
      </c>
      <c r="AJ40" s="438"/>
      <c r="AK40" s="683"/>
      <c r="AL40" s="678"/>
      <c r="AM40" s="817" t="s">
        <v>394</v>
      </c>
      <c r="AN40" s="813"/>
    </row>
    <row r="41" spans="1:42">
      <c r="A41" s="758"/>
      <c r="B41" s="678"/>
      <c r="C41" s="678"/>
      <c r="D41" s="678"/>
      <c r="E41" s="678"/>
      <c r="F41" s="678"/>
      <c r="G41" s="678"/>
      <c r="H41" s="678"/>
      <c r="I41" s="678"/>
      <c r="J41" s="678"/>
      <c r="K41" s="678"/>
      <c r="L41" s="758"/>
      <c r="M41" s="678"/>
      <c r="N41" s="678"/>
      <c r="O41" s="678"/>
      <c r="P41" s="678"/>
      <c r="Q41" s="678"/>
      <c r="R41" s="678"/>
      <c r="S41" s="678"/>
      <c r="T41" s="678"/>
      <c r="U41" s="678"/>
      <c r="V41" s="678"/>
      <c r="W41" s="735"/>
      <c r="X41" s="733"/>
      <c r="Y41" s="733"/>
      <c r="Z41" s="733"/>
      <c r="AA41" s="733"/>
      <c r="AB41" s="736"/>
      <c r="AC41" s="708" t="s">
        <v>98</v>
      </c>
      <c r="AD41" s="741" t="s">
        <v>99</v>
      </c>
      <c r="AE41" s="741" t="s">
        <v>101</v>
      </c>
      <c r="AF41" s="738" t="s">
        <v>403</v>
      </c>
      <c r="AG41" s="699" t="s">
        <v>404</v>
      </c>
      <c r="AH41" s="811" t="s">
        <v>554</v>
      </c>
      <c r="AI41" s="700" t="s">
        <v>403</v>
      </c>
      <c r="AJ41" s="700"/>
      <c r="AK41" s="699" t="s">
        <v>395</v>
      </c>
      <c r="AL41" s="819" t="s">
        <v>111</v>
      </c>
      <c r="AM41" s="818" t="s">
        <v>405</v>
      </c>
      <c r="AN41" s="814" t="s">
        <v>406</v>
      </c>
    </row>
    <row r="42" spans="1:42">
      <c r="A42" s="759" t="s">
        <v>407</v>
      </c>
      <c r="B42" s="226">
        <f t="shared" ref="B42:I42" si="9">SUM(B44:B52)</f>
        <v>4650</v>
      </c>
      <c r="C42" s="226">
        <f t="shared" si="9"/>
        <v>4371</v>
      </c>
      <c r="D42" s="226">
        <f t="shared" si="9"/>
        <v>2023</v>
      </c>
      <c r="E42" s="226">
        <f t="shared" si="9"/>
        <v>1946</v>
      </c>
      <c r="F42" s="226">
        <f t="shared" si="9"/>
        <v>1888</v>
      </c>
      <c r="G42" s="226">
        <f t="shared" si="9"/>
        <v>1525</v>
      </c>
      <c r="H42" s="226">
        <f>SUM(H44:H52)</f>
        <v>1281</v>
      </c>
      <c r="I42" s="226">
        <f t="shared" si="9"/>
        <v>1008</v>
      </c>
      <c r="J42" s="226">
        <f>SUM(J44:J52)</f>
        <v>9842</v>
      </c>
      <c r="K42" s="226">
        <f>SUM(K44:K52)</f>
        <v>8850</v>
      </c>
      <c r="L42" s="759" t="s">
        <v>407</v>
      </c>
      <c r="M42" s="226">
        <f t="shared" ref="M42:T42" si="10">SUM(M44:M52)</f>
        <v>510</v>
      </c>
      <c r="N42" s="226">
        <f t="shared" si="10"/>
        <v>443</v>
      </c>
      <c r="O42" s="226">
        <f t="shared" si="10"/>
        <v>287</v>
      </c>
      <c r="P42" s="226">
        <f t="shared" si="10"/>
        <v>288</v>
      </c>
      <c r="Q42" s="226">
        <f t="shared" si="10"/>
        <v>210</v>
      </c>
      <c r="R42" s="226">
        <f t="shared" si="10"/>
        <v>199</v>
      </c>
      <c r="S42" s="226">
        <f t="shared" si="10"/>
        <v>335</v>
      </c>
      <c r="T42" s="226">
        <f t="shared" si="10"/>
        <v>250</v>
      </c>
      <c r="U42" s="226">
        <f>SUM(U44:U52)</f>
        <v>1342</v>
      </c>
      <c r="V42" s="226">
        <f>SUM(V44:V52)</f>
        <v>1180</v>
      </c>
      <c r="W42" s="46" t="s">
        <v>407</v>
      </c>
      <c r="X42" s="226">
        <f t="shared" ref="X42:AN42" si="11">SUM(X44:X52)</f>
        <v>168</v>
      </c>
      <c r="Y42" s="226">
        <f t="shared" si="11"/>
        <v>98</v>
      </c>
      <c r="Z42" s="226">
        <f t="shared" si="11"/>
        <v>89</v>
      </c>
      <c r="AA42" s="226">
        <f t="shared" si="11"/>
        <v>71</v>
      </c>
      <c r="AB42" s="226">
        <f>SUM(AB44:AB52)</f>
        <v>426</v>
      </c>
      <c r="AC42" s="226">
        <f t="shared" si="11"/>
        <v>418</v>
      </c>
      <c r="AD42" s="226">
        <f t="shared" si="11"/>
        <v>363</v>
      </c>
      <c r="AE42" s="226">
        <f t="shared" si="11"/>
        <v>55</v>
      </c>
      <c r="AF42" s="226">
        <f t="shared" si="11"/>
        <v>662</v>
      </c>
      <c r="AG42" s="226">
        <f t="shared" si="11"/>
        <v>205</v>
      </c>
      <c r="AH42" s="226">
        <f t="shared" si="11"/>
        <v>13</v>
      </c>
      <c r="AI42" s="226">
        <f t="shared" si="11"/>
        <v>74</v>
      </c>
      <c r="AJ42" s="226"/>
      <c r="AK42" s="226">
        <f t="shared" si="11"/>
        <v>736</v>
      </c>
      <c r="AL42" s="226">
        <f t="shared" si="11"/>
        <v>69</v>
      </c>
      <c r="AM42" s="226">
        <f t="shared" si="11"/>
        <v>68</v>
      </c>
      <c r="AN42" s="226">
        <f t="shared" si="11"/>
        <v>1</v>
      </c>
    </row>
    <row r="43" spans="1:42">
      <c r="A43" s="758"/>
      <c r="B43" s="230"/>
      <c r="C43" s="230"/>
      <c r="D43" s="230"/>
      <c r="E43" s="230"/>
      <c r="F43" s="230"/>
      <c r="G43" s="230"/>
      <c r="H43" s="230"/>
      <c r="I43" s="230"/>
      <c r="J43" s="230"/>
      <c r="K43" s="230"/>
      <c r="L43" s="758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45"/>
      <c r="X43" s="70"/>
      <c r="Y43" s="70"/>
      <c r="Z43" s="70"/>
      <c r="AA43" s="70"/>
      <c r="AB43" s="230"/>
      <c r="AC43" s="7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</row>
    <row r="44" spans="1:42">
      <c r="A44" s="758" t="s">
        <v>531</v>
      </c>
      <c r="B44" s="230">
        <v>251</v>
      </c>
      <c r="C44" s="230">
        <v>261</v>
      </c>
      <c r="D44" s="230">
        <v>195</v>
      </c>
      <c r="E44" s="230">
        <v>248</v>
      </c>
      <c r="F44" s="230">
        <v>205</v>
      </c>
      <c r="G44" s="230">
        <v>193</v>
      </c>
      <c r="H44" s="230">
        <v>169</v>
      </c>
      <c r="I44" s="230">
        <v>154</v>
      </c>
      <c r="J44" s="226">
        <f t="shared" ref="J44:J52" si="12">B44+D44+F44+H44</f>
        <v>820</v>
      </c>
      <c r="K44" s="226">
        <f t="shared" ref="K44:K52" si="13">C44+E44+G44+I44</f>
        <v>856</v>
      </c>
      <c r="L44" s="758" t="s">
        <v>531</v>
      </c>
      <c r="M44" s="230">
        <v>60</v>
      </c>
      <c r="N44" s="230">
        <v>52</v>
      </c>
      <c r="O44" s="230">
        <v>60</v>
      </c>
      <c r="P44" s="230">
        <v>65</v>
      </c>
      <c r="Q44" s="230">
        <v>44</v>
      </c>
      <c r="R44" s="230">
        <v>40</v>
      </c>
      <c r="S44" s="230">
        <v>39</v>
      </c>
      <c r="T44" s="230">
        <v>45</v>
      </c>
      <c r="U44" s="226">
        <f t="shared" ref="U44:U52" si="14">M44+O44+Q44+S44</f>
        <v>203</v>
      </c>
      <c r="V44" s="226">
        <f t="shared" ref="V44:V52" si="15">N44+P44+R44+T44</f>
        <v>202</v>
      </c>
      <c r="W44" s="45" t="s">
        <v>531</v>
      </c>
      <c r="X44" s="230">
        <v>14</v>
      </c>
      <c r="Y44" s="230">
        <v>11</v>
      </c>
      <c r="Z44" s="230">
        <v>10</v>
      </c>
      <c r="AA44" s="58">
        <v>9</v>
      </c>
      <c r="AB44" s="226">
        <f>SUM(X44:AA44)</f>
        <v>44</v>
      </c>
      <c r="AC44" s="58">
        <f>+AD44+AE44</f>
        <v>58</v>
      </c>
      <c r="AD44" s="230">
        <v>40</v>
      </c>
      <c r="AE44" s="230">
        <v>18</v>
      </c>
      <c r="AF44" s="230">
        <v>77</v>
      </c>
      <c r="AG44" s="230">
        <v>46</v>
      </c>
      <c r="AH44" s="230">
        <v>1</v>
      </c>
      <c r="AI44" s="230">
        <v>17</v>
      </c>
      <c r="AJ44" s="230"/>
      <c r="AK44" s="226">
        <f t="shared" ref="AK44:AK52" si="16">AF44+AI44</f>
        <v>94</v>
      </c>
      <c r="AL44" s="45">
        <f t="shared" ref="AL44:AL52" si="17">+AM44+AN44</f>
        <v>2</v>
      </c>
      <c r="AM44" s="230">
        <v>2</v>
      </c>
      <c r="AN44" s="230"/>
    </row>
    <row r="45" spans="1:42">
      <c r="A45" s="765" t="s">
        <v>532</v>
      </c>
      <c r="B45" s="230">
        <v>172</v>
      </c>
      <c r="C45" s="230">
        <v>205</v>
      </c>
      <c r="D45" s="230">
        <v>75</v>
      </c>
      <c r="E45" s="230">
        <v>84</v>
      </c>
      <c r="F45" s="230">
        <v>65</v>
      </c>
      <c r="G45" s="230">
        <v>54</v>
      </c>
      <c r="H45" s="230">
        <v>38</v>
      </c>
      <c r="I45" s="230">
        <v>35</v>
      </c>
      <c r="J45" s="226">
        <f t="shared" si="12"/>
        <v>350</v>
      </c>
      <c r="K45" s="226">
        <f t="shared" si="13"/>
        <v>378</v>
      </c>
      <c r="L45" s="765" t="s">
        <v>532</v>
      </c>
      <c r="M45" s="230">
        <v>20</v>
      </c>
      <c r="N45" s="230">
        <v>23</v>
      </c>
      <c r="O45" s="230">
        <v>6</v>
      </c>
      <c r="P45" s="230">
        <v>1</v>
      </c>
      <c r="Q45" s="230">
        <v>6</v>
      </c>
      <c r="R45" s="230">
        <v>4</v>
      </c>
      <c r="S45" s="230">
        <v>5</v>
      </c>
      <c r="T45" s="230">
        <v>6</v>
      </c>
      <c r="U45" s="226">
        <f t="shared" si="14"/>
        <v>37</v>
      </c>
      <c r="V45" s="226">
        <f t="shared" si="15"/>
        <v>34</v>
      </c>
      <c r="W45" s="707" t="s">
        <v>532</v>
      </c>
      <c r="X45" s="230">
        <v>9</v>
      </c>
      <c r="Y45" s="230">
        <v>4</v>
      </c>
      <c r="Z45" s="230">
        <v>3</v>
      </c>
      <c r="AA45" s="58">
        <v>3</v>
      </c>
      <c r="AB45" s="226">
        <f t="shared" ref="AB45:AB52" si="18">SUM(X45:AA45)</f>
        <v>19</v>
      </c>
      <c r="AC45" s="58">
        <f t="shared" ref="AC45:AC52" si="19">+AD45+AE45</f>
        <v>27</v>
      </c>
      <c r="AD45" s="230">
        <v>18</v>
      </c>
      <c r="AE45" s="230">
        <v>9</v>
      </c>
      <c r="AF45" s="230">
        <v>39</v>
      </c>
      <c r="AG45" s="230">
        <v>8</v>
      </c>
      <c r="AH45" s="230">
        <v>5</v>
      </c>
      <c r="AI45" s="230">
        <v>8</v>
      </c>
      <c r="AJ45" s="230"/>
      <c r="AK45" s="226">
        <f t="shared" si="16"/>
        <v>47</v>
      </c>
      <c r="AL45" s="45">
        <f t="shared" si="17"/>
        <v>7</v>
      </c>
      <c r="AM45" s="230">
        <v>7</v>
      </c>
      <c r="AN45" s="230"/>
      <c r="AP45" s="715"/>
    </row>
    <row r="46" spans="1:42">
      <c r="A46" s="758" t="s">
        <v>533</v>
      </c>
      <c r="B46" s="230">
        <v>422</v>
      </c>
      <c r="C46" s="230">
        <v>548</v>
      </c>
      <c r="D46" s="230">
        <v>168</v>
      </c>
      <c r="E46" s="230">
        <v>214</v>
      </c>
      <c r="F46" s="230">
        <v>195</v>
      </c>
      <c r="G46" s="230">
        <v>180</v>
      </c>
      <c r="H46" s="230">
        <v>99</v>
      </c>
      <c r="I46" s="230">
        <v>67</v>
      </c>
      <c r="J46" s="226">
        <f t="shared" si="12"/>
        <v>884</v>
      </c>
      <c r="K46" s="226">
        <f t="shared" si="13"/>
        <v>1009</v>
      </c>
      <c r="L46" s="758" t="s">
        <v>533</v>
      </c>
      <c r="M46" s="230">
        <v>33</v>
      </c>
      <c r="N46" s="230">
        <v>65</v>
      </c>
      <c r="O46" s="230">
        <v>17</v>
      </c>
      <c r="P46" s="230">
        <v>35</v>
      </c>
      <c r="Q46" s="230">
        <v>23</v>
      </c>
      <c r="R46" s="230">
        <v>26</v>
      </c>
      <c r="S46" s="230">
        <v>14</v>
      </c>
      <c r="T46" s="230">
        <v>13</v>
      </c>
      <c r="U46" s="226">
        <f t="shared" si="14"/>
        <v>87</v>
      </c>
      <c r="V46" s="226">
        <f t="shared" si="15"/>
        <v>139</v>
      </c>
      <c r="W46" s="45" t="s">
        <v>533</v>
      </c>
      <c r="X46" s="230">
        <v>18</v>
      </c>
      <c r="Y46" s="230">
        <v>10</v>
      </c>
      <c r="Z46" s="230">
        <v>10</v>
      </c>
      <c r="AA46" s="58">
        <v>6</v>
      </c>
      <c r="AB46" s="226">
        <f t="shared" si="18"/>
        <v>44</v>
      </c>
      <c r="AC46" s="58">
        <f t="shared" si="19"/>
        <v>31</v>
      </c>
      <c r="AD46" s="230">
        <v>30</v>
      </c>
      <c r="AE46" s="230">
        <v>1</v>
      </c>
      <c r="AF46" s="230">
        <v>49</v>
      </c>
      <c r="AG46" s="230">
        <v>13</v>
      </c>
      <c r="AH46" s="230"/>
      <c r="AI46" s="230">
        <v>6</v>
      </c>
      <c r="AJ46" s="230"/>
      <c r="AK46" s="226">
        <f t="shared" si="16"/>
        <v>55</v>
      </c>
      <c r="AL46" s="45">
        <f t="shared" si="17"/>
        <v>9</v>
      </c>
      <c r="AM46" s="230">
        <v>8</v>
      </c>
      <c r="AN46" s="230">
        <v>1</v>
      </c>
    </row>
    <row r="47" spans="1:42">
      <c r="A47" s="758" t="s">
        <v>534</v>
      </c>
      <c r="B47" s="230">
        <v>515</v>
      </c>
      <c r="C47" s="230">
        <v>562</v>
      </c>
      <c r="D47" s="230">
        <v>241</v>
      </c>
      <c r="E47" s="230">
        <v>236</v>
      </c>
      <c r="F47" s="230">
        <v>213</v>
      </c>
      <c r="G47" s="230">
        <v>230</v>
      </c>
      <c r="H47" s="230">
        <v>165</v>
      </c>
      <c r="I47" s="230">
        <v>195</v>
      </c>
      <c r="J47" s="226">
        <f t="shared" si="12"/>
        <v>1134</v>
      </c>
      <c r="K47" s="226">
        <f t="shared" si="13"/>
        <v>1223</v>
      </c>
      <c r="L47" s="758" t="s">
        <v>534</v>
      </c>
      <c r="M47" s="230">
        <v>30</v>
      </c>
      <c r="N47" s="230">
        <v>42</v>
      </c>
      <c r="O47" s="230">
        <v>17</v>
      </c>
      <c r="P47" s="230">
        <v>25</v>
      </c>
      <c r="Q47" s="230">
        <v>4</v>
      </c>
      <c r="R47" s="230">
        <v>20</v>
      </c>
      <c r="S47" s="230">
        <v>43</v>
      </c>
      <c r="T47" s="230">
        <v>42</v>
      </c>
      <c r="U47" s="226">
        <f t="shared" si="14"/>
        <v>94</v>
      </c>
      <c r="V47" s="226">
        <f t="shared" si="15"/>
        <v>129</v>
      </c>
      <c r="W47" s="45" t="s">
        <v>534</v>
      </c>
      <c r="X47" s="230">
        <v>20</v>
      </c>
      <c r="Y47" s="230">
        <v>14</v>
      </c>
      <c r="Z47" s="230">
        <v>14</v>
      </c>
      <c r="AA47" s="58">
        <v>9</v>
      </c>
      <c r="AB47" s="226">
        <f t="shared" si="18"/>
        <v>57</v>
      </c>
      <c r="AC47" s="58">
        <f t="shared" si="19"/>
        <v>51</v>
      </c>
      <c r="AD47" s="230">
        <v>50</v>
      </c>
      <c r="AE47" s="230">
        <v>1</v>
      </c>
      <c r="AF47" s="230">
        <v>87</v>
      </c>
      <c r="AG47" s="230">
        <v>26</v>
      </c>
      <c r="AH47" s="230">
        <v>4</v>
      </c>
      <c r="AI47" s="230">
        <v>6</v>
      </c>
      <c r="AJ47" s="230"/>
      <c r="AK47" s="226">
        <f t="shared" si="16"/>
        <v>93</v>
      </c>
      <c r="AL47" s="45">
        <f t="shared" si="17"/>
        <v>10</v>
      </c>
      <c r="AM47" s="230">
        <v>10</v>
      </c>
      <c r="AN47" s="230"/>
    </row>
    <row r="48" spans="1:42">
      <c r="A48" s="758" t="s">
        <v>535</v>
      </c>
      <c r="B48" s="230">
        <v>654</v>
      </c>
      <c r="C48" s="230">
        <v>574</v>
      </c>
      <c r="D48" s="230">
        <v>341</v>
      </c>
      <c r="E48" s="230">
        <v>345</v>
      </c>
      <c r="F48" s="230">
        <v>260</v>
      </c>
      <c r="G48" s="230">
        <v>183</v>
      </c>
      <c r="H48" s="230">
        <v>192</v>
      </c>
      <c r="I48" s="230">
        <v>133</v>
      </c>
      <c r="J48" s="226">
        <f t="shared" si="12"/>
        <v>1447</v>
      </c>
      <c r="K48" s="226">
        <f t="shared" si="13"/>
        <v>1235</v>
      </c>
      <c r="L48" s="758" t="s">
        <v>535</v>
      </c>
      <c r="M48" s="230">
        <v>79</v>
      </c>
      <c r="N48" s="230">
        <v>51</v>
      </c>
      <c r="O48" s="230">
        <v>55</v>
      </c>
      <c r="P48" s="230">
        <v>56</v>
      </c>
      <c r="Q48" s="230">
        <v>22</v>
      </c>
      <c r="R48" s="230">
        <v>17</v>
      </c>
      <c r="S48" s="230">
        <v>44</v>
      </c>
      <c r="T48" s="230">
        <v>27</v>
      </c>
      <c r="U48" s="226">
        <f t="shared" si="14"/>
        <v>200</v>
      </c>
      <c r="V48" s="226">
        <f t="shared" si="15"/>
        <v>151</v>
      </c>
      <c r="W48" s="45" t="s">
        <v>535</v>
      </c>
      <c r="X48" s="230">
        <v>20</v>
      </c>
      <c r="Y48" s="230">
        <v>13</v>
      </c>
      <c r="Z48" s="230">
        <v>12</v>
      </c>
      <c r="AA48" s="58">
        <v>9</v>
      </c>
      <c r="AB48" s="226">
        <f t="shared" si="18"/>
        <v>54</v>
      </c>
      <c r="AC48" s="58">
        <f t="shared" si="19"/>
        <v>51</v>
      </c>
      <c r="AD48" s="230">
        <v>46</v>
      </c>
      <c r="AE48" s="230">
        <v>5</v>
      </c>
      <c r="AF48" s="230">
        <v>85</v>
      </c>
      <c r="AG48" s="230">
        <v>12</v>
      </c>
      <c r="AH48" s="230"/>
      <c r="AI48" s="230">
        <v>9</v>
      </c>
      <c r="AJ48" s="230"/>
      <c r="AK48" s="226">
        <f t="shared" si="16"/>
        <v>94</v>
      </c>
      <c r="AL48" s="45">
        <f t="shared" si="17"/>
        <v>9</v>
      </c>
      <c r="AM48" s="230">
        <v>9</v>
      </c>
      <c r="AN48" s="230"/>
    </row>
    <row r="49" spans="1:40">
      <c r="A49" s="758" t="s">
        <v>536</v>
      </c>
      <c r="B49" s="230">
        <v>847</v>
      </c>
      <c r="C49" s="230">
        <v>722</v>
      </c>
      <c r="D49" s="230">
        <v>277</v>
      </c>
      <c r="E49" s="230">
        <v>261</v>
      </c>
      <c r="F49" s="230">
        <v>287</v>
      </c>
      <c r="G49" s="230">
        <v>227</v>
      </c>
      <c r="H49" s="230">
        <v>221</v>
      </c>
      <c r="I49" s="230">
        <v>119</v>
      </c>
      <c r="J49" s="226">
        <f t="shared" si="12"/>
        <v>1632</v>
      </c>
      <c r="K49" s="226">
        <f t="shared" si="13"/>
        <v>1329</v>
      </c>
      <c r="L49" s="758" t="s">
        <v>536</v>
      </c>
      <c r="M49" s="230">
        <v>97</v>
      </c>
      <c r="N49" s="230">
        <v>64</v>
      </c>
      <c r="O49" s="230">
        <v>31</v>
      </c>
      <c r="P49" s="230">
        <v>34</v>
      </c>
      <c r="Q49" s="230">
        <v>21</v>
      </c>
      <c r="R49" s="230">
        <v>24</v>
      </c>
      <c r="S49" s="230">
        <v>64</v>
      </c>
      <c r="T49" s="230">
        <v>28</v>
      </c>
      <c r="U49" s="226">
        <f t="shared" si="14"/>
        <v>213</v>
      </c>
      <c r="V49" s="226">
        <f t="shared" si="15"/>
        <v>150</v>
      </c>
      <c r="W49" s="45" t="s">
        <v>536</v>
      </c>
      <c r="X49" s="230">
        <v>26</v>
      </c>
      <c r="Y49" s="230">
        <v>13</v>
      </c>
      <c r="Z49" s="230">
        <v>10</v>
      </c>
      <c r="AA49" s="58">
        <v>9</v>
      </c>
      <c r="AB49" s="226">
        <f t="shared" si="18"/>
        <v>58</v>
      </c>
      <c r="AC49" s="58">
        <f t="shared" si="19"/>
        <v>61</v>
      </c>
      <c r="AD49" s="230">
        <v>48</v>
      </c>
      <c r="AE49" s="230">
        <v>13</v>
      </c>
      <c r="AF49" s="230">
        <v>99</v>
      </c>
      <c r="AG49" s="230">
        <v>33</v>
      </c>
      <c r="AH49" s="230">
        <v>3</v>
      </c>
      <c r="AI49" s="230">
        <v>9</v>
      </c>
      <c r="AJ49" s="230"/>
      <c r="AK49" s="226">
        <f t="shared" si="16"/>
        <v>108</v>
      </c>
      <c r="AL49" s="45">
        <f t="shared" si="17"/>
        <v>8</v>
      </c>
      <c r="AM49" s="230">
        <v>8</v>
      </c>
      <c r="AN49" s="230"/>
    </row>
    <row r="50" spans="1:40">
      <c r="A50" s="765" t="s">
        <v>537</v>
      </c>
      <c r="B50" s="230">
        <v>279</v>
      </c>
      <c r="C50" s="230">
        <v>317</v>
      </c>
      <c r="D50" s="230">
        <v>150</v>
      </c>
      <c r="E50" s="230">
        <v>142</v>
      </c>
      <c r="F50" s="230">
        <v>125</v>
      </c>
      <c r="G50" s="230">
        <v>119</v>
      </c>
      <c r="H50" s="230">
        <v>88</v>
      </c>
      <c r="I50" s="230">
        <v>81</v>
      </c>
      <c r="J50" s="226">
        <f t="shared" si="12"/>
        <v>642</v>
      </c>
      <c r="K50" s="226">
        <f t="shared" si="13"/>
        <v>659</v>
      </c>
      <c r="L50" s="765" t="s">
        <v>537</v>
      </c>
      <c r="M50" s="230">
        <v>28</v>
      </c>
      <c r="N50" s="230">
        <v>31</v>
      </c>
      <c r="O50" s="230">
        <v>22</v>
      </c>
      <c r="P50" s="230">
        <v>13</v>
      </c>
      <c r="Q50" s="230">
        <v>10</v>
      </c>
      <c r="R50" s="230">
        <v>12</v>
      </c>
      <c r="S50" s="230">
        <v>13</v>
      </c>
      <c r="T50" s="230">
        <v>10</v>
      </c>
      <c r="U50" s="226">
        <f t="shared" si="14"/>
        <v>73</v>
      </c>
      <c r="V50" s="226">
        <f t="shared" si="15"/>
        <v>66</v>
      </c>
      <c r="W50" s="707" t="s">
        <v>537</v>
      </c>
      <c r="X50" s="230">
        <v>9</v>
      </c>
      <c r="Y50" s="230">
        <v>6</v>
      </c>
      <c r="Z50" s="230">
        <v>5</v>
      </c>
      <c r="AA50" s="58">
        <v>5</v>
      </c>
      <c r="AB50" s="226">
        <f t="shared" si="18"/>
        <v>25</v>
      </c>
      <c r="AC50" s="58">
        <f t="shared" si="19"/>
        <v>21</v>
      </c>
      <c r="AD50" s="230">
        <v>21</v>
      </c>
      <c r="AE50" s="230">
        <v>0</v>
      </c>
      <c r="AF50" s="230">
        <v>23</v>
      </c>
      <c r="AG50" s="230">
        <v>13</v>
      </c>
      <c r="AH50" s="230"/>
      <c r="AI50" s="230">
        <v>4</v>
      </c>
      <c r="AJ50" s="230"/>
      <c r="AK50" s="226">
        <f t="shared" si="16"/>
        <v>27</v>
      </c>
      <c r="AL50" s="45">
        <f t="shared" si="17"/>
        <v>3</v>
      </c>
      <c r="AM50" s="230">
        <v>3</v>
      </c>
      <c r="AN50" s="230"/>
    </row>
    <row r="51" spans="1:40">
      <c r="A51" s="758" t="s">
        <v>538</v>
      </c>
      <c r="B51" s="230">
        <v>1001</v>
      </c>
      <c r="C51" s="230">
        <v>704</v>
      </c>
      <c r="D51" s="230">
        <v>316</v>
      </c>
      <c r="E51" s="230">
        <v>210</v>
      </c>
      <c r="F51" s="230">
        <v>311</v>
      </c>
      <c r="G51" s="230">
        <v>167</v>
      </c>
      <c r="H51" s="230">
        <v>150</v>
      </c>
      <c r="I51" s="230">
        <v>82</v>
      </c>
      <c r="J51" s="226">
        <f t="shared" si="12"/>
        <v>1778</v>
      </c>
      <c r="K51" s="226">
        <f t="shared" si="13"/>
        <v>1163</v>
      </c>
      <c r="L51" s="758" t="s">
        <v>538</v>
      </c>
      <c r="M51" s="230">
        <v>133</v>
      </c>
      <c r="N51" s="230">
        <v>76</v>
      </c>
      <c r="O51" s="230">
        <v>55</v>
      </c>
      <c r="P51" s="230">
        <v>31</v>
      </c>
      <c r="Q51" s="230">
        <v>47</v>
      </c>
      <c r="R51" s="230">
        <v>21</v>
      </c>
      <c r="S51" s="230">
        <v>55</v>
      </c>
      <c r="T51" s="230">
        <v>30</v>
      </c>
      <c r="U51" s="226">
        <f t="shared" si="14"/>
        <v>290</v>
      </c>
      <c r="V51" s="226">
        <f t="shared" si="15"/>
        <v>158</v>
      </c>
      <c r="W51" s="45" t="s">
        <v>538</v>
      </c>
      <c r="X51" s="230">
        <v>33</v>
      </c>
      <c r="Y51" s="230">
        <v>15</v>
      </c>
      <c r="Z51" s="230">
        <v>13</v>
      </c>
      <c r="AA51" s="58">
        <v>11</v>
      </c>
      <c r="AB51" s="226">
        <f t="shared" si="18"/>
        <v>72</v>
      </c>
      <c r="AC51" s="58">
        <f t="shared" si="19"/>
        <v>69</v>
      </c>
      <c r="AD51" s="230">
        <v>61</v>
      </c>
      <c r="AE51" s="230">
        <v>8</v>
      </c>
      <c r="AF51" s="230">
        <v>127</v>
      </c>
      <c r="AG51" s="230">
        <v>41</v>
      </c>
      <c r="AH51" s="230"/>
      <c r="AI51" s="230">
        <v>9</v>
      </c>
      <c r="AJ51" s="230"/>
      <c r="AK51" s="226">
        <f t="shared" si="16"/>
        <v>136</v>
      </c>
      <c r="AL51" s="45">
        <f t="shared" si="17"/>
        <v>12</v>
      </c>
      <c r="AM51" s="230">
        <v>12</v>
      </c>
      <c r="AN51" s="230"/>
    </row>
    <row r="52" spans="1:40">
      <c r="A52" s="758" t="s">
        <v>539</v>
      </c>
      <c r="B52" s="230">
        <v>509</v>
      </c>
      <c r="C52" s="230">
        <v>478</v>
      </c>
      <c r="D52" s="230">
        <v>260</v>
      </c>
      <c r="E52" s="230">
        <v>206</v>
      </c>
      <c r="F52" s="230">
        <v>227</v>
      </c>
      <c r="G52" s="230">
        <v>172</v>
      </c>
      <c r="H52" s="230">
        <v>159</v>
      </c>
      <c r="I52" s="230">
        <v>142</v>
      </c>
      <c r="J52" s="226">
        <f t="shared" si="12"/>
        <v>1155</v>
      </c>
      <c r="K52" s="226">
        <f t="shared" si="13"/>
        <v>998</v>
      </c>
      <c r="L52" s="758" t="s">
        <v>539</v>
      </c>
      <c r="M52" s="230">
        <v>30</v>
      </c>
      <c r="N52" s="230">
        <v>39</v>
      </c>
      <c r="O52" s="230">
        <v>24</v>
      </c>
      <c r="P52" s="230">
        <v>28</v>
      </c>
      <c r="Q52" s="230">
        <v>33</v>
      </c>
      <c r="R52" s="230">
        <v>35</v>
      </c>
      <c r="S52" s="230">
        <v>58</v>
      </c>
      <c r="T52" s="230">
        <v>49</v>
      </c>
      <c r="U52" s="226">
        <f t="shared" si="14"/>
        <v>145</v>
      </c>
      <c r="V52" s="226">
        <f t="shared" si="15"/>
        <v>151</v>
      </c>
      <c r="W52" s="45" t="s">
        <v>539</v>
      </c>
      <c r="X52" s="230">
        <v>19</v>
      </c>
      <c r="Y52" s="230">
        <v>12</v>
      </c>
      <c r="Z52" s="230">
        <v>12</v>
      </c>
      <c r="AA52" s="58">
        <v>10</v>
      </c>
      <c r="AB52" s="226">
        <f t="shared" si="18"/>
        <v>53</v>
      </c>
      <c r="AC52" s="58">
        <f t="shared" si="19"/>
        <v>49</v>
      </c>
      <c r="AD52" s="230">
        <v>49</v>
      </c>
      <c r="AE52" s="230"/>
      <c r="AF52" s="230">
        <v>76</v>
      </c>
      <c r="AG52" s="230">
        <v>13</v>
      </c>
      <c r="AH52" s="230"/>
      <c r="AI52" s="230">
        <v>6</v>
      </c>
      <c r="AJ52" s="230"/>
      <c r="AK52" s="226">
        <f t="shared" si="16"/>
        <v>82</v>
      </c>
      <c r="AL52" s="45">
        <f t="shared" si="17"/>
        <v>9</v>
      </c>
      <c r="AM52" s="230">
        <v>9</v>
      </c>
      <c r="AN52" s="230"/>
    </row>
    <row r="53" spans="1:40" ht="9" customHeight="1">
      <c r="A53" s="684"/>
      <c r="B53" s="708"/>
      <c r="C53" s="708"/>
      <c r="D53" s="708"/>
      <c r="E53" s="708"/>
      <c r="F53" s="708"/>
      <c r="G53" s="708"/>
      <c r="H53" s="708"/>
      <c r="I53" s="708"/>
      <c r="J53" s="708"/>
      <c r="K53" s="708"/>
      <c r="L53" s="684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684"/>
      <c r="X53" s="708"/>
      <c r="Y53" s="708"/>
      <c r="Z53" s="708"/>
      <c r="AA53" s="708"/>
      <c r="AB53" s="708"/>
      <c r="AC53" s="708"/>
      <c r="AD53" s="708"/>
      <c r="AE53" s="708"/>
      <c r="AF53" s="708"/>
      <c r="AG53" s="708"/>
      <c r="AH53" s="708"/>
      <c r="AI53" s="708"/>
      <c r="AJ53" s="708"/>
      <c r="AK53" s="708"/>
      <c r="AL53" s="708"/>
      <c r="AM53" s="708"/>
    </row>
    <row r="55" spans="1:40">
      <c r="A55" s="1070" t="s">
        <v>634</v>
      </c>
      <c r="B55" s="1070"/>
      <c r="C55" s="1070"/>
      <c r="D55" s="1070"/>
      <c r="E55" s="1070"/>
      <c r="F55" s="1070"/>
      <c r="G55" s="1070"/>
      <c r="H55" s="1070"/>
      <c r="I55" s="1070"/>
      <c r="J55" s="1070"/>
      <c r="K55" s="1070"/>
      <c r="L55" s="1070" t="s">
        <v>628</v>
      </c>
      <c r="M55" s="1070"/>
      <c r="N55" s="1070"/>
      <c r="O55" s="1070"/>
      <c r="P55" s="1070"/>
      <c r="Q55" s="1070"/>
      <c r="R55" s="1070"/>
      <c r="S55" s="1070"/>
      <c r="T55" s="1070"/>
      <c r="U55" s="1070"/>
      <c r="W55" s="1070" t="s">
        <v>635</v>
      </c>
      <c r="X55" s="1070"/>
      <c r="Y55" s="1070"/>
      <c r="Z55" s="1070"/>
      <c r="AA55" s="1070"/>
      <c r="AB55" s="1070"/>
      <c r="AC55" s="1070"/>
      <c r="AD55" s="1070"/>
      <c r="AE55" s="1070"/>
      <c r="AF55" s="1070"/>
      <c r="AG55" s="1070"/>
      <c r="AH55" s="1070"/>
      <c r="AI55" s="1070"/>
      <c r="AJ55" s="1070"/>
      <c r="AK55" s="1070"/>
      <c r="AL55" s="1070"/>
      <c r="AM55" s="1070"/>
    </row>
    <row r="56" spans="1:40">
      <c r="A56" s="1070" t="s">
        <v>630</v>
      </c>
      <c r="B56" s="1070"/>
      <c r="C56" s="1070"/>
      <c r="D56" s="1070"/>
      <c r="E56" s="1070"/>
      <c r="F56" s="1070"/>
      <c r="G56" s="1070"/>
      <c r="H56" s="1070"/>
      <c r="I56" s="1070"/>
      <c r="J56" s="1070"/>
      <c r="K56" s="1070"/>
      <c r="L56" s="1070" t="s">
        <v>372</v>
      </c>
      <c r="M56" s="1070"/>
      <c r="N56" s="1070"/>
      <c r="O56" s="1070"/>
      <c r="P56" s="1070"/>
      <c r="Q56" s="1070"/>
      <c r="R56" s="1070"/>
      <c r="S56" s="1070"/>
      <c r="T56" s="1070"/>
      <c r="U56" s="1070"/>
      <c r="W56" s="682" t="s">
        <v>631</v>
      </c>
      <c r="X56" s="682"/>
      <c r="Y56" s="682"/>
      <c r="Z56" s="673"/>
      <c r="AA56" s="673"/>
      <c r="AB56" s="673"/>
      <c r="AC56" s="673"/>
      <c r="AD56" s="673"/>
      <c r="AE56" s="673"/>
      <c r="AF56" s="673"/>
      <c r="AG56" s="673"/>
      <c r="AH56" s="673"/>
      <c r="AI56" s="673"/>
      <c r="AJ56" s="673"/>
      <c r="AK56" s="673"/>
      <c r="AL56" s="673"/>
      <c r="AM56" s="673"/>
    </row>
    <row r="57" spans="1:40">
      <c r="A57" s="1070" t="s">
        <v>1</v>
      </c>
      <c r="B57" s="1070"/>
      <c r="C57" s="1070"/>
      <c r="D57" s="1070"/>
      <c r="E57" s="1070"/>
      <c r="F57" s="1070"/>
      <c r="G57" s="1070"/>
      <c r="H57" s="1070"/>
      <c r="I57" s="1070"/>
      <c r="J57" s="1070"/>
      <c r="K57" s="1070"/>
      <c r="L57" s="1070" t="s">
        <v>1</v>
      </c>
      <c r="M57" s="1070"/>
      <c r="N57" s="1070"/>
      <c r="O57" s="1070"/>
      <c r="P57" s="1070"/>
      <c r="Q57" s="1070"/>
      <c r="R57" s="1070"/>
      <c r="S57" s="1070"/>
      <c r="T57" s="1070"/>
      <c r="U57" s="1070"/>
      <c r="V57" s="673"/>
      <c r="W57" s="682" t="s">
        <v>1</v>
      </c>
      <c r="X57" s="673"/>
      <c r="Y57" s="673"/>
      <c r="Z57" s="673"/>
      <c r="AA57" s="673"/>
      <c r="AB57" s="673"/>
      <c r="AC57" s="673"/>
      <c r="AD57" s="673"/>
      <c r="AE57" s="673"/>
      <c r="AF57" s="673"/>
      <c r="AG57" s="673"/>
      <c r="AH57" s="673"/>
      <c r="AI57" s="673"/>
      <c r="AJ57" s="673"/>
      <c r="AK57" s="673"/>
      <c r="AL57" s="673"/>
      <c r="AM57" s="673"/>
    </row>
    <row r="58" spans="1:40">
      <c r="L58" s="143"/>
      <c r="M58" s="709"/>
      <c r="W58" s="689" t="s">
        <v>430</v>
      </c>
    </row>
    <row r="59" spans="1:40">
      <c r="A59" s="689" t="s">
        <v>430</v>
      </c>
      <c r="J59" s="58" t="s">
        <v>618</v>
      </c>
      <c r="L59" s="689" t="s">
        <v>430</v>
      </c>
      <c r="M59" s="709"/>
      <c r="U59" s="58" t="s">
        <v>618</v>
      </c>
      <c r="AK59" s="58" t="s">
        <v>618</v>
      </c>
    </row>
    <row r="61" spans="1:40">
      <c r="A61" s="756"/>
      <c r="B61" s="674" t="s">
        <v>544</v>
      </c>
      <c r="C61" s="675"/>
      <c r="D61" s="674" t="s">
        <v>545</v>
      </c>
      <c r="E61" s="675"/>
      <c r="F61" s="674" t="s">
        <v>546</v>
      </c>
      <c r="G61" s="675"/>
      <c r="H61" s="674" t="s">
        <v>547</v>
      </c>
      <c r="I61" s="675"/>
      <c r="J61" s="730" t="s">
        <v>377</v>
      </c>
      <c r="K61" s="675"/>
      <c r="L61" s="756"/>
      <c r="M61" s="674" t="s">
        <v>544</v>
      </c>
      <c r="N61" s="675"/>
      <c r="O61" s="674" t="s">
        <v>545</v>
      </c>
      <c r="P61" s="675"/>
      <c r="Q61" s="674" t="s">
        <v>546</v>
      </c>
      <c r="R61" s="675"/>
      <c r="S61" s="674" t="s">
        <v>547</v>
      </c>
      <c r="T61" s="675"/>
      <c r="U61" s="674" t="s">
        <v>377</v>
      </c>
      <c r="V61" s="675"/>
      <c r="W61" s="683"/>
      <c r="X61" s="1071" t="s">
        <v>96</v>
      </c>
      <c r="Y61" s="1072"/>
      <c r="Z61" s="1072"/>
      <c r="AA61" s="1072"/>
      <c r="AB61" s="1073"/>
      <c r="AC61" s="1074" t="s">
        <v>384</v>
      </c>
      <c r="AD61" s="1075"/>
      <c r="AE61" s="1076"/>
      <c r="AF61" s="674" t="s">
        <v>548</v>
      </c>
      <c r="AG61" s="694"/>
      <c r="AH61" s="694"/>
      <c r="AI61" s="694"/>
      <c r="AJ61" s="694"/>
      <c r="AK61" s="694"/>
      <c r="AL61" s="695" t="s">
        <v>386</v>
      </c>
      <c r="AM61" s="696"/>
      <c r="AN61" s="696"/>
    </row>
    <row r="62" spans="1:40">
      <c r="A62" s="757" t="s">
        <v>387</v>
      </c>
      <c r="B62" s="677" t="s">
        <v>388</v>
      </c>
      <c r="C62" s="677" t="s">
        <v>389</v>
      </c>
      <c r="D62" s="677" t="s">
        <v>388</v>
      </c>
      <c r="E62" s="677" t="s">
        <v>389</v>
      </c>
      <c r="F62" s="677" t="s">
        <v>388</v>
      </c>
      <c r="G62" s="677" t="s">
        <v>389</v>
      </c>
      <c r="H62" s="677" t="s">
        <v>388</v>
      </c>
      <c r="I62" s="677" t="s">
        <v>389</v>
      </c>
      <c r="J62" s="677" t="s">
        <v>388</v>
      </c>
      <c r="K62" s="677" t="s">
        <v>389</v>
      </c>
      <c r="L62" s="757" t="s">
        <v>387</v>
      </c>
      <c r="M62" s="677" t="s">
        <v>388</v>
      </c>
      <c r="N62" s="677" t="s">
        <v>389</v>
      </c>
      <c r="O62" s="677" t="s">
        <v>388</v>
      </c>
      <c r="P62" s="677" t="s">
        <v>389</v>
      </c>
      <c r="Q62" s="677" t="s">
        <v>388</v>
      </c>
      <c r="R62" s="677" t="s">
        <v>389</v>
      </c>
      <c r="S62" s="677" t="s">
        <v>388</v>
      </c>
      <c r="T62" s="677" t="s">
        <v>389</v>
      </c>
      <c r="U62" s="677" t="s">
        <v>388</v>
      </c>
      <c r="V62" s="677" t="s">
        <v>389</v>
      </c>
      <c r="W62" s="734" t="s">
        <v>387</v>
      </c>
      <c r="X62" s="737" t="s">
        <v>550</v>
      </c>
      <c r="Y62" s="737" t="s">
        <v>551</v>
      </c>
      <c r="Z62" s="737" t="s">
        <v>552</v>
      </c>
      <c r="AA62" s="737" t="s">
        <v>553</v>
      </c>
      <c r="AB62" s="726" t="s">
        <v>377</v>
      </c>
      <c r="AC62" s="739" t="s">
        <v>97</v>
      </c>
      <c r="AD62" s="740" t="s">
        <v>100</v>
      </c>
      <c r="AE62" s="740" t="s">
        <v>102</v>
      </c>
      <c r="AF62" s="731" t="s">
        <v>391</v>
      </c>
      <c r="AG62" s="698" t="s">
        <v>392</v>
      </c>
      <c r="AH62" s="698" t="s">
        <v>549</v>
      </c>
      <c r="AI62" s="438" t="s">
        <v>393</v>
      </c>
      <c r="AJ62" s="438"/>
      <c r="AK62" s="683"/>
      <c r="AL62" s="678"/>
      <c r="AM62" s="817" t="s">
        <v>394</v>
      </c>
      <c r="AN62" s="813"/>
    </row>
    <row r="63" spans="1:40">
      <c r="A63" s="758"/>
      <c r="B63" s="678"/>
      <c r="C63" s="678"/>
      <c r="D63" s="678"/>
      <c r="E63" s="678"/>
      <c r="F63" s="678"/>
      <c r="G63" s="678"/>
      <c r="H63" s="678"/>
      <c r="I63" s="678"/>
      <c r="J63" s="678"/>
      <c r="K63" s="678"/>
      <c r="L63" s="758"/>
      <c r="M63" s="678"/>
      <c r="N63" s="678"/>
      <c r="O63" s="678"/>
      <c r="P63" s="678"/>
      <c r="Q63" s="678"/>
      <c r="R63" s="678"/>
      <c r="S63" s="678"/>
      <c r="T63" s="678"/>
      <c r="U63" s="678"/>
      <c r="V63" s="678"/>
      <c r="W63" s="735"/>
      <c r="X63" s="733"/>
      <c r="Y63" s="733"/>
      <c r="Z63" s="733"/>
      <c r="AA63" s="733"/>
      <c r="AB63" s="736"/>
      <c r="AC63" s="708" t="s">
        <v>98</v>
      </c>
      <c r="AD63" s="741" t="s">
        <v>99</v>
      </c>
      <c r="AE63" s="741" t="s">
        <v>101</v>
      </c>
      <c r="AF63" s="738" t="s">
        <v>403</v>
      </c>
      <c r="AG63" s="699" t="s">
        <v>404</v>
      </c>
      <c r="AH63" s="811" t="s">
        <v>115</v>
      </c>
      <c r="AI63" s="700" t="s">
        <v>403</v>
      </c>
      <c r="AJ63" s="700"/>
      <c r="AK63" s="699" t="s">
        <v>395</v>
      </c>
      <c r="AL63" s="819" t="s">
        <v>111</v>
      </c>
      <c r="AM63" s="818" t="s">
        <v>405</v>
      </c>
      <c r="AN63" s="814" t="s">
        <v>406</v>
      </c>
    </row>
    <row r="64" spans="1:40">
      <c r="A64" s="759" t="s">
        <v>407</v>
      </c>
      <c r="B64" s="226">
        <f t="shared" ref="B64:I64" si="20">SUM(B66:B88)</f>
        <v>8111</v>
      </c>
      <c r="C64" s="226">
        <f t="shared" si="20"/>
        <v>8078</v>
      </c>
      <c r="D64" s="226">
        <f t="shared" si="20"/>
        <v>4312</v>
      </c>
      <c r="E64" s="226">
        <f t="shared" si="20"/>
        <v>4021</v>
      </c>
      <c r="F64" s="226">
        <f t="shared" si="20"/>
        <v>3228</v>
      </c>
      <c r="G64" s="226">
        <f t="shared" si="20"/>
        <v>2841</v>
      </c>
      <c r="H64" s="226">
        <f t="shared" si="20"/>
        <v>3430</v>
      </c>
      <c r="I64" s="226">
        <f t="shared" si="20"/>
        <v>2997</v>
      </c>
      <c r="J64" s="226">
        <f>SUM(J66:J88)</f>
        <v>19081</v>
      </c>
      <c r="K64" s="226">
        <f>SUM(K66:K88)</f>
        <v>17937</v>
      </c>
      <c r="L64" s="759" t="s">
        <v>407</v>
      </c>
      <c r="M64" s="226">
        <f t="shared" ref="M64:T64" si="21">SUM(M66:M88)</f>
        <v>908</v>
      </c>
      <c r="N64" s="226">
        <f t="shared" si="21"/>
        <v>988</v>
      </c>
      <c r="O64" s="226">
        <f t="shared" si="21"/>
        <v>503</v>
      </c>
      <c r="P64" s="226">
        <f t="shared" si="21"/>
        <v>564</v>
      </c>
      <c r="Q64" s="226">
        <f t="shared" si="21"/>
        <v>651</v>
      </c>
      <c r="R64" s="226">
        <f t="shared" si="21"/>
        <v>613</v>
      </c>
      <c r="S64" s="226">
        <f t="shared" si="21"/>
        <v>1072</v>
      </c>
      <c r="T64" s="226">
        <f t="shared" si="21"/>
        <v>1014</v>
      </c>
      <c r="U64" s="226">
        <f>SUM(U66:U88)</f>
        <v>3134</v>
      </c>
      <c r="V64" s="226">
        <f>SUM(V66:V88)</f>
        <v>3179</v>
      </c>
      <c r="W64" s="46" t="s">
        <v>407</v>
      </c>
      <c r="X64" s="226">
        <f t="shared" ref="X64:AN64" si="22">SUM(X66:X88)</f>
        <v>345</v>
      </c>
      <c r="Y64" s="226">
        <f t="shared" si="22"/>
        <v>244</v>
      </c>
      <c r="Z64" s="226">
        <f t="shared" si="22"/>
        <v>218</v>
      </c>
      <c r="AA64" s="226">
        <f t="shared" si="22"/>
        <v>216</v>
      </c>
      <c r="AB64" s="226">
        <f t="shared" si="22"/>
        <v>1023</v>
      </c>
      <c r="AC64" s="226">
        <f t="shared" si="22"/>
        <v>1048</v>
      </c>
      <c r="AD64" s="226">
        <f t="shared" si="22"/>
        <v>937</v>
      </c>
      <c r="AE64" s="226">
        <f t="shared" si="22"/>
        <v>111</v>
      </c>
      <c r="AF64" s="226">
        <f t="shared" si="22"/>
        <v>1638</v>
      </c>
      <c r="AG64" s="226">
        <f t="shared" si="22"/>
        <v>609</v>
      </c>
      <c r="AH64" s="226">
        <f t="shared" si="22"/>
        <v>241</v>
      </c>
      <c r="AI64" s="226">
        <f t="shared" si="22"/>
        <v>622</v>
      </c>
      <c r="AJ64" s="226"/>
      <c r="AK64" s="226">
        <f t="shared" si="22"/>
        <v>2260</v>
      </c>
      <c r="AL64" s="226">
        <f t="shared" si="22"/>
        <v>186</v>
      </c>
      <c r="AM64" s="226">
        <f t="shared" si="22"/>
        <v>182</v>
      </c>
      <c r="AN64" s="226">
        <f t="shared" si="22"/>
        <v>4</v>
      </c>
    </row>
    <row r="65" spans="1:43">
      <c r="A65" s="758"/>
      <c r="B65" s="230"/>
      <c r="C65" s="230"/>
      <c r="D65" s="230"/>
      <c r="E65" s="230"/>
      <c r="F65" s="230"/>
      <c r="G65" s="230"/>
      <c r="H65" s="230"/>
      <c r="I65" s="230"/>
      <c r="J65" s="230"/>
      <c r="K65" s="230"/>
      <c r="L65" s="758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45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M65" s="230"/>
      <c r="AN65" s="230"/>
    </row>
    <row r="66" spans="1:43">
      <c r="A66" s="758" t="s">
        <v>431</v>
      </c>
      <c r="B66" s="230">
        <v>600</v>
      </c>
      <c r="C66" s="230">
        <v>610</v>
      </c>
      <c r="D66" s="230">
        <v>537</v>
      </c>
      <c r="E66" s="230">
        <v>567</v>
      </c>
      <c r="F66" s="230">
        <v>487</v>
      </c>
      <c r="G66" s="230">
        <v>438</v>
      </c>
      <c r="H66" s="230">
        <v>458</v>
      </c>
      <c r="I66" s="230">
        <v>474</v>
      </c>
      <c r="J66" s="226">
        <f t="shared" ref="J66:K69" si="23">B66+D66+F66+H66</f>
        <v>2082</v>
      </c>
      <c r="K66" s="226">
        <f t="shared" si="23"/>
        <v>2089</v>
      </c>
      <c r="L66" s="758" t="s">
        <v>431</v>
      </c>
      <c r="M66" s="230">
        <v>81</v>
      </c>
      <c r="N66" s="230">
        <v>76</v>
      </c>
      <c r="O66" s="230">
        <v>67</v>
      </c>
      <c r="P66" s="230">
        <v>75</v>
      </c>
      <c r="Q66" s="230">
        <v>57</v>
      </c>
      <c r="R66" s="230">
        <v>65</v>
      </c>
      <c r="S66" s="230">
        <v>123</v>
      </c>
      <c r="T66" s="230">
        <v>155</v>
      </c>
      <c r="U66" s="226">
        <f t="shared" ref="U66:U88" si="24">M66+O66+Q66+S66</f>
        <v>328</v>
      </c>
      <c r="V66" s="226">
        <f t="shared" ref="V66:V88" si="25">N66+P66+R66+T66</f>
        <v>371</v>
      </c>
      <c r="W66" s="45" t="s">
        <v>431</v>
      </c>
      <c r="X66" s="70">
        <v>24</v>
      </c>
      <c r="Y66" s="70">
        <v>20</v>
      </c>
      <c r="Z66" s="70">
        <v>19</v>
      </c>
      <c r="AA66" s="70">
        <v>19</v>
      </c>
      <c r="AB66" s="812">
        <f t="shared" ref="AB66:AB88" si="26">SUM(X66:AA66)</f>
        <v>82</v>
      </c>
      <c r="AC66" s="812">
        <v>66</v>
      </c>
      <c r="AD66" s="70">
        <v>64</v>
      </c>
      <c r="AE66" s="45">
        <v>2</v>
      </c>
      <c r="AF66" s="230">
        <v>211</v>
      </c>
      <c r="AG66" s="218">
        <v>136</v>
      </c>
      <c r="AH66" s="218">
        <v>18</v>
      </c>
      <c r="AI66" s="230">
        <v>113</v>
      </c>
      <c r="AJ66" s="230"/>
      <c r="AK66" s="226">
        <f t="shared" ref="AK66:AK74" si="27">AF66+AI66</f>
        <v>324</v>
      </c>
      <c r="AL66" s="45">
        <f t="shared" ref="AL66:AL88" si="28">+AM66+AN66</f>
        <v>4</v>
      </c>
      <c r="AM66" s="230">
        <v>4</v>
      </c>
      <c r="AN66" s="230">
        <v>0</v>
      </c>
      <c r="AO66" s="711"/>
      <c r="AP66" s="712"/>
      <c r="AQ66" s="712"/>
    </row>
    <row r="67" spans="1:43">
      <c r="A67" s="758" t="s">
        <v>432</v>
      </c>
      <c r="B67" s="230">
        <v>922</v>
      </c>
      <c r="C67" s="230">
        <v>1250</v>
      </c>
      <c r="D67" s="230">
        <v>525</v>
      </c>
      <c r="E67" s="230">
        <v>574</v>
      </c>
      <c r="F67" s="230">
        <v>334</v>
      </c>
      <c r="G67" s="230">
        <v>415</v>
      </c>
      <c r="H67" s="230">
        <v>362</v>
      </c>
      <c r="I67" s="230">
        <v>408</v>
      </c>
      <c r="J67" s="226">
        <f t="shared" si="23"/>
        <v>2143</v>
      </c>
      <c r="K67" s="226">
        <f t="shared" si="23"/>
        <v>2647</v>
      </c>
      <c r="L67" s="758" t="s">
        <v>432</v>
      </c>
      <c r="M67" s="230">
        <v>94</v>
      </c>
      <c r="N67" s="230">
        <v>148</v>
      </c>
      <c r="O67" s="230">
        <v>73</v>
      </c>
      <c r="P67" s="230">
        <v>77</v>
      </c>
      <c r="Q67" s="230">
        <v>74</v>
      </c>
      <c r="R67" s="230">
        <v>106</v>
      </c>
      <c r="S67" s="230">
        <v>122</v>
      </c>
      <c r="T67" s="230">
        <v>133</v>
      </c>
      <c r="U67" s="226">
        <f t="shared" si="24"/>
        <v>363</v>
      </c>
      <c r="V67" s="226">
        <f t="shared" si="25"/>
        <v>464</v>
      </c>
      <c r="W67" s="45" t="s">
        <v>432</v>
      </c>
      <c r="X67" s="70">
        <v>40</v>
      </c>
      <c r="Y67" s="70">
        <v>33</v>
      </c>
      <c r="Z67" s="70">
        <v>28</v>
      </c>
      <c r="AA67" s="70">
        <v>28</v>
      </c>
      <c r="AB67" s="812">
        <f t="shared" si="26"/>
        <v>129</v>
      </c>
      <c r="AC67" s="812">
        <v>116</v>
      </c>
      <c r="AD67" s="70">
        <v>109</v>
      </c>
      <c r="AE67" s="45">
        <v>7</v>
      </c>
      <c r="AF67" s="230">
        <v>215</v>
      </c>
      <c r="AG67" s="218">
        <v>89</v>
      </c>
      <c r="AH67" s="218">
        <v>51</v>
      </c>
      <c r="AI67" s="230">
        <v>76</v>
      </c>
      <c r="AJ67" s="230"/>
      <c r="AK67" s="226">
        <f t="shared" si="27"/>
        <v>291</v>
      </c>
      <c r="AL67" s="45">
        <f t="shared" si="28"/>
        <v>28</v>
      </c>
      <c r="AM67" s="230">
        <v>28</v>
      </c>
      <c r="AN67" s="230">
        <v>0</v>
      </c>
      <c r="AO67" s="711"/>
      <c r="AP67" s="712"/>
      <c r="AQ67" s="712"/>
    </row>
    <row r="68" spans="1:43">
      <c r="A68" s="758" t="s">
        <v>433</v>
      </c>
      <c r="B68" s="230">
        <v>494</v>
      </c>
      <c r="C68" s="230">
        <v>652</v>
      </c>
      <c r="D68" s="230">
        <v>225</v>
      </c>
      <c r="E68" s="230">
        <v>290</v>
      </c>
      <c r="F68" s="230">
        <v>182</v>
      </c>
      <c r="G68" s="230">
        <v>190</v>
      </c>
      <c r="H68" s="218">
        <v>155</v>
      </c>
      <c r="I68" s="230">
        <v>179</v>
      </c>
      <c r="J68" s="226">
        <f t="shared" si="23"/>
        <v>1056</v>
      </c>
      <c r="K68" s="226">
        <f t="shared" si="23"/>
        <v>1311</v>
      </c>
      <c r="L68" s="758" t="s">
        <v>433</v>
      </c>
      <c r="M68" s="230">
        <v>84</v>
      </c>
      <c r="N68" s="230">
        <v>88</v>
      </c>
      <c r="O68" s="230">
        <v>35</v>
      </c>
      <c r="P68" s="230">
        <v>45</v>
      </c>
      <c r="Q68" s="230">
        <v>61</v>
      </c>
      <c r="R68" s="230">
        <v>57</v>
      </c>
      <c r="S68" s="230">
        <v>49</v>
      </c>
      <c r="T68" s="230">
        <v>61</v>
      </c>
      <c r="U68" s="226">
        <f t="shared" si="24"/>
        <v>229</v>
      </c>
      <c r="V68" s="226">
        <f t="shared" si="25"/>
        <v>251</v>
      </c>
      <c r="W68" s="45" t="s">
        <v>433</v>
      </c>
      <c r="X68" s="70">
        <v>24</v>
      </c>
      <c r="Y68" s="70">
        <v>13</v>
      </c>
      <c r="Z68" s="70">
        <v>10</v>
      </c>
      <c r="AA68" s="70">
        <v>10</v>
      </c>
      <c r="AB68" s="812">
        <f t="shared" si="26"/>
        <v>57</v>
      </c>
      <c r="AC68" s="812">
        <v>55</v>
      </c>
      <c r="AD68" s="70">
        <v>51</v>
      </c>
      <c r="AE68" s="45">
        <v>4</v>
      </c>
      <c r="AF68" s="230">
        <v>108</v>
      </c>
      <c r="AG68" s="218">
        <v>39</v>
      </c>
      <c r="AH68" s="218">
        <v>18</v>
      </c>
      <c r="AI68" s="230">
        <v>24</v>
      </c>
      <c r="AJ68" s="230"/>
      <c r="AK68" s="226">
        <f t="shared" si="27"/>
        <v>132</v>
      </c>
      <c r="AL68" s="45">
        <f t="shared" si="28"/>
        <v>10</v>
      </c>
      <c r="AM68" s="230">
        <v>10</v>
      </c>
      <c r="AN68" s="230">
        <v>0</v>
      </c>
      <c r="AO68" s="711"/>
      <c r="AP68" s="712"/>
      <c r="AQ68" s="712"/>
    </row>
    <row r="69" spans="1:43" s="715" customFormat="1">
      <c r="A69" s="924" t="s">
        <v>434</v>
      </c>
      <c r="B69" s="218">
        <v>258</v>
      </c>
      <c r="C69" s="218">
        <v>311</v>
      </c>
      <c r="D69" s="218">
        <v>153</v>
      </c>
      <c r="E69" s="218">
        <v>121</v>
      </c>
      <c r="F69" s="218">
        <v>106</v>
      </c>
      <c r="G69" s="218">
        <v>101</v>
      </c>
      <c r="H69" s="218">
        <v>98</v>
      </c>
      <c r="I69" s="218">
        <v>94</v>
      </c>
      <c r="J69" s="713">
        <f t="shared" si="23"/>
        <v>615</v>
      </c>
      <c r="K69" s="713">
        <f t="shared" si="23"/>
        <v>627</v>
      </c>
      <c r="L69" s="924" t="s">
        <v>434</v>
      </c>
      <c r="M69" s="218">
        <v>16</v>
      </c>
      <c r="N69" s="218">
        <v>22</v>
      </c>
      <c r="O69" s="218">
        <v>9</v>
      </c>
      <c r="P69" s="218">
        <v>15</v>
      </c>
      <c r="Q69" s="218">
        <v>24</v>
      </c>
      <c r="R69" s="218">
        <v>19</v>
      </c>
      <c r="S69" s="218">
        <v>48</v>
      </c>
      <c r="T69" s="218">
        <v>36</v>
      </c>
      <c r="U69" s="713">
        <f t="shared" si="24"/>
        <v>97</v>
      </c>
      <c r="V69" s="713">
        <f t="shared" si="25"/>
        <v>92</v>
      </c>
      <c r="W69" s="243" t="s">
        <v>434</v>
      </c>
      <c r="X69" s="70">
        <v>13</v>
      </c>
      <c r="Y69" s="70">
        <v>8</v>
      </c>
      <c r="Z69" s="70">
        <v>8</v>
      </c>
      <c r="AA69" s="70">
        <v>9</v>
      </c>
      <c r="AB69" s="812">
        <f t="shared" si="26"/>
        <v>38</v>
      </c>
      <c r="AC69" s="812">
        <v>32</v>
      </c>
      <c r="AD69" s="70">
        <v>30</v>
      </c>
      <c r="AE69" s="714">
        <v>2</v>
      </c>
      <c r="AF69" s="218">
        <v>57</v>
      </c>
      <c r="AG69" s="218">
        <v>20</v>
      </c>
      <c r="AH69" s="218">
        <v>5</v>
      </c>
      <c r="AI69" s="218">
        <v>22</v>
      </c>
      <c r="AJ69" s="218"/>
      <c r="AK69" s="713">
        <f t="shared" si="27"/>
        <v>79</v>
      </c>
      <c r="AL69" s="45">
        <f t="shared" si="28"/>
        <v>6</v>
      </c>
      <c r="AM69" s="218">
        <v>6</v>
      </c>
      <c r="AN69" s="218">
        <v>0</v>
      </c>
      <c r="AO69" s="711"/>
      <c r="AP69" s="712"/>
      <c r="AQ69" s="712"/>
    </row>
    <row r="70" spans="1:43">
      <c r="A70" s="758" t="s">
        <v>435</v>
      </c>
      <c r="B70" s="230">
        <v>350</v>
      </c>
      <c r="C70" s="230">
        <v>442</v>
      </c>
      <c r="D70" s="230">
        <v>241</v>
      </c>
      <c r="E70" s="230">
        <v>259</v>
      </c>
      <c r="F70" s="230">
        <v>168</v>
      </c>
      <c r="G70" s="230">
        <v>202</v>
      </c>
      <c r="H70" s="230">
        <v>155</v>
      </c>
      <c r="I70" s="230">
        <v>171</v>
      </c>
      <c r="J70" s="226">
        <f t="shared" ref="J70:J88" si="29">B70+D70+F70+H70</f>
        <v>914</v>
      </c>
      <c r="K70" s="226">
        <f>+C70+E70+G70+I70</f>
        <v>1074</v>
      </c>
      <c r="L70" s="758" t="s">
        <v>435</v>
      </c>
      <c r="M70" s="230">
        <v>45</v>
      </c>
      <c r="N70" s="230">
        <v>73</v>
      </c>
      <c r="O70" s="230">
        <v>29</v>
      </c>
      <c r="P70" s="230">
        <v>28</v>
      </c>
      <c r="Q70" s="230">
        <v>45</v>
      </c>
      <c r="R70" s="230">
        <v>50</v>
      </c>
      <c r="S70" s="230">
        <v>44</v>
      </c>
      <c r="T70" s="230">
        <v>63</v>
      </c>
      <c r="U70" s="226">
        <f t="shared" si="24"/>
        <v>163</v>
      </c>
      <c r="V70" s="226">
        <f t="shared" si="25"/>
        <v>214</v>
      </c>
      <c r="W70" s="45" t="s">
        <v>435</v>
      </c>
      <c r="X70" s="70">
        <v>18</v>
      </c>
      <c r="Y70" s="70">
        <v>15</v>
      </c>
      <c r="Z70" s="70">
        <v>14</v>
      </c>
      <c r="AA70" s="70">
        <v>12</v>
      </c>
      <c r="AB70" s="812">
        <f t="shared" si="26"/>
        <v>59</v>
      </c>
      <c r="AC70" s="812">
        <v>55</v>
      </c>
      <c r="AD70" s="70">
        <v>53</v>
      </c>
      <c r="AE70" s="243">
        <v>2</v>
      </c>
      <c r="AF70" s="218">
        <v>101</v>
      </c>
      <c r="AG70" s="218">
        <v>36</v>
      </c>
      <c r="AH70" s="218">
        <v>23</v>
      </c>
      <c r="AI70" s="218">
        <v>31</v>
      </c>
      <c r="AJ70" s="218"/>
      <c r="AK70" s="713">
        <f t="shared" si="27"/>
        <v>132</v>
      </c>
      <c r="AL70" s="45">
        <f t="shared" si="28"/>
        <v>12</v>
      </c>
      <c r="AM70" s="218">
        <v>12</v>
      </c>
      <c r="AN70" s="218">
        <v>0</v>
      </c>
      <c r="AO70" s="711"/>
      <c r="AP70" s="712"/>
      <c r="AQ70" s="712"/>
    </row>
    <row r="71" spans="1:43">
      <c r="A71" s="758" t="s">
        <v>436</v>
      </c>
      <c r="B71" s="230">
        <v>593</v>
      </c>
      <c r="C71" s="230">
        <v>671</v>
      </c>
      <c r="D71" s="230">
        <v>393</v>
      </c>
      <c r="E71" s="230">
        <v>359</v>
      </c>
      <c r="F71" s="230">
        <v>314</v>
      </c>
      <c r="G71" s="230">
        <v>282</v>
      </c>
      <c r="H71" s="230">
        <v>315</v>
      </c>
      <c r="I71" s="230">
        <v>291</v>
      </c>
      <c r="J71" s="226">
        <f t="shared" si="29"/>
        <v>1615</v>
      </c>
      <c r="K71" s="226">
        <f t="shared" ref="K71:K88" si="30">C71+E71+G71+I71</f>
        <v>1603</v>
      </c>
      <c r="L71" s="758" t="s">
        <v>436</v>
      </c>
      <c r="M71" s="230">
        <v>50</v>
      </c>
      <c r="N71" s="230">
        <v>82</v>
      </c>
      <c r="O71" s="230">
        <v>42</v>
      </c>
      <c r="P71" s="230">
        <v>33</v>
      </c>
      <c r="Q71" s="230">
        <v>58</v>
      </c>
      <c r="R71" s="230">
        <v>42</v>
      </c>
      <c r="S71" s="230">
        <v>49</v>
      </c>
      <c r="T71" s="230">
        <v>69</v>
      </c>
      <c r="U71" s="226">
        <f t="shared" si="24"/>
        <v>199</v>
      </c>
      <c r="V71" s="226">
        <f t="shared" si="25"/>
        <v>226</v>
      </c>
      <c r="W71" s="45" t="s">
        <v>436</v>
      </c>
      <c r="X71" s="70">
        <v>30</v>
      </c>
      <c r="Y71" s="70">
        <v>27</v>
      </c>
      <c r="Z71" s="70">
        <v>23</v>
      </c>
      <c r="AA71" s="70">
        <v>24</v>
      </c>
      <c r="AB71" s="812">
        <f t="shared" si="26"/>
        <v>104</v>
      </c>
      <c r="AC71" s="812">
        <v>116</v>
      </c>
      <c r="AD71" s="70">
        <v>108</v>
      </c>
      <c r="AE71" s="45">
        <v>8</v>
      </c>
      <c r="AF71" s="230">
        <v>176</v>
      </c>
      <c r="AG71" s="218">
        <v>69</v>
      </c>
      <c r="AH71" s="218">
        <v>21</v>
      </c>
      <c r="AI71" s="230">
        <v>59</v>
      </c>
      <c r="AJ71" s="230"/>
      <c r="AK71" s="226">
        <f t="shared" si="27"/>
        <v>235</v>
      </c>
      <c r="AL71" s="45">
        <f t="shared" si="28"/>
        <v>20</v>
      </c>
      <c r="AM71" s="218">
        <v>20</v>
      </c>
      <c r="AN71" s="710">
        <v>0</v>
      </c>
      <c r="AO71" s="711"/>
      <c r="AP71" s="712"/>
      <c r="AQ71" s="712"/>
    </row>
    <row r="72" spans="1:43">
      <c r="A72" s="758" t="s">
        <v>437</v>
      </c>
      <c r="B72" s="230">
        <v>34</v>
      </c>
      <c r="C72" s="230">
        <v>13</v>
      </c>
      <c r="D72" s="230">
        <v>10</v>
      </c>
      <c r="E72" s="230">
        <v>3</v>
      </c>
      <c r="F72" s="230">
        <v>10</v>
      </c>
      <c r="G72" s="230">
        <v>2</v>
      </c>
      <c r="H72" s="230">
        <v>4</v>
      </c>
      <c r="I72" s="230">
        <v>3</v>
      </c>
      <c r="J72" s="226">
        <f t="shared" si="29"/>
        <v>58</v>
      </c>
      <c r="K72" s="226">
        <f t="shared" si="30"/>
        <v>21</v>
      </c>
      <c r="L72" s="758" t="s">
        <v>437</v>
      </c>
      <c r="M72" s="230">
        <v>0</v>
      </c>
      <c r="N72" s="230">
        <v>3</v>
      </c>
      <c r="O72" s="230">
        <v>0</v>
      </c>
      <c r="P72" s="230">
        <v>0</v>
      </c>
      <c r="Q72" s="230">
        <v>0</v>
      </c>
      <c r="R72" s="230">
        <v>0</v>
      </c>
      <c r="S72" s="230">
        <v>3</v>
      </c>
      <c r="T72" s="230">
        <v>1</v>
      </c>
      <c r="U72" s="226">
        <f t="shared" si="24"/>
        <v>3</v>
      </c>
      <c r="V72" s="226">
        <f t="shared" si="25"/>
        <v>4</v>
      </c>
      <c r="W72" s="45" t="s">
        <v>437</v>
      </c>
      <c r="X72" s="70">
        <v>1</v>
      </c>
      <c r="Y72" s="70">
        <v>1</v>
      </c>
      <c r="Z72" s="70">
        <v>1</v>
      </c>
      <c r="AA72" s="70">
        <v>1</v>
      </c>
      <c r="AB72" s="812">
        <f t="shared" si="26"/>
        <v>4</v>
      </c>
      <c r="AC72" s="812">
        <v>15</v>
      </c>
      <c r="AD72" s="70">
        <v>5</v>
      </c>
      <c r="AE72" s="45">
        <v>10</v>
      </c>
      <c r="AF72" s="230">
        <v>5</v>
      </c>
      <c r="AG72" s="218">
        <v>0</v>
      </c>
      <c r="AH72" s="218">
        <v>0</v>
      </c>
      <c r="AI72" s="230">
        <v>1</v>
      </c>
      <c r="AJ72" s="230"/>
      <c r="AK72" s="226">
        <f t="shared" si="27"/>
        <v>6</v>
      </c>
      <c r="AL72" s="45">
        <f t="shared" si="28"/>
        <v>1</v>
      </c>
      <c r="AM72" s="230">
        <v>1</v>
      </c>
      <c r="AN72" s="230">
        <v>0</v>
      </c>
      <c r="AO72" s="711"/>
      <c r="AP72" s="712"/>
      <c r="AQ72" s="712"/>
    </row>
    <row r="73" spans="1:43">
      <c r="A73" s="758" t="s">
        <v>438</v>
      </c>
      <c r="B73" s="230">
        <v>944</v>
      </c>
      <c r="C73" s="230">
        <v>990</v>
      </c>
      <c r="D73" s="230">
        <v>476</v>
      </c>
      <c r="E73" s="230">
        <v>477</v>
      </c>
      <c r="F73" s="230">
        <v>345</v>
      </c>
      <c r="G73" s="230">
        <v>302</v>
      </c>
      <c r="H73" s="230">
        <v>409</v>
      </c>
      <c r="I73" s="230">
        <v>365</v>
      </c>
      <c r="J73" s="226">
        <f t="shared" si="29"/>
        <v>2174</v>
      </c>
      <c r="K73" s="226">
        <f t="shared" si="30"/>
        <v>2134</v>
      </c>
      <c r="L73" s="758" t="s">
        <v>438</v>
      </c>
      <c r="M73" s="230">
        <v>84</v>
      </c>
      <c r="N73" s="230">
        <v>103</v>
      </c>
      <c r="O73" s="230">
        <v>62</v>
      </c>
      <c r="P73" s="230">
        <v>84</v>
      </c>
      <c r="Q73" s="230">
        <v>57</v>
      </c>
      <c r="R73" s="230">
        <v>61</v>
      </c>
      <c r="S73" s="230">
        <v>138</v>
      </c>
      <c r="T73" s="230">
        <v>142</v>
      </c>
      <c r="U73" s="226">
        <f t="shared" si="24"/>
        <v>341</v>
      </c>
      <c r="V73" s="226">
        <f t="shared" si="25"/>
        <v>390</v>
      </c>
      <c r="W73" s="45" t="s">
        <v>438</v>
      </c>
      <c r="X73" s="70">
        <v>43</v>
      </c>
      <c r="Y73" s="70">
        <v>24</v>
      </c>
      <c r="Z73" s="70">
        <v>19</v>
      </c>
      <c r="AA73" s="70">
        <v>20</v>
      </c>
      <c r="AB73" s="812">
        <f t="shared" si="26"/>
        <v>106</v>
      </c>
      <c r="AC73" s="812">
        <v>137</v>
      </c>
      <c r="AD73" s="70">
        <v>112</v>
      </c>
      <c r="AE73" s="45">
        <v>25</v>
      </c>
      <c r="AF73" s="230">
        <v>171</v>
      </c>
      <c r="AG73" s="218">
        <v>63</v>
      </c>
      <c r="AH73" s="218">
        <v>17</v>
      </c>
      <c r="AI73" s="230">
        <v>73</v>
      </c>
      <c r="AJ73" s="230"/>
      <c r="AK73" s="226">
        <f t="shared" si="27"/>
        <v>244</v>
      </c>
      <c r="AL73" s="45">
        <f t="shared" si="28"/>
        <v>14</v>
      </c>
      <c r="AM73" s="230">
        <v>14</v>
      </c>
      <c r="AN73" s="230">
        <v>0</v>
      </c>
      <c r="AO73" s="711"/>
      <c r="AP73" s="712"/>
      <c r="AQ73" s="712"/>
    </row>
    <row r="74" spans="1:43">
      <c r="A74" s="758" t="s">
        <v>439</v>
      </c>
      <c r="B74" s="230">
        <v>369</v>
      </c>
      <c r="C74" s="230">
        <v>295</v>
      </c>
      <c r="D74" s="230">
        <v>193</v>
      </c>
      <c r="E74" s="230">
        <v>162</v>
      </c>
      <c r="F74" s="230">
        <v>122</v>
      </c>
      <c r="G74" s="230">
        <v>76</v>
      </c>
      <c r="H74" s="230">
        <v>128</v>
      </c>
      <c r="I74" s="230">
        <v>72</v>
      </c>
      <c r="J74" s="226">
        <f t="shared" si="29"/>
        <v>812</v>
      </c>
      <c r="K74" s="226">
        <f t="shared" si="30"/>
        <v>605</v>
      </c>
      <c r="L74" s="758" t="s">
        <v>439</v>
      </c>
      <c r="M74" s="230">
        <v>33</v>
      </c>
      <c r="N74" s="230">
        <v>29</v>
      </c>
      <c r="O74" s="230">
        <v>16</v>
      </c>
      <c r="P74" s="230">
        <v>24</v>
      </c>
      <c r="Q74" s="230">
        <v>26</v>
      </c>
      <c r="R74" s="230">
        <v>18</v>
      </c>
      <c r="S74" s="230">
        <v>33</v>
      </c>
      <c r="T74" s="230">
        <v>22</v>
      </c>
      <c r="U74" s="226">
        <f t="shared" si="24"/>
        <v>108</v>
      </c>
      <c r="V74" s="226">
        <f t="shared" si="25"/>
        <v>93</v>
      </c>
      <c r="W74" s="45" t="s">
        <v>439</v>
      </c>
      <c r="X74" s="70">
        <v>17</v>
      </c>
      <c r="Y74" s="70">
        <v>14</v>
      </c>
      <c r="Z74" s="70">
        <v>10</v>
      </c>
      <c r="AA74" s="70">
        <v>9</v>
      </c>
      <c r="AB74" s="812">
        <f t="shared" si="26"/>
        <v>50</v>
      </c>
      <c r="AC74" s="812">
        <v>52</v>
      </c>
      <c r="AD74" s="70">
        <v>45</v>
      </c>
      <c r="AE74" s="45">
        <v>7</v>
      </c>
      <c r="AF74" s="230">
        <v>65</v>
      </c>
      <c r="AG74" s="218">
        <v>20</v>
      </c>
      <c r="AH74" s="218">
        <v>4</v>
      </c>
      <c r="AI74" s="230">
        <v>23</v>
      </c>
      <c r="AJ74" s="230"/>
      <c r="AK74" s="226">
        <f t="shared" si="27"/>
        <v>88</v>
      </c>
      <c r="AL74" s="45">
        <f t="shared" si="28"/>
        <v>15</v>
      </c>
      <c r="AM74" s="230">
        <v>13</v>
      </c>
      <c r="AN74" s="230">
        <v>2</v>
      </c>
      <c r="AO74" s="711"/>
      <c r="AP74" s="712"/>
      <c r="AQ74" s="712"/>
    </row>
    <row r="75" spans="1:43">
      <c r="A75" s="758" t="s">
        <v>440</v>
      </c>
      <c r="B75" s="230">
        <v>43</v>
      </c>
      <c r="C75" s="230">
        <v>44</v>
      </c>
      <c r="D75" s="230">
        <v>22</v>
      </c>
      <c r="E75" s="230">
        <v>9</v>
      </c>
      <c r="F75" s="230">
        <v>16</v>
      </c>
      <c r="G75" s="230">
        <v>12</v>
      </c>
      <c r="H75" s="230">
        <v>18</v>
      </c>
      <c r="I75" s="230">
        <v>9</v>
      </c>
      <c r="J75" s="226">
        <f t="shared" si="29"/>
        <v>99</v>
      </c>
      <c r="K75" s="226">
        <f t="shared" si="30"/>
        <v>74</v>
      </c>
      <c r="L75" s="758" t="s">
        <v>440</v>
      </c>
      <c r="M75" s="230">
        <v>5</v>
      </c>
      <c r="N75" s="230">
        <v>3</v>
      </c>
      <c r="O75" s="230">
        <v>5</v>
      </c>
      <c r="P75" s="230">
        <v>1</v>
      </c>
      <c r="Q75" s="230">
        <v>10</v>
      </c>
      <c r="R75" s="230">
        <v>4</v>
      </c>
      <c r="S75" s="230">
        <v>3</v>
      </c>
      <c r="T75" s="230">
        <v>2</v>
      </c>
      <c r="U75" s="226">
        <f t="shared" si="24"/>
        <v>23</v>
      </c>
      <c r="V75" s="226">
        <f t="shared" si="25"/>
        <v>10</v>
      </c>
      <c r="W75" s="716" t="s">
        <v>440</v>
      </c>
      <c r="X75" s="70">
        <v>2</v>
      </c>
      <c r="Y75" s="70">
        <v>2</v>
      </c>
      <c r="Z75" s="70">
        <v>2</v>
      </c>
      <c r="AA75" s="70">
        <v>2</v>
      </c>
      <c r="AB75" s="812">
        <f t="shared" si="26"/>
        <v>8</v>
      </c>
      <c r="AC75" s="812">
        <v>11</v>
      </c>
      <c r="AD75" s="70">
        <v>9</v>
      </c>
      <c r="AE75" s="45">
        <v>2</v>
      </c>
      <c r="AF75" s="230">
        <v>11</v>
      </c>
      <c r="AG75" s="218">
        <v>0</v>
      </c>
      <c r="AH75" s="218">
        <v>0</v>
      </c>
      <c r="AI75" s="230">
        <v>2</v>
      </c>
      <c r="AJ75" s="230"/>
      <c r="AK75" s="226">
        <f t="shared" ref="AK75:AK81" si="31">AF75+AI75</f>
        <v>13</v>
      </c>
      <c r="AL75" s="45">
        <f t="shared" si="28"/>
        <v>2</v>
      </c>
      <c r="AM75" s="230">
        <v>2</v>
      </c>
      <c r="AN75" s="230">
        <v>0</v>
      </c>
      <c r="AO75" s="711"/>
      <c r="AP75" s="712"/>
      <c r="AQ75" s="712"/>
    </row>
    <row r="76" spans="1:43">
      <c r="A76" s="758" t="s">
        <v>441</v>
      </c>
      <c r="B76" s="230">
        <v>209</v>
      </c>
      <c r="C76" s="230">
        <v>131</v>
      </c>
      <c r="D76" s="230">
        <v>97</v>
      </c>
      <c r="E76" s="230">
        <v>68</v>
      </c>
      <c r="F76" s="230">
        <v>60</v>
      </c>
      <c r="G76" s="230">
        <v>58</v>
      </c>
      <c r="H76" s="230">
        <v>97</v>
      </c>
      <c r="I76" s="230">
        <v>89</v>
      </c>
      <c r="J76" s="226">
        <f t="shared" si="29"/>
        <v>463</v>
      </c>
      <c r="K76" s="226">
        <f t="shared" si="30"/>
        <v>346</v>
      </c>
      <c r="L76" s="758" t="s">
        <v>441</v>
      </c>
      <c r="M76" s="230">
        <v>25</v>
      </c>
      <c r="N76" s="230">
        <v>15</v>
      </c>
      <c r="O76" s="230">
        <v>8</v>
      </c>
      <c r="P76" s="230">
        <v>4</v>
      </c>
      <c r="Q76" s="230">
        <v>11</v>
      </c>
      <c r="R76" s="230">
        <v>13</v>
      </c>
      <c r="S76" s="230">
        <v>40</v>
      </c>
      <c r="T76" s="230">
        <v>48</v>
      </c>
      <c r="U76" s="226">
        <f t="shared" si="24"/>
        <v>84</v>
      </c>
      <c r="V76" s="226">
        <f t="shared" si="25"/>
        <v>80</v>
      </c>
      <c r="W76" s="45" t="s">
        <v>441</v>
      </c>
      <c r="X76" s="70">
        <v>7</v>
      </c>
      <c r="Y76" s="70">
        <v>6</v>
      </c>
      <c r="Z76" s="70">
        <v>6</v>
      </c>
      <c r="AA76" s="70">
        <v>8</v>
      </c>
      <c r="AB76" s="812">
        <f t="shared" si="26"/>
        <v>27</v>
      </c>
      <c r="AC76" s="812">
        <v>18</v>
      </c>
      <c r="AD76" s="70">
        <v>17</v>
      </c>
      <c r="AE76" s="45">
        <v>1</v>
      </c>
      <c r="AF76" s="230">
        <v>34</v>
      </c>
      <c r="AG76" s="218">
        <v>7</v>
      </c>
      <c r="AH76" s="218">
        <v>7</v>
      </c>
      <c r="AI76" s="230">
        <v>16</v>
      </c>
      <c r="AJ76" s="230"/>
      <c r="AK76" s="226">
        <f t="shared" si="31"/>
        <v>50</v>
      </c>
      <c r="AL76" s="45">
        <f t="shared" si="28"/>
        <v>6</v>
      </c>
      <c r="AM76" s="230">
        <v>6</v>
      </c>
      <c r="AN76" s="230">
        <v>0</v>
      </c>
      <c r="AO76" s="711"/>
      <c r="AP76" s="712"/>
      <c r="AQ76" s="712"/>
    </row>
    <row r="77" spans="1:43">
      <c r="A77" s="758" t="s">
        <v>442</v>
      </c>
      <c r="B77" s="230">
        <v>207</v>
      </c>
      <c r="C77" s="230">
        <v>218</v>
      </c>
      <c r="D77" s="230">
        <v>97</v>
      </c>
      <c r="E77" s="230">
        <v>67</v>
      </c>
      <c r="F77" s="230">
        <v>70</v>
      </c>
      <c r="G77" s="230">
        <v>69</v>
      </c>
      <c r="H77" s="230">
        <v>67</v>
      </c>
      <c r="I77" s="230">
        <v>53</v>
      </c>
      <c r="J77" s="226">
        <f t="shared" si="29"/>
        <v>441</v>
      </c>
      <c r="K77" s="226">
        <f t="shared" si="30"/>
        <v>407</v>
      </c>
      <c r="L77" s="758" t="s">
        <v>442</v>
      </c>
      <c r="M77" s="230">
        <v>25</v>
      </c>
      <c r="N77" s="230">
        <v>28</v>
      </c>
      <c r="O77" s="230">
        <v>8</v>
      </c>
      <c r="P77" s="230">
        <v>8</v>
      </c>
      <c r="Q77" s="230">
        <v>17</v>
      </c>
      <c r="R77" s="230">
        <v>20</v>
      </c>
      <c r="S77" s="230">
        <v>23</v>
      </c>
      <c r="T77" s="230">
        <v>22</v>
      </c>
      <c r="U77" s="226">
        <f t="shared" si="24"/>
        <v>73</v>
      </c>
      <c r="V77" s="226">
        <f t="shared" si="25"/>
        <v>78</v>
      </c>
      <c r="W77" s="45" t="s">
        <v>442</v>
      </c>
      <c r="X77" s="70">
        <v>9</v>
      </c>
      <c r="Y77" s="70">
        <v>6</v>
      </c>
      <c r="Z77" s="70">
        <v>6</v>
      </c>
      <c r="AA77" s="70">
        <v>5</v>
      </c>
      <c r="AB77" s="812">
        <f t="shared" si="26"/>
        <v>26</v>
      </c>
      <c r="AC77" s="812">
        <v>31</v>
      </c>
      <c r="AD77" s="70">
        <v>26</v>
      </c>
      <c r="AE77" s="45">
        <v>5</v>
      </c>
      <c r="AF77" s="230">
        <v>47</v>
      </c>
      <c r="AG77" s="218">
        <v>13</v>
      </c>
      <c r="AH77" s="218">
        <v>5</v>
      </c>
      <c r="AI77" s="230">
        <v>17</v>
      </c>
      <c r="AJ77" s="230"/>
      <c r="AK77" s="226">
        <f t="shared" si="31"/>
        <v>64</v>
      </c>
      <c r="AL77" s="45">
        <f t="shared" si="28"/>
        <v>5</v>
      </c>
      <c r="AM77" s="230">
        <v>5</v>
      </c>
      <c r="AN77" s="230">
        <v>0</v>
      </c>
      <c r="AO77" s="711"/>
      <c r="AP77" s="712"/>
      <c r="AQ77" s="712"/>
    </row>
    <row r="78" spans="1:43">
      <c r="A78" s="758" t="s">
        <v>443</v>
      </c>
      <c r="B78" s="230">
        <v>82</v>
      </c>
      <c r="C78" s="230">
        <v>104</v>
      </c>
      <c r="D78" s="230">
        <v>43</v>
      </c>
      <c r="E78" s="230">
        <v>33</v>
      </c>
      <c r="F78" s="230">
        <v>26</v>
      </c>
      <c r="G78" s="230">
        <v>23</v>
      </c>
      <c r="H78" s="230">
        <v>29</v>
      </c>
      <c r="I78" s="230">
        <v>28</v>
      </c>
      <c r="J78" s="226">
        <f t="shared" si="29"/>
        <v>180</v>
      </c>
      <c r="K78" s="226">
        <f t="shared" si="30"/>
        <v>188</v>
      </c>
      <c r="L78" s="758" t="s">
        <v>443</v>
      </c>
      <c r="M78" s="230">
        <v>5</v>
      </c>
      <c r="N78" s="230">
        <v>5</v>
      </c>
      <c r="O78" s="230">
        <v>7</v>
      </c>
      <c r="P78" s="230">
        <v>7</v>
      </c>
      <c r="Q78" s="230">
        <v>5</v>
      </c>
      <c r="R78" s="230">
        <v>5</v>
      </c>
      <c r="S78" s="230">
        <v>1</v>
      </c>
      <c r="T78" s="230">
        <v>4</v>
      </c>
      <c r="U78" s="226">
        <f t="shared" si="24"/>
        <v>18</v>
      </c>
      <c r="V78" s="226">
        <f t="shared" si="25"/>
        <v>21</v>
      </c>
      <c r="W78" s="45" t="s">
        <v>443</v>
      </c>
      <c r="X78" s="70">
        <v>4</v>
      </c>
      <c r="Y78" s="70">
        <v>2</v>
      </c>
      <c r="Z78" s="70">
        <v>2</v>
      </c>
      <c r="AA78" s="70">
        <v>2</v>
      </c>
      <c r="AB78" s="812">
        <f t="shared" si="26"/>
        <v>10</v>
      </c>
      <c r="AC78" s="812">
        <v>11</v>
      </c>
      <c r="AD78" s="70">
        <v>10</v>
      </c>
      <c r="AE78" s="45">
        <v>1</v>
      </c>
      <c r="AF78" s="230">
        <v>15</v>
      </c>
      <c r="AG78" s="218">
        <v>7</v>
      </c>
      <c r="AH78" s="218">
        <v>1</v>
      </c>
      <c r="AI78" s="230">
        <v>7</v>
      </c>
      <c r="AJ78" s="230"/>
      <c r="AK78" s="226">
        <f t="shared" si="31"/>
        <v>22</v>
      </c>
      <c r="AL78" s="45">
        <f t="shared" si="28"/>
        <v>2</v>
      </c>
      <c r="AM78" s="230">
        <v>2</v>
      </c>
      <c r="AN78" s="230">
        <v>0</v>
      </c>
      <c r="AO78" s="711"/>
      <c r="AP78" s="712"/>
      <c r="AQ78" s="712"/>
    </row>
    <row r="79" spans="1:43">
      <c r="A79" s="758" t="s">
        <v>444</v>
      </c>
      <c r="B79" s="230">
        <v>335</v>
      </c>
      <c r="C79" s="230">
        <v>279</v>
      </c>
      <c r="D79" s="230">
        <v>126</v>
      </c>
      <c r="E79" s="230">
        <v>86</v>
      </c>
      <c r="F79" s="230">
        <v>71</v>
      </c>
      <c r="G79" s="230">
        <v>48</v>
      </c>
      <c r="H79" s="230">
        <v>77</v>
      </c>
      <c r="I79" s="230">
        <v>53</v>
      </c>
      <c r="J79" s="226">
        <f t="shared" si="29"/>
        <v>609</v>
      </c>
      <c r="K79" s="226">
        <f t="shared" si="30"/>
        <v>466</v>
      </c>
      <c r="L79" s="758" t="s">
        <v>444</v>
      </c>
      <c r="M79" s="230">
        <v>72</v>
      </c>
      <c r="N79" s="230">
        <v>64</v>
      </c>
      <c r="O79" s="230">
        <v>24</v>
      </c>
      <c r="P79" s="230">
        <v>24</v>
      </c>
      <c r="Q79" s="230">
        <v>17</v>
      </c>
      <c r="R79" s="230">
        <v>14</v>
      </c>
      <c r="S79" s="230">
        <v>55</v>
      </c>
      <c r="T79" s="230">
        <v>30</v>
      </c>
      <c r="U79" s="226">
        <f t="shared" si="24"/>
        <v>168</v>
      </c>
      <c r="V79" s="226">
        <f t="shared" si="25"/>
        <v>132</v>
      </c>
      <c r="W79" s="45" t="s">
        <v>444</v>
      </c>
      <c r="X79" s="70">
        <v>13</v>
      </c>
      <c r="Y79" s="70">
        <v>6</v>
      </c>
      <c r="Z79" s="70">
        <v>6</v>
      </c>
      <c r="AA79" s="70">
        <v>6</v>
      </c>
      <c r="AB79" s="812">
        <f t="shared" si="26"/>
        <v>31</v>
      </c>
      <c r="AC79" s="812">
        <v>34</v>
      </c>
      <c r="AD79" s="70">
        <v>30</v>
      </c>
      <c r="AE79" s="45">
        <v>4</v>
      </c>
      <c r="AF79" s="230">
        <v>35</v>
      </c>
      <c r="AG79" s="218">
        <v>13</v>
      </c>
      <c r="AH79" s="218">
        <v>11</v>
      </c>
      <c r="AI79" s="230">
        <v>16</v>
      </c>
      <c r="AJ79" s="230"/>
      <c r="AK79" s="226">
        <f t="shared" si="31"/>
        <v>51</v>
      </c>
      <c r="AL79" s="45">
        <f t="shared" si="28"/>
        <v>6</v>
      </c>
      <c r="AM79" s="230">
        <v>6</v>
      </c>
      <c r="AN79" s="230">
        <v>0</v>
      </c>
      <c r="AO79" s="711"/>
      <c r="AP79" s="712"/>
      <c r="AQ79" s="712"/>
    </row>
    <row r="80" spans="1:43">
      <c r="A80" s="758" t="s">
        <v>445</v>
      </c>
      <c r="B80" s="230">
        <v>44</v>
      </c>
      <c r="C80" s="230">
        <v>47</v>
      </c>
      <c r="D80" s="230">
        <v>25</v>
      </c>
      <c r="E80" s="230">
        <v>26</v>
      </c>
      <c r="F80" s="230">
        <v>19</v>
      </c>
      <c r="G80" s="230">
        <v>27</v>
      </c>
      <c r="H80" s="230">
        <v>18</v>
      </c>
      <c r="I80" s="230">
        <v>13</v>
      </c>
      <c r="J80" s="226">
        <f t="shared" si="29"/>
        <v>106</v>
      </c>
      <c r="K80" s="226">
        <f t="shared" si="30"/>
        <v>113</v>
      </c>
      <c r="L80" s="758" t="s">
        <v>445</v>
      </c>
      <c r="M80" s="230">
        <v>7</v>
      </c>
      <c r="N80" s="230">
        <v>5</v>
      </c>
      <c r="O80" s="230">
        <v>3</v>
      </c>
      <c r="P80" s="230">
        <v>4</v>
      </c>
      <c r="Q80" s="230">
        <v>3</v>
      </c>
      <c r="R80" s="230">
        <v>2</v>
      </c>
      <c r="S80" s="230">
        <v>13</v>
      </c>
      <c r="T80" s="230">
        <v>4</v>
      </c>
      <c r="U80" s="226">
        <f t="shared" si="24"/>
        <v>26</v>
      </c>
      <c r="V80" s="226">
        <f t="shared" si="25"/>
        <v>15</v>
      </c>
      <c r="W80" s="45" t="s">
        <v>445</v>
      </c>
      <c r="X80" s="70">
        <v>3</v>
      </c>
      <c r="Y80" s="70">
        <v>1</v>
      </c>
      <c r="Z80" s="70">
        <v>2</v>
      </c>
      <c r="AA80" s="70">
        <v>1</v>
      </c>
      <c r="AB80" s="812">
        <f t="shared" si="26"/>
        <v>7</v>
      </c>
      <c r="AC80" s="812">
        <v>26</v>
      </c>
      <c r="AD80" s="70">
        <v>16</v>
      </c>
      <c r="AE80" s="45">
        <v>10</v>
      </c>
      <c r="AF80" s="230">
        <v>10</v>
      </c>
      <c r="AG80" s="218">
        <v>2</v>
      </c>
      <c r="AH80" s="218">
        <v>4</v>
      </c>
      <c r="AI80" s="230">
        <v>10</v>
      </c>
      <c r="AJ80" s="230"/>
      <c r="AK80" s="226">
        <f t="shared" si="31"/>
        <v>20</v>
      </c>
      <c r="AL80" s="45">
        <f t="shared" si="28"/>
        <v>2</v>
      </c>
      <c r="AM80" s="230">
        <v>2</v>
      </c>
      <c r="AN80" s="230">
        <v>0</v>
      </c>
      <c r="AO80" s="711"/>
      <c r="AP80" s="712"/>
      <c r="AQ80" s="712"/>
    </row>
    <row r="81" spans="1:43">
      <c r="A81" s="758" t="s">
        <v>446</v>
      </c>
      <c r="B81" s="230">
        <v>763</v>
      </c>
      <c r="C81" s="230">
        <v>498</v>
      </c>
      <c r="D81" s="230">
        <v>323</v>
      </c>
      <c r="E81" s="230">
        <v>215</v>
      </c>
      <c r="F81" s="230">
        <v>200</v>
      </c>
      <c r="G81" s="230">
        <v>111</v>
      </c>
      <c r="H81" s="230">
        <v>224</v>
      </c>
      <c r="I81" s="230">
        <v>119</v>
      </c>
      <c r="J81" s="226">
        <f t="shared" si="29"/>
        <v>1510</v>
      </c>
      <c r="K81" s="226">
        <f t="shared" si="30"/>
        <v>943</v>
      </c>
      <c r="L81" s="758" t="s">
        <v>446</v>
      </c>
      <c r="M81" s="230">
        <v>88</v>
      </c>
      <c r="N81" s="230">
        <v>77</v>
      </c>
      <c r="O81" s="230">
        <v>30</v>
      </c>
      <c r="P81" s="230">
        <v>37</v>
      </c>
      <c r="Q81" s="230">
        <v>27</v>
      </c>
      <c r="R81" s="230">
        <v>14</v>
      </c>
      <c r="S81" s="230">
        <v>52</v>
      </c>
      <c r="T81" s="230">
        <v>34</v>
      </c>
      <c r="U81" s="226">
        <f t="shared" si="24"/>
        <v>197</v>
      </c>
      <c r="V81" s="226">
        <f t="shared" si="25"/>
        <v>162</v>
      </c>
      <c r="W81" s="45" t="s">
        <v>446</v>
      </c>
      <c r="X81" s="70">
        <v>24</v>
      </c>
      <c r="Y81" s="70">
        <v>18</v>
      </c>
      <c r="Z81" s="70">
        <v>16</v>
      </c>
      <c r="AA81" s="70">
        <v>14</v>
      </c>
      <c r="AB81" s="812">
        <f t="shared" si="26"/>
        <v>72</v>
      </c>
      <c r="AC81" s="812">
        <v>57</v>
      </c>
      <c r="AD81" s="70">
        <v>55</v>
      </c>
      <c r="AE81" s="45">
        <v>2</v>
      </c>
      <c r="AF81" s="230">
        <v>79</v>
      </c>
      <c r="AG81" s="218">
        <v>15</v>
      </c>
      <c r="AH81" s="218">
        <v>5</v>
      </c>
      <c r="AI81" s="230">
        <v>29</v>
      </c>
      <c r="AJ81" s="230"/>
      <c r="AK81" s="226">
        <f t="shared" si="31"/>
        <v>108</v>
      </c>
      <c r="AL81" s="45">
        <f t="shared" si="28"/>
        <v>13</v>
      </c>
      <c r="AM81" s="230">
        <v>13</v>
      </c>
      <c r="AN81" s="230">
        <v>0</v>
      </c>
      <c r="AO81" s="711"/>
      <c r="AP81" s="712"/>
      <c r="AQ81" s="712"/>
    </row>
    <row r="82" spans="1:43" s="268" customFormat="1">
      <c r="A82" s="924" t="s">
        <v>447</v>
      </c>
      <c r="B82" s="218">
        <v>254</v>
      </c>
      <c r="C82" s="218">
        <v>316</v>
      </c>
      <c r="D82" s="218">
        <v>123</v>
      </c>
      <c r="E82" s="218">
        <v>159</v>
      </c>
      <c r="F82" s="218">
        <v>127</v>
      </c>
      <c r="G82" s="218">
        <v>140</v>
      </c>
      <c r="H82" s="218">
        <v>106</v>
      </c>
      <c r="I82" s="218">
        <v>125</v>
      </c>
      <c r="J82" s="713">
        <f t="shared" si="29"/>
        <v>610</v>
      </c>
      <c r="K82" s="713">
        <f t="shared" si="30"/>
        <v>740</v>
      </c>
      <c r="L82" s="924" t="s">
        <v>447</v>
      </c>
      <c r="M82" s="218">
        <v>19</v>
      </c>
      <c r="N82" s="218">
        <v>27</v>
      </c>
      <c r="O82" s="218">
        <v>13</v>
      </c>
      <c r="P82" s="218">
        <v>28</v>
      </c>
      <c r="Q82" s="218">
        <v>15</v>
      </c>
      <c r="R82" s="218">
        <v>32</v>
      </c>
      <c r="S82" s="218">
        <v>20</v>
      </c>
      <c r="T82" s="218">
        <v>35</v>
      </c>
      <c r="U82" s="713">
        <f t="shared" si="24"/>
        <v>67</v>
      </c>
      <c r="V82" s="713">
        <f t="shared" si="25"/>
        <v>122</v>
      </c>
      <c r="W82" s="243" t="s">
        <v>447</v>
      </c>
      <c r="X82" s="717">
        <v>12</v>
      </c>
      <c r="Y82" s="717">
        <v>10</v>
      </c>
      <c r="Z82" s="717">
        <v>10</v>
      </c>
      <c r="AA82" s="717">
        <v>9</v>
      </c>
      <c r="AB82" s="812">
        <f t="shared" si="26"/>
        <v>41</v>
      </c>
      <c r="AC82" s="812">
        <v>47</v>
      </c>
      <c r="AD82" s="717">
        <v>43</v>
      </c>
      <c r="AE82" s="243">
        <v>4</v>
      </c>
      <c r="AF82" s="218">
        <v>59</v>
      </c>
      <c r="AG82" s="218">
        <v>21</v>
      </c>
      <c r="AH82" s="218">
        <v>10</v>
      </c>
      <c r="AI82" s="218">
        <v>12</v>
      </c>
      <c r="AJ82" s="218"/>
      <c r="AK82" s="713">
        <f t="shared" ref="AK82:AK88" si="32">AF82+AI82</f>
        <v>71</v>
      </c>
      <c r="AL82" s="45">
        <f t="shared" si="28"/>
        <v>8</v>
      </c>
      <c r="AM82" s="218">
        <v>8</v>
      </c>
      <c r="AN82" s="218">
        <v>0</v>
      </c>
      <c r="AO82" s="711"/>
      <c r="AP82" s="712"/>
      <c r="AQ82" s="712"/>
    </row>
    <row r="83" spans="1:43">
      <c r="A83" s="758" t="s">
        <v>448</v>
      </c>
      <c r="B83" s="230">
        <v>339</v>
      </c>
      <c r="C83" s="230">
        <v>238</v>
      </c>
      <c r="D83" s="230">
        <v>191</v>
      </c>
      <c r="E83" s="230">
        <v>168</v>
      </c>
      <c r="F83" s="230">
        <v>149</v>
      </c>
      <c r="G83" s="230">
        <v>115</v>
      </c>
      <c r="H83" s="230">
        <v>239</v>
      </c>
      <c r="I83" s="230">
        <v>166</v>
      </c>
      <c r="J83" s="226">
        <f t="shared" si="29"/>
        <v>918</v>
      </c>
      <c r="K83" s="226">
        <f t="shared" si="30"/>
        <v>687</v>
      </c>
      <c r="L83" s="758" t="s">
        <v>448</v>
      </c>
      <c r="M83" s="230">
        <v>21</v>
      </c>
      <c r="N83" s="230">
        <v>30</v>
      </c>
      <c r="O83" s="230">
        <v>23</v>
      </c>
      <c r="P83" s="230">
        <v>22</v>
      </c>
      <c r="Q83" s="230">
        <v>22</v>
      </c>
      <c r="R83" s="230">
        <v>13</v>
      </c>
      <c r="S83" s="230">
        <v>87</v>
      </c>
      <c r="T83" s="230">
        <v>67</v>
      </c>
      <c r="U83" s="226">
        <f t="shared" si="24"/>
        <v>153</v>
      </c>
      <c r="V83" s="226">
        <f t="shared" si="25"/>
        <v>132</v>
      </c>
      <c r="W83" s="45" t="s">
        <v>448</v>
      </c>
      <c r="X83" s="70">
        <v>14</v>
      </c>
      <c r="Y83" s="70">
        <v>10</v>
      </c>
      <c r="Z83" s="70">
        <v>9</v>
      </c>
      <c r="AA83" s="70">
        <v>10</v>
      </c>
      <c r="AB83" s="812">
        <f t="shared" si="26"/>
        <v>43</v>
      </c>
      <c r="AC83" s="812">
        <v>38</v>
      </c>
      <c r="AD83" s="70">
        <v>38</v>
      </c>
      <c r="AE83" s="45">
        <v>0</v>
      </c>
      <c r="AF83" s="230">
        <v>86</v>
      </c>
      <c r="AG83" s="218">
        <v>30</v>
      </c>
      <c r="AH83" s="218">
        <v>14</v>
      </c>
      <c r="AI83" s="230">
        <v>24</v>
      </c>
      <c r="AJ83" s="230"/>
      <c r="AK83" s="226">
        <f t="shared" si="32"/>
        <v>110</v>
      </c>
      <c r="AL83" s="45">
        <f t="shared" si="28"/>
        <v>7</v>
      </c>
      <c r="AM83" s="230">
        <v>7</v>
      </c>
      <c r="AN83" s="230">
        <v>0</v>
      </c>
      <c r="AO83" s="711"/>
      <c r="AP83" s="712"/>
      <c r="AQ83" s="712"/>
    </row>
    <row r="84" spans="1:43">
      <c r="A84" s="758" t="s">
        <v>449</v>
      </c>
      <c r="B84" s="230">
        <v>71</v>
      </c>
      <c r="C84" s="230">
        <v>43</v>
      </c>
      <c r="D84" s="230">
        <v>19</v>
      </c>
      <c r="E84" s="230">
        <v>7</v>
      </c>
      <c r="F84" s="230">
        <v>26</v>
      </c>
      <c r="G84" s="230">
        <v>14</v>
      </c>
      <c r="H84" s="230">
        <v>45</v>
      </c>
      <c r="I84" s="230">
        <v>16</v>
      </c>
      <c r="J84" s="226">
        <f t="shared" si="29"/>
        <v>161</v>
      </c>
      <c r="K84" s="226">
        <f t="shared" si="30"/>
        <v>80</v>
      </c>
      <c r="L84" s="758" t="s">
        <v>449</v>
      </c>
      <c r="M84" s="230">
        <v>1</v>
      </c>
      <c r="N84" s="230">
        <v>2</v>
      </c>
      <c r="O84" s="230">
        <v>0</v>
      </c>
      <c r="P84" s="230">
        <v>0</v>
      </c>
      <c r="Q84" s="230">
        <v>0</v>
      </c>
      <c r="R84" s="230">
        <v>0</v>
      </c>
      <c r="S84" s="230">
        <v>27</v>
      </c>
      <c r="T84" s="230">
        <v>4</v>
      </c>
      <c r="U84" s="226">
        <f t="shared" si="24"/>
        <v>28</v>
      </c>
      <c r="V84" s="226">
        <f t="shared" si="25"/>
        <v>6</v>
      </c>
      <c r="W84" s="45" t="s">
        <v>449</v>
      </c>
      <c r="X84" s="70">
        <v>2</v>
      </c>
      <c r="Y84" s="70">
        <v>1</v>
      </c>
      <c r="Z84" s="70">
        <v>1</v>
      </c>
      <c r="AA84" s="70">
        <v>1</v>
      </c>
      <c r="AB84" s="812">
        <f t="shared" si="26"/>
        <v>5</v>
      </c>
      <c r="AC84" s="812">
        <v>10</v>
      </c>
      <c r="AD84" s="70">
        <v>5</v>
      </c>
      <c r="AE84" s="45">
        <v>5</v>
      </c>
      <c r="AF84" s="230">
        <v>10</v>
      </c>
      <c r="AG84" s="218">
        <v>1</v>
      </c>
      <c r="AH84" s="218">
        <v>2</v>
      </c>
      <c r="AI84" s="230">
        <v>3</v>
      </c>
      <c r="AJ84" s="230"/>
      <c r="AK84" s="226">
        <f t="shared" si="32"/>
        <v>13</v>
      </c>
      <c r="AL84" s="45">
        <f t="shared" si="28"/>
        <v>1</v>
      </c>
      <c r="AM84" s="230">
        <v>1</v>
      </c>
      <c r="AN84" s="230">
        <v>0</v>
      </c>
      <c r="AO84" s="711"/>
      <c r="AP84" s="712"/>
      <c r="AQ84" s="712"/>
    </row>
    <row r="85" spans="1:43">
      <c r="A85" s="758" t="s">
        <v>450</v>
      </c>
      <c r="B85" s="230">
        <v>248</v>
      </c>
      <c r="C85" s="230">
        <v>226</v>
      </c>
      <c r="D85" s="230">
        <v>111</v>
      </c>
      <c r="E85" s="230">
        <v>114</v>
      </c>
      <c r="F85" s="230">
        <v>70</v>
      </c>
      <c r="G85" s="230">
        <v>54</v>
      </c>
      <c r="H85" s="230">
        <v>70</v>
      </c>
      <c r="I85" s="230">
        <v>62</v>
      </c>
      <c r="J85" s="226">
        <f t="shared" si="29"/>
        <v>499</v>
      </c>
      <c r="K85" s="226">
        <f t="shared" si="30"/>
        <v>456</v>
      </c>
      <c r="L85" s="758" t="s">
        <v>450</v>
      </c>
      <c r="M85" s="230">
        <v>33</v>
      </c>
      <c r="N85" s="230">
        <v>27</v>
      </c>
      <c r="O85" s="230">
        <v>14</v>
      </c>
      <c r="P85" s="230">
        <v>28</v>
      </c>
      <c r="Q85" s="230">
        <v>17</v>
      </c>
      <c r="R85" s="230">
        <v>16</v>
      </c>
      <c r="S85" s="230">
        <v>23</v>
      </c>
      <c r="T85" s="230">
        <v>24</v>
      </c>
      <c r="U85" s="226">
        <f t="shared" si="24"/>
        <v>87</v>
      </c>
      <c r="V85" s="226">
        <f t="shared" si="25"/>
        <v>95</v>
      </c>
      <c r="W85" s="45" t="s">
        <v>450</v>
      </c>
      <c r="X85" s="70">
        <v>10</v>
      </c>
      <c r="Y85" s="70">
        <v>7</v>
      </c>
      <c r="Z85" s="70">
        <v>6</v>
      </c>
      <c r="AA85" s="70">
        <v>6</v>
      </c>
      <c r="AB85" s="812">
        <f t="shared" si="26"/>
        <v>29</v>
      </c>
      <c r="AC85" s="812">
        <v>26</v>
      </c>
      <c r="AD85" s="70">
        <v>26</v>
      </c>
      <c r="AE85" s="45">
        <v>0</v>
      </c>
      <c r="AF85" s="230">
        <v>41</v>
      </c>
      <c r="AG85" s="218">
        <v>5</v>
      </c>
      <c r="AH85" s="218">
        <v>1</v>
      </c>
      <c r="AI85" s="230">
        <v>9</v>
      </c>
      <c r="AJ85" s="230"/>
      <c r="AK85" s="226">
        <f t="shared" si="32"/>
        <v>50</v>
      </c>
      <c r="AL85" s="45">
        <f t="shared" si="28"/>
        <v>5</v>
      </c>
      <c r="AM85" s="230">
        <v>5</v>
      </c>
      <c r="AN85" s="230">
        <v>0</v>
      </c>
      <c r="AO85" s="711"/>
      <c r="AP85" s="712"/>
      <c r="AQ85" s="712"/>
    </row>
    <row r="86" spans="1:43">
      <c r="A86" s="758" t="s">
        <v>451</v>
      </c>
      <c r="B86" s="230">
        <v>421</v>
      </c>
      <c r="C86" s="230">
        <v>273</v>
      </c>
      <c r="D86" s="230">
        <v>158</v>
      </c>
      <c r="E86" s="230">
        <v>120</v>
      </c>
      <c r="F86" s="230">
        <v>140</v>
      </c>
      <c r="G86" s="230">
        <v>73</v>
      </c>
      <c r="H86" s="230">
        <v>143</v>
      </c>
      <c r="I86" s="230">
        <v>81</v>
      </c>
      <c r="J86" s="226">
        <f t="shared" si="29"/>
        <v>862</v>
      </c>
      <c r="K86" s="226">
        <f t="shared" si="30"/>
        <v>547</v>
      </c>
      <c r="L86" s="758" t="s">
        <v>451</v>
      </c>
      <c r="M86" s="230">
        <v>41</v>
      </c>
      <c r="N86" s="230">
        <v>22</v>
      </c>
      <c r="O86" s="230">
        <v>6</v>
      </c>
      <c r="P86" s="230">
        <v>1</v>
      </c>
      <c r="Q86" s="230">
        <v>48</v>
      </c>
      <c r="R86" s="230">
        <v>32</v>
      </c>
      <c r="S86" s="230">
        <v>49</v>
      </c>
      <c r="T86" s="230">
        <v>26</v>
      </c>
      <c r="U86" s="226">
        <f t="shared" si="24"/>
        <v>144</v>
      </c>
      <c r="V86" s="226">
        <f t="shared" si="25"/>
        <v>81</v>
      </c>
      <c r="W86" s="45" t="s">
        <v>451</v>
      </c>
      <c r="X86" s="70">
        <v>17</v>
      </c>
      <c r="Y86" s="70">
        <v>8</v>
      </c>
      <c r="Z86" s="70">
        <v>9</v>
      </c>
      <c r="AA86" s="70">
        <v>9</v>
      </c>
      <c r="AB86" s="812">
        <f t="shared" si="26"/>
        <v>43</v>
      </c>
      <c r="AC86" s="812">
        <v>44</v>
      </c>
      <c r="AD86" s="70">
        <v>38</v>
      </c>
      <c r="AE86" s="45">
        <v>6</v>
      </c>
      <c r="AF86" s="230">
        <v>58</v>
      </c>
      <c r="AG86" s="218">
        <v>13</v>
      </c>
      <c r="AH86" s="218">
        <v>15</v>
      </c>
      <c r="AI86" s="230">
        <v>16</v>
      </c>
      <c r="AJ86" s="230"/>
      <c r="AK86" s="226">
        <f t="shared" si="32"/>
        <v>74</v>
      </c>
      <c r="AL86" s="45">
        <f t="shared" si="28"/>
        <v>7</v>
      </c>
      <c r="AM86" s="230">
        <v>6</v>
      </c>
      <c r="AN86" s="230">
        <v>1</v>
      </c>
      <c r="AO86" s="711"/>
      <c r="AP86" s="712"/>
      <c r="AQ86" s="712"/>
    </row>
    <row r="87" spans="1:43">
      <c r="A87" s="758" t="s">
        <v>452</v>
      </c>
      <c r="B87" s="230">
        <v>466</v>
      </c>
      <c r="C87" s="230">
        <v>377</v>
      </c>
      <c r="D87" s="230">
        <v>181</v>
      </c>
      <c r="E87" s="230">
        <v>110</v>
      </c>
      <c r="F87" s="230">
        <v>151</v>
      </c>
      <c r="G87" s="230">
        <v>76</v>
      </c>
      <c r="H87" s="230">
        <v>190</v>
      </c>
      <c r="I87" s="230">
        <v>111</v>
      </c>
      <c r="J87" s="226">
        <f t="shared" si="29"/>
        <v>988</v>
      </c>
      <c r="K87" s="226">
        <f t="shared" si="30"/>
        <v>674</v>
      </c>
      <c r="L87" s="758" t="s">
        <v>452</v>
      </c>
      <c r="M87" s="230">
        <v>63</v>
      </c>
      <c r="N87" s="230">
        <v>45</v>
      </c>
      <c r="O87" s="230">
        <v>21</v>
      </c>
      <c r="P87" s="230">
        <v>16</v>
      </c>
      <c r="Q87" s="230">
        <v>53</v>
      </c>
      <c r="R87" s="230">
        <v>27</v>
      </c>
      <c r="S87" s="230">
        <v>63</v>
      </c>
      <c r="T87" s="230">
        <v>28</v>
      </c>
      <c r="U87" s="226">
        <f t="shared" si="24"/>
        <v>200</v>
      </c>
      <c r="V87" s="226">
        <f t="shared" si="25"/>
        <v>116</v>
      </c>
      <c r="W87" s="45" t="s">
        <v>452</v>
      </c>
      <c r="X87" s="70">
        <v>15</v>
      </c>
      <c r="Y87" s="70">
        <v>9</v>
      </c>
      <c r="Z87" s="70">
        <v>8</v>
      </c>
      <c r="AA87" s="70">
        <v>8</v>
      </c>
      <c r="AB87" s="812">
        <f t="shared" si="26"/>
        <v>40</v>
      </c>
      <c r="AC87" s="812">
        <v>37</v>
      </c>
      <c r="AD87" s="70">
        <v>35</v>
      </c>
      <c r="AE87" s="45">
        <v>2</v>
      </c>
      <c r="AF87" s="230">
        <v>34</v>
      </c>
      <c r="AG87" s="218">
        <v>6</v>
      </c>
      <c r="AH87" s="218">
        <v>5</v>
      </c>
      <c r="AI87" s="230">
        <v>31</v>
      </c>
      <c r="AJ87" s="230"/>
      <c r="AK87" s="226">
        <f t="shared" si="32"/>
        <v>65</v>
      </c>
      <c r="AL87" s="45">
        <f t="shared" si="28"/>
        <v>8</v>
      </c>
      <c r="AM87" s="230">
        <v>8</v>
      </c>
      <c r="AN87" s="230">
        <v>0</v>
      </c>
      <c r="AO87" s="711"/>
      <c r="AP87" s="712"/>
      <c r="AQ87" s="712"/>
    </row>
    <row r="88" spans="1:43">
      <c r="A88" s="758" t="s">
        <v>453</v>
      </c>
      <c r="B88" s="230">
        <v>65</v>
      </c>
      <c r="C88" s="230">
        <v>50</v>
      </c>
      <c r="D88" s="230">
        <v>43</v>
      </c>
      <c r="E88" s="230">
        <v>27</v>
      </c>
      <c r="F88" s="230">
        <v>35</v>
      </c>
      <c r="G88" s="230">
        <v>13</v>
      </c>
      <c r="H88" s="230">
        <v>23</v>
      </c>
      <c r="I88" s="230">
        <v>15</v>
      </c>
      <c r="J88" s="226">
        <f t="shared" si="29"/>
        <v>166</v>
      </c>
      <c r="K88" s="226">
        <f t="shared" si="30"/>
        <v>105</v>
      </c>
      <c r="L88" s="758" t="s">
        <v>453</v>
      </c>
      <c r="M88" s="230">
        <v>16</v>
      </c>
      <c r="N88" s="230">
        <v>14</v>
      </c>
      <c r="O88" s="230">
        <v>8</v>
      </c>
      <c r="P88" s="230">
        <v>3</v>
      </c>
      <c r="Q88" s="230">
        <v>4</v>
      </c>
      <c r="R88" s="230">
        <v>3</v>
      </c>
      <c r="S88" s="230">
        <v>7</v>
      </c>
      <c r="T88" s="230">
        <v>4</v>
      </c>
      <c r="U88" s="226">
        <f t="shared" si="24"/>
        <v>35</v>
      </c>
      <c r="V88" s="226">
        <f t="shared" si="25"/>
        <v>24</v>
      </c>
      <c r="W88" s="45" t="s">
        <v>453</v>
      </c>
      <c r="X88" s="70">
        <v>3</v>
      </c>
      <c r="Y88" s="70">
        <v>3</v>
      </c>
      <c r="Z88" s="70">
        <v>3</v>
      </c>
      <c r="AA88" s="70">
        <v>3</v>
      </c>
      <c r="AB88" s="812">
        <f t="shared" si="26"/>
        <v>12</v>
      </c>
      <c r="AC88" s="812">
        <v>14</v>
      </c>
      <c r="AD88" s="70">
        <v>12</v>
      </c>
      <c r="AE88" s="45">
        <v>2</v>
      </c>
      <c r="AF88" s="230">
        <v>10</v>
      </c>
      <c r="AG88" s="218">
        <v>4</v>
      </c>
      <c r="AH88" s="218">
        <v>4</v>
      </c>
      <c r="AI88" s="230">
        <v>8</v>
      </c>
      <c r="AJ88" s="230"/>
      <c r="AK88" s="226">
        <f t="shared" si="32"/>
        <v>18</v>
      </c>
      <c r="AL88" s="45">
        <f t="shared" si="28"/>
        <v>4</v>
      </c>
      <c r="AM88" s="230">
        <v>3</v>
      </c>
      <c r="AN88" s="230">
        <v>1</v>
      </c>
      <c r="AO88" s="711"/>
      <c r="AP88" s="712"/>
      <c r="AQ88" s="712"/>
    </row>
    <row r="89" spans="1:43">
      <c r="A89" s="757"/>
      <c r="B89" s="708"/>
      <c r="C89" s="708"/>
      <c r="D89" s="708"/>
      <c r="E89" s="708"/>
      <c r="F89" s="708"/>
      <c r="G89" s="708"/>
      <c r="H89" s="708"/>
      <c r="I89" s="708"/>
      <c r="J89" s="708"/>
      <c r="K89" s="708"/>
      <c r="L89" s="757"/>
      <c r="M89" s="708"/>
      <c r="N89" s="708"/>
      <c r="O89" s="708"/>
      <c r="P89" s="708"/>
      <c r="Q89" s="708"/>
      <c r="R89" s="708"/>
      <c r="S89" s="708"/>
      <c r="T89" s="708"/>
      <c r="U89" s="708"/>
      <c r="V89" s="708"/>
      <c r="W89" s="684"/>
      <c r="X89" s="708"/>
      <c r="Y89" s="708"/>
      <c r="Z89" s="708"/>
      <c r="AA89" s="708"/>
      <c r="AB89" s="708"/>
      <c r="AC89" s="708"/>
      <c r="AD89" s="708"/>
      <c r="AE89" s="708"/>
      <c r="AF89" s="708"/>
      <c r="AG89" s="708"/>
      <c r="AH89" s="708"/>
      <c r="AI89" s="708"/>
      <c r="AJ89" s="708"/>
      <c r="AK89" s="708"/>
      <c r="AL89" s="708"/>
      <c r="AM89" s="708"/>
    </row>
    <row r="90" spans="1:43" ht="9.75" customHeight="1">
      <c r="A90" s="718"/>
    </row>
    <row r="91" spans="1:43">
      <c r="A91" s="682" t="s">
        <v>627</v>
      </c>
      <c r="B91" s="673"/>
      <c r="C91" s="673"/>
      <c r="D91" s="673"/>
      <c r="E91" s="673"/>
      <c r="F91" s="673"/>
      <c r="G91" s="673"/>
      <c r="H91" s="673"/>
      <c r="I91" s="673"/>
      <c r="J91" s="673"/>
      <c r="K91" s="673"/>
      <c r="L91" s="682" t="s">
        <v>628</v>
      </c>
      <c r="M91" s="673"/>
      <c r="N91" s="673"/>
      <c r="O91" s="673"/>
      <c r="P91" s="673"/>
      <c r="Q91" s="673"/>
      <c r="R91" s="673"/>
      <c r="S91" s="673"/>
      <c r="T91" s="673"/>
      <c r="U91" s="673"/>
      <c r="V91" s="673"/>
      <c r="W91" s="682" t="s">
        <v>629</v>
      </c>
      <c r="X91" s="673"/>
      <c r="Y91" s="673"/>
      <c r="Z91" s="673"/>
      <c r="AA91" s="673"/>
      <c r="AB91" s="673"/>
      <c r="AC91" s="673"/>
      <c r="AD91" s="673"/>
      <c r="AE91" s="673"/>
      <c r="AF91" s="673"/>
      <c r="AG91" s="673"/>
      <c r="AH91" s="673"/>
      <c r="AI91" s="673"/>
      <c r="AJ91" s="673"/>
      <c r="AK91" s="673"/>
      <c r="AL91" s="673"/>
      <c r="AM91" s="673"/>
    </row>
    <row r="92" spans="1:43">
      <c r="A92" s="682" t="s">
        <v>372</v>
      </c>
      <c r="B92" s="673"/>
      <c r="C92" s="673"/>
      <c r="D92" s="673"/>
      <c r="E92" s="673"/>
      <c r="F92" s="673"/>
      <c r="G92" s="673"/>
      <c r="H92" s="673"/>
      <c r="I92" s="673"/>
      <c r="J92" s="673"/>
      <c r="K92" s="673"/>
      <c r="L92" s="682" t="s">
        <v>372</v>
      </c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82" t="s">
        <v>543</v>
      </c>
      <c r="X92" s="673"/>
      <c r="Y92" s="673"/>
      <c r="Z92" s="673"/>
      <c r="AA92" s="673"/>
      <c r="AB92" s="673"/>
      <c r="AC92" s="673"/>
      <c r="AD92" s="673"/>
      <c r="AE92" s="673"/>
      <c r="AF92" s="673"/>
      <c r="AG92" s="673"/>
      <c r="AH92" s="673"/>
      <c r="AI92" s="673"/>
      <c r="AJ92" s="673"/>
      <c r="AK92" s="673"/>
      <c r="AL92" s="673"/>
      <c r="AM92" s="673"/>
    </row>
    <row r="93" spans="1:43">
      <c r="A93" s="682" t="s">
        <v>1</v>
      </c>
      <c r="B93" s="673"/>
      <c r="C93" s="673"/>
      <c r="D93" s="673"/>
      <c r="E93" s="673"/>
      <c r="F93" s="673"/>
      <c r="G93" s="673"/>
      <c r="H93" s="673"/>
      <c r="I93" s="673"/>
      <c r="J93" s="673"/>
      <c r="K93" s="673"/>
      <c r="L93" s="682" t="s">
        <v>1</v>
      </c>
      <c r="M93" s="673"/>
      <c r="N93" s="673"/>
      <c r="O93" s="673"/>
      <c r="P93" s="673"/>
      <c r="Q93" s="673"/>
      <c r="R93" s="673"/>
      <c r="S93" s="673"/>
      <c r="T93" s="673"/>
      <c r="U93" s="673"/>
      <c r="V93" s="673"/>
      <c r="W93" s="682" t="s">
        <v>1</v>
      </c>
      <c r="X93" s="673"/>
      <c r="Y93" s="673"/>
      <c r="Z93" s="673"/>
      <c r="AA93" s="673"/>
      <c r="AB93" s="673"/>
      <c r="AC93" s="673"/>
      <c r="AD93" s="673"/>
      <c r="AE93" s="673"/>
      <c r="AF93" s="673"/>
      <c r="AG93" s="673"/>
      <c r="AH93" s="673"/>
      <c r="AI93" s="673"/>
      <c r="AJ93" s="673"/>
      <c r="AK93" s="673"/>
      <c r="AL93" s="673"/>
      <c r="AM93" s="673"/>
    </row>
    <row r="95" spans="1:43">
      <c r="A95" s="689" t="s">
        <v>480</v>
      </c>
      <c r="J95" s="58" t="s">
        <v>618</v>
      </c>
      <c r="L95" s="689" t="s">
        <v>480</v>
      </c>
      <c r="U95" s="58" t="s">
        <v>618</v>
      </c>
      <c r="W95" s="689" t="s">
        <v>480</v>
      </c>
      <c r="AK95" s="58" t="s">
        <v>618</v>
      </c>
    </row>
    <row r="97" spans="1:40">
      <c r="A97" s="756"/>
      <c r="B97" s="674" t="s">
        <v>544</v>
      </c>
      <c r="C97" s="675"/>
      <c r="D97" s="674" t="s">
        <v>545</v>
      </c>
      <c r="E97" s="675"/>
      <c r="F97" s="674" t="s">
        <v>546</v>
      </c>
      <c r="G97" s="675"/>
      <c r="H97" s="674" t="s">
        <v>547</v>
      </c>
      <c r="I97" s="675"/>
      <c r="J97" s="730" t="s">
        <v>377</v>
      </c>
      <c r="K97" s="675"/>
      <c r="L97" s="756"/>
      <c r="M97" s="674" t="s">
        <v>544</v>
      </c>
      <c r="N97" s="675"/>
      <c r="O97" s="674" t="s">
        <v>545</v>
      </c>
      <c r="P97" s="675"/>
      <c r="Q97" s="674" t="s">
        <v>546</v>
      </c>
      <c r="R97" s="675"/>
      <c r="S97" s="674" t="s">
        <v>547</v>
      </c>
      <c r="T97" s="675"/>
      <c r="U97" s="674" t="s">
        <v>377</v>
      </c>
      <c r="V97" s="675"/>
      <c r="W97" s="683"/>
      <c r="X97" s="1071" t="s">
        <v>96</v>
      </c>
      <c r="Y97" s="1072"/>
      <c r="Z97" s="1072"/>
      <c r="AA97" s="1072"/>
      <c r="AB97" s="1073"/>
      <c r="AC97" s="1074" t="s">
        <v>384</v>
      </c>
      <c r="AD97" s="1075"/>
      <c r="AE97" s="1076"/>
      <c r="AF97" s="674" t="s">
        <v>548</v>
      </c>
      <c r="AG97" s="694"/>
      <c r="AH97" s="694"/>
      <c r="AI97" s="694"/>
      <c r="AJ97" s="694"/>
      <c r="AK97" s="694"/>
      <c r="AL97" s="695" t="s">
        <v>386</v>
      </c>
      <c r="AM97" s="696"/>
      <c r="AN97" s="696"/>
    </row>
    <row r="98" spans="1:40">
      <c r="A98" s="757" t="s">
        <v>387</v>
      </c>
      <c r="B98" s="677" t="s">
        <v>388</v>
      </c>
      <c r="C98" s="677" t="s">
        <v>389</v>
      </c>
      <c r="D98" s="677" t="s">
        <v>388</v>
      </c>
      <c r="E98" s="677" t="s">
        <v>389</v>
      </c>
      <c r="F98" s="677" t="s">
        <v>388</v>
      </c>
      <c r="G98" s="677" t="s">
        <v>389</v>
      </c>
      <c r="H98" s="677" t="s">
        <v>388</v>
      </c>
      <c r="I98" s="677" t="s">
        <v>389</v>
      </c>
      <c r="J98" s="677" t="s">
        <v>388</v>
      </c>
      <c r="K98" s="677" t="s">
        <v>389</v>
      </c>
      <c r="L98" s="757" t="s">
        <v>387</v>
      </c>
      <c r="M98" s="677" t="s">
        <v>388</v>
      </c>
      <c r="N98" s="677" t="s">
        <v>389</v>
      </c>
      <c r="O98" s="677" t="s">
        <v>388</v>
      </c>
      <c r="P98" s="677" t="s">
        <v>389</v>
      </c>
      <c r="Q98" s="677" t="s">
        <v>388</v>
      </c>
      <c r="R98" s="677" t="s">
        <v>389</v>
      </c>
      <c r="S98" s="677" t="s">
        <v>388</v>
      </c>
      <c r="T98" s="677" t="s">
        <v>389</v>
      </c>
      <c r="U98" s="677" t="s">
        <v>388</v>
      </c>
      <c r="V98" s="677" t="s">
        <v>389</v>
      </c>
      <c r="W98" s="734" t="s">
        <v>387</v>
      </c>
      <c r="X98" s="737" t="s">
        <v>550</v>
      </c>
      <c r="Y98" s="737" t="s">
        <v>551</v>
      </c>
      <c r="Z98" s="737" t="s">
        <v>552</v>
      </c>
      <c r="AA98" s="737" t="s">
        <v>553</v>
      </c>
      <c r="AB98" s="726" t="s">
        <v>377</v>
      </c>
      <c r="AC98" s="739" t="s">
        <v>97</v>
      </c>
      <c r="AD98" s="740" t="s">
        <v>100</v>
      </c>
      <c r="AE98" s="740" t="s">
        <v>102</v>
      </c>
      <c r="AF98" s="731" t="s">
        <v>391</v>
      </c>
      <c r="AG98" s="698" t="s">
        <v>392</v>
      </c>
      <c r="AH98" s="698" t="s">
        <v>549</v>
      </c>
      <c r="AI98" s="438" t="s">
        <v>393</v>
      </c>
      <c r="AJ98" s="438"/>
      <c r="AK98" s="683"/>
      <c r="AL98" s="678"/>
      <c r="AM98" s="817" t="s">
        <v>394</v>
      </c>
      <c r="AN98" s="813"/>
    </row>
    <row r="99" spans="1:40">
      <c r="A99" s="758"/>
      <c r="B99" s="678"/>
      <c r="C99" s="678"/>
      <c r="D99" s="678"/>
      <c r="E99" s="678"/>
      <c r="F99" s="678"/>
      <c r="G99" s="678"/>
      <c r="H99" s="678"/>
      <c r="I99" s="678"/>
      <c r="J99" s="678"/>
      <c r="K99" s="678"/>
      <c r="L99" s="758"/>
      <c r="M99" s="678"/>
      <c r="N99" s="678"/>
      <c r="O99" s="678"/>
      <c r="P99" s="678"/>
      <c r="Q99" s="678"/>
      <c r="R99" s="678"/>
      <c r="S99" s="678"/>
      <c r="T99" s="678"/>
      <c r="U99" s="678"/>
      <c r="V99" s="678"/>
      <c r="W99" s="735"/>
      <c r="X99" s="733"/>
      <c r="Y99" s="733"/>
      <c r="Z99" s="733"/>
      <c r="AA99" s="733"/>
      <c r="AB99" s="736"/>
      <c r="AC99" s="708" t="s">
        <v>98</v>
      </c>
      <c r="AD99" s="741" t="s">
        <v>99</v>
      </c>
      <c r="AE99" s="741" t="s">
        <v>101</v>
      </c>
      <c r="AF99" s="738" t="s">
        <v>403</v>
      </c>
      <c r="AG99" s="699" t="s">
        <v>404</v>
      </c>
      <c r="AH99" s="699" t="s">
        <v>554</v>
      </c>
      <c r="AI99" s="700" t="s">
        <v>403</v>
      </c>
      <c r="AJ99" s="700"/>
      <c r="AK99" s="699" t="s">
        <v>395</v>
      </c>
      <c r="AL99" s="819" t="s">
        <v>111</v>
      </c>
      <c r="AM99" s="818" t="s">
        <v>405</v>
      </c>
      <c r="AN99" s="814" t="s">
        <v>406</v>
      </c>
    </row>
    <row r="100" spans="1:40">
      <c r="A100" s="759" t="s">
        <v>407</v>
      </c>
      <c r="B100" s="226">
        <f t="shared" ref="B100:I100" si="33">SUM(B102:B122)</f>
        <v>0</v>
      </c>
      <c r="C100" s="226">
        <f t="shared" si="33"/>
        <v>0</v>
      </c>
      <c r="D100" s="226">
        <f t="shared" si="33"/>
        <v>0</v>
      </c>
      <c r="E100" s="226">
        <f t="shared" si="33"/>
        <v>0</v>
      </c>
      <c r="F100" s="226">
        <f t="shared" si="33"/>
        <v>0</v>
      </c>
      <c r="G100" s="226">
        <f t="shared" si="33"/>
        <v>0</v>
      </c>
      <c r="H100" s="226">
        <f t="shared" si="33"/>
        <v>0</v>
      </c>
      <c r="I100" s="226">
        <f t="shared" si="33"/>
        <v>0</v>
      </c>
      <c r="J100" s="226">
        <f>SUM(J102:J122)</f>
        <v>0</v>
      </c>
      <c r="K100" s="226">
        <f>SUM(K102:K122)</f>
        <v>0</v>
      </c>
      <c r="L100" s="759" t="s">
        <v>407</v>
      </c>
      <c r="M100" s="226">
        <f t="shared" ref="M100:T100" si="34">SUM(M102:M122)</f>
        <v>0</v>
      </c>
      <c r="N100" s="226">
        <f t="shared" si="34"/>
        <v>0</v>
      </c>
      <c r="O100" s="226">
        <f t="shared" si="34"/>
        <v>0</v>
      </c>
      <c r="P100" s="226">
        <f t="shared" si="34"/>
        <v>0</v>
      </c>
      <c r="Q100" s="226">
        <f t="shared" si="34"/>
        <v>0</v>
      </c>
      <c r="R100" s="226">
        <f t="shared" si="34"/>
        <v>0</v>
      </c>
      <c r="S100" s="226">
        <f t="shared" si="34"/>
        <v>0</v>
      </c>
      <c r="T100" s="226">
        <f t="shared" si="34"/>
        <v>0</v>
      </c>
      <c r="U100" s="226">
        <f>SUM(U102:U122)</f>
        <v>0</v>
      </c>
      <c r="V100" s="226">
        <f>SUM(V102:V122)</f>
        <v>0</v>
      </c>
      <c r="W100" s="46" t="s">
        <v>407</v>
      </c>
      <c r="X100" s="226">
        <f t="shared" ref="X100:AL100" si="35">SUM(X102:X122)</f>
        <v>195</v>
      </c>
      <c r="Y100" s="226">
        <f t="shared" si="35"/>
        <v>147</v>
      </c>
      <c r="Z100" s="226">
        <f t="shared" si="35"/>
        <v>127</v>
      </c>
      <c r="AA100" s="226">
        <f t="shared" si="35"/>
        <v>114</v>
      </c>
      <c r="AB100" s="226">
        <f t="shared" si="35"/>
        <v>583</v>
      </c>
      <c r="AC100" s="226">
        <f t="shared" si="35"/>
        <v>571</v>
      </c>
      <c r="AD100" s="226">
        <f t="shared" si="35"/>
        <v>494</v>
      </c>
      <c r="AE100" s="226">
        <f t="shared" si="35"/>
        <v>77</v>
      </c>
      <c r="AF100" s="226">
        <f t="shared" si="35"/>
        <v>869</v>
      </c>
      <c r="AG100" s="226">
        <f t="shared" si="35"/>
        <v>296</v>
      </c>
      <c r="AH100" s="226">
        <f t="shared" si="35"/>
        <v>0</v>
      </c>
      <c r="AI100" s="226">
        <f t="shared" si="35"/>
        <v>251</v>
      </c>
      <c r="AJ100" s="226"/>
      <c r="AK100" s="226">
        <f t="shared" si="35"/>
        <v>1120</v>
      </c>
      <c r="AL100" s="226">
        <f t="shared" si="35"/>
        <v>104</v>
      </c>
      <c r="AM100" s="226">
        <f>SUM(AM102:AM124)</f>
        <v>103</v>
      </c>
      <c r="AN100" s="226">
        <f>SUM(AN102:AN124)</f>
        <v>1</v>
      </c>
    </row>
    <row r="101" spans="1:40" ht="15">
      <c r="A101" s="758"/>
      <c r="B101" s="230"/>
      <c r="C101" s="838" t="s">
        <v>154</v>
      </c>
      <c r="D101" s="230"/>
      <c r="E101" s="230"/>
      <c r="F101" s="230"/>
      <c r="G101" s="230"/>
      <c r="H101" s="230"/>
      <c r="I101" s="230"/>
      <c r="J101" s="230"/>
      <c r="K101" s="230"/>
      <c r="L101" s="758"/>
      <c r="M101" s="838" t="s">
        <v>154</v>
      </c>
      <c r="N101" s="45"/>
      <c r="O101" s="45"/>
      <c r="P101" s="45"/>
      <c r="Q101" s="45"/>
      <c r="R101" s="45"/>
      <c r="S101" s="45"/>
      <c r="T101" s="45"/>
      <c r="U101" s="230">
        <f>+U100+V100</f>
        <v>0</v>
      </c>
      <c r="V101" s="230"/>
      <c r="W101" s="45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</row>
    <row r="102" spans="1:40">
      <c r="A102" s="758" t="s">
        <v>481</v>
      </c>
      <c r="B102" s="230"/>
      <c r="C102" s="230"/>
      <c r="D102" s="230"/>
      <c r="E102" s="230"/>
      <c r="F102" s="230"/>
      <c r="G102" s="230"/>
      <c r="H102" s="230"/>
      <c r="I102" s="230"/>
      <c r="J102" s="226">
        <f t="shared" ref="J102:J122" si="36">B102+D102+F102+H102</f>
        <v>0</v>
      </c>
      <c r="K102" s="226">
        <f t="shared" ref="K102:K122" si="37">C102+E102+G102+I102</f>
        <v>0</v>
      </c>
      <c r="L102" s="758" t="s">
        <v>481</v>
      </c>
      <c r="M102" s="45"/>
      <c r="N102" s="45"/>
      <c r="O102" s="45"/>
      <c r="P102" s="45"/>
      <c r="Q102" s="45"/>
      <c r="R102" s="45"/>
      <c r="S102" s="45"/>
      <c r="T102" s="45"/>
      <c r="U102" s="226">
        <f t="shared" ref="U102:U122" si="38">M102+O102+Q102+S102</f>
        <v>0</v>
      </c>
      <c r="V102" s="226">
        <f t="shared" ref="V102:V122" si="39">N102+P102+R102+T102</f>
        <v>0</v>
      </c>
      <c r="W102" s="45" t="s">
        <v>481</v>
      </c>
      <c r="X102" s="230">
        <v>29</v>
      </c>
      <c r="Y102" s="230">
        <v>17</v>
      </c>
      <c r="Z102" s="230">
        <v>17</v>
      </c>
      <c r="AA102" s="230">
        <v>14</v>
      </c>
      <c r="AB102" s="812">
        <f t="shared" ref="AB102:AB122" si="40">SUM(X102:AA102)</f>
        <v>77</v>
      </c>
      <c r="AC102" s="70">
        <f>+AD102+AE102</f>
        <v>54</v>
      </c>
      <c r="AD102" s="719">
        <v>52</v>
      </c>
      <c r="AE102" s="719">
        <v>2</v>
      </c>
      <c r="AF102" s="720">
        <v>136</v>
      </c>
      <c r="AG102" s="720">
        <v>99</v>
      </c>
      <c r="AH102" s="721">
        <v>0</v>
      </c>
      <c r="AI102" s="722">
        <v>76</v>
      </c>
      <c r="AJ102" s="722"/>
      <c r="AK102" s="226">
        <f>+AI102+AF102</f>
        <v>212</v>
      </c>
      <c r="AL102" s="45">
        <f>+AM102+AN102</f>
        <v>5</v>
      </c>
      <c r="AM102" s="230">
        <v>5</v>
      </c>
      <c r="AN102" s="58">
        <v>0</v>
      </c>
    </row>
    <row r="103" spans="1:40">
      <c r="A103" s="758" t="s">
        <v>482</v>
      </c>
      <c r="B103" s="230"/>
      <c r="C103" s="230"/>
      <c r="D103" s="230"/>
      <c r="E103" s="230"/>
      <c r="F103" s="230"/>
      <c r="G103" s="230"/>
      <c r="H103" s="230"/>
      <c r="I103" s="230"/>
      <c r="J103" s="226">
        <f t="shared" si="36"/>
        <v>0</v>
      </c>
      <c r="K103" s="226">
        <f t="shared" si="37"/>
        <v>0</v>
      </c>
      <c r="L103" s="758" t="s">
        <v>482</v>
      </c>
      <c r="M103" s="45"/>
      <c r="N103" s="45"/>
      <c r="O103" s="45"/>
      <c r="P103" s="45"/>
      <c r="Q103" s="45"/>
      <c r="R103" s="45"/>
      <c r="S103" s="45"/>
      <c r="T103" s="45"/>
      <c r="U103" s="226">
        <f t="shared" si="38"/>
        <v>0</v>
      </c>
      <c r="V103" s="226">
        <f t="shared" si="39"/>
        <v>0</v>
      </c>
      <c r="W103" s="45" t="s">
        <v>482</v>
      </c>
      <c r="X103" s="230">
        <v>3</v>
      </c>
      <c r="Y103" s="230">
        <v>4</v>
      </c>
      <c r="Z103" s="230">
        <v>3</v>
      </c>
      <c r="AA103" s="230">
        <v>2</v>
      </c>
      <c r="AB103" s="812">
        <f t="shared" si="40"/>
        <v>12</v>
      </c>
      <c r="AC103" s="70">
        <f t="shared" ref="AC103:AC122" si="41">+AD103+AE103</f>
        <v>13</v>
      </c>
      <c r="AD103" s="719">
        <v>12</v>
      </c>
      <c r="AE103" s="719">
        <v>1</v>
      </c>
      <c r="AF103" s="720">
        <v>18</v>
      </c>
      <c r="AG103" s="720">
        <v>2</v>
      </c>
      <c r="AH103" s="721">
        <v>0</v>
      </c>
      <c r="AI103" s="722">
        <v>2</v>
      </c>
      <c r="AJ103" s="722"/>
      <c r="AK103" s="226">
        <f t="shared" ref="AK103:AK122" si="42">+AI103+AF103</f>
        <v>20</v>
      </c>
      <c r="AL103" s="45">
        <f t="shared" ref="AL103:AL122" si="43">+AM103+AN103</f>
        <v>3</v>
      </c>
      <c r="AM103" s="230">
        <v>3</v>
      </c>
      <c r="AN103" s="58">
        <v>0</v>
      </c>
    </row>
    <row r="104" spans="1:40">
      <c r="A104" s="758" t="s">
        <v>483</v>
      </c>
      <c r="B104" s="230"/>
      <c r="C104" s="230"/>
      <c r="D104" s="230"/>
      <c r="E104" s="230"/>
      <c r="F104" s="230"/>
      <c r="G104" s="230"/>
      <c r="H104" s="230"/>
      <c r="I104" s="230"/>
      <c r="J104" s="226">
        <f t="shared" si="36"/>
        <v>0</v>
      </c>
      <c r="K104" s="226">
        <f t="shared" si="37"/>
        <v>0</v>
      </c>
      <c r="L104" s="758" t="s">
        <v>483</v>
      </c>
      <c r="M104" s="45"/>
      <c r="N104" s="45"/>
      <c r="O104" s="45"/>
      <c r="P104" s="45"/>
      <c r="Q104" s="45"/>
      <c r="R104" s="45"/>
      <c r="S104" s="45"/>
      <c r="T104" s="45"/>
      <c r="U104" s="226">
        <f t="shared" si="38"/>
        <v>0</v>
      </c>
      <c r="V104" s="226">
        <f t="shared" si="39"/>
        <v>0</v>
      </c>
      <c r="W104" s="45" t="s">
        <v>483</v>
      </c>
      <c r="X104" s="230">
        <v>14</v>
      </c>
      <c r="Y104" s="230">
        <v>10</v>
      </c>
      <c r="Z104" s="230">
        <v>8</v>
      </c>
      <c r="AA104" s="230">
        <v>8</v>
      </c>
      <c r="AB104" s="812">
        <f t="shared" si="40"/>
        <v>40</v>
      </c>
      <c r="AC104" s="70">
        <f t="shared" si="41"/>
        <v>43</v>
      </c>
      <c r="AD104" s="719">
        <v>39</v>
      </c>
      <c r="AE104" s="719">
        <v>4</v>
      </c>
      <c r="AF104" s="720">
        <v>75</v>
      </c>
      <c r="AG104" s="720">
        <v>26</v>
      </c>
      <c r="AH104" s="721">
        <v>0</v>
      </c>
      <c r="AI104" s="722">
        <v>6</v>
      </c>
      <c r="AJ104" s="722"/>
      <c r="AK104" s="226">
        <f t="shared" si="42"/>
        <v>81</v>
      </c>
      <c r="AL104" s="45">
        <f t="shared" si="43"/>
        <v>8</v>
      </c>
      <c r="AM104" s="230">
        <v>8</v>
      </c>
      <c r="AN104" s="58">
        <v>0</v>
      </c>
    </row>
    <row r="105" spans="1:40">
      <c r="A105" s="758" t="s">
        <v>484</v>
      </c>
      <c r="B105" s="230"/>
      <c r="C105" s="230"/>
      <c r="D105" s="230"/>
      <c r="E105" s="230"/>
      <c r="F105" s="230"/>
      <c r="G105" s="230"/>
      <c r="H105" s="230"/>
      <c r="I105" s="230"/>
      <c r="J105" s="226">
        <f t="shared" si="36"/>
        <v>0</v>
      </c>
      <c r="K105" s="226">
        <f t="shared" si="37"/>
        <v>0</v>
      </c>
      <c r="L105" s="758" t="s">
        <v>484</v>
      </c>
      <c r="M105" s="45"/>
      <c r="N105" s="45"/>
      <c r="O105" s="45"/>
      <c r="P105" s="45"/>
      <c r="Q105" s="45"/>
      <c r="R105" s="45"/>
      <c r="S105" s="45"/>
      <c r="T105" s="45"/>
      <c r="U105" s="226">
        <f t="shared" si="38"/>
        <v>0</v>
      </c>
      <c r="V105" s="226">
        <f t="shared" si="39"/>
        <v>0</v>
      </c>
      <c r="W105" s="45" t="s">
        <v>484</v>
      </c>
      <c r="X105" s="230">
        <v>1</v>
      </c>
      <c r="Y105" s="230">
        <v>1</v>
      </c>
      <c r="Z105" s="230">
        <v>1</v>
      </c>
      <c r="AA105" s="230">
        <v>1</v>
      </c>
      <c r="AB105" s="812">
        <f t="shared" si="40"/>
        <v>4</v>
      </c>
      <c r="AC105" s="70">
        <f t="shared" si="41"/>
        <v>5</v>
      </c>
      <c r="AD105" s="719">
        <v>4</v>
      </c>
      <c r="AE105" s="719">
        <v>1</v>
      </c>
      <c r="AF105" s="720">
        <v>8</v>
      </c>
      <c r="AG105" s="720">
        <v>2</v>
      </c>
      <c r="AH105" s="721">
        <v>0</v>
      </c>
      <c r="AI105" s="722">
        <v>2</v>
      </c>
      <c r="AJ105" s="722"/>
      <c r="AK105" s="226">
        <f t="shared" si="42"/>
        <v>10</v>
      </c>
      <c r="AL105" s="45">
        <f t="shared" si="43"/>
        <v>1</v>
      </c>
      <c r="AM105" s="230">
        <v>1</v>
      </c>
      <c r="AN105" s="58">
        <v>0</v>
      </c>
    </row>
    <row r="106" spans="1:40">
      <c r="A106" s="758" t="s">
        <v>485</v>
      </c>
      <c r="B106" s="230"/>
      <c r="C106" s="230"/>
      <c r="D106" s="230"/>
      <c r="E106" s="230"/>
      <c r="F106" s="230"/>
      <c r="G106" s="230"/>
      <c r="H106" s="230"/>
      <c r="I106" s="230"/>
      <c r="J106" s="226">
        <f t="shared" si="36"/>
        <v>0</v>
      </c>
      <c r="K106" s="226">
        <f t="shared" si="37"/>
        <v>0</v>
      </c>
      <c r="L106" s="758" t="s">
        <v>485</v>
      </c>
      <c r="M106" s="45"/>
      <c r="N106" s="45"/>
      <c r="O106" s="45"/>
      <c r="P106" s="45"/>
      <c r="Q106" s="45"/>
      <c r="R106" s="45"/>
      <c r="S106" s="45"/>
      <c r="T106" s="45"/>
      <c r="U106" s="226">
        <f t="shared" si="38"/>
        <v>0</v>
      </c>
      <c r="V106" s="226">
        <f t="shared" si="39"/>
        <v>0</v>
      </c>
      <c r="W106" s="45" t="s">
        <v>485</v>
      </c>
      <c r="X106" s="230">
        <v>11</v>
      </c>
      <c r="Y106" s="230">
        <v>8</v>
      </c>
      <c r="Z106" s="230">
        <v>8</v>
      </c>
      <c r="AA106" s="230">
        <v>8</v>
      </c>
      <c r="AB106" s="812">
        <f t="shared" si="40"/>
        <v>35</v>
      </c>
      <c r="AC106" s="70">
        <f t="shared" si="41"/>
        <v>44</v>
      </c>
      <c r="AD106" s="719">
        <v>31</v>
      </c>
      <c r="AE106" s="719">
        <v>13</v>
      </c>
      <c r="AF106" s="720">
        <v>48</v>
      </c>
      <c r="AG106" s="720">
        <v>9</v>
      </c>
      <c r="AH106" s="721">
        <v>0</v>
      </c>
      <c r="AI106" s="722">
        <v>10</v>
      </c>
      <c r="AJ106" s="722"/>
      <c r="AK106" s="226">
        <f t="shared" si="42"/>
        <v>58</v>
      </c>
      <c r="AL106" s="45">
        <f t="shared" si="43"/>
        <v>8</v>
      </c>
      <c r="AM106" s="230">
        <v>8</v>
      </c>
      <c r="AN106" s="58">
        <v>0</v>
      </c>
    </row>
    <row r="107" spans="1:40">
      <c r="A107" s="758" t="s">
        <v>486</v>
      </c>
      <c r="B107" s="230"/>
      <c r="C107" s="230"/>
      <c r="D107" s="230"/>
      <c r="E107" s="230"/>
      <c r="F107" s="230"/>
      <c r="G107" s="230"/>
      <c r="H107" s="230"/>
      <c r="I107" s="230"/>
      <c r="J107" s="226">
        <f t="shared" si="36"/>
        <v>0</v>
      </c>
      <c r="K107" s="226">
        <f t="shared" si="37"/>
        <v>0</v>
      </c>
      <c r="L107" s="758" t="s">
        <v>486</v>
      </c>
      <c r="M107" s="45"/>
      <c r="N107" s="45"/>
      <c r="O107" s="45"/>
      <c r="P107" s="45"/>
      <c r="Q107" s="45"/>
      <c r="R107" s="45"/>
      <c r="S107" s="45"/>
      <c r="T107" s="45"/>
      <c r="U107" s="226">
        <f t="shared" si="38"/>
        <v>0</v>
      </c>
      <c r="V107" s="226">
        <f t="shared" si="39"/>
        <v>0</v>
      </c>
      <c r="W107" s="45" t="s">
        <v>486</v>
      </c>
      <c r="X107" s="230">
        <v>3</v>
      </c>
      <c r="Y107" s="230">
        <v>3</v>
      </c>
      <c r="Z107" s="230">
        <v>2</v>
      </c>
      <c r="AA107" s="230">
        <v>2</v>
      </c>
      <c r="AB107" s="812">
        <f t="shared" si="40"/>
        <v>10</v>
      </c>
      <c r="AC107" s="70">
        <f t="shared" si="41"/>
        <v>10</v>
      </c>
      <c r="AD107" s="719">
        <v>10</v>
      </c>
      <c r="AE107" s="719"/>
      <c r="AF107" s="720">
        <v>14</v>
      </c>
      <c r="AG107" s="720">
        <v>1</v>
      </c>
      <c r="AH107" s="721">
        <v>0</v>
      </c>
      <c r="AI107" s="722"/>
      <c r="AJ107" s="722"/>
      <c r="AK107" s="226">
        <f t="shared" si="42"/>
        <v>14</v>
      </c>
      <c r="AL107" s="45">
        <f t="shared" si="43"/>
        <v>3</v>
      </c>
      <c r="AM107" s="230">
        <v>3</v>
      </c>
      <c r="AN107" s="58">
        <v>0</v>
      </c>
    </row>
    <row r="108" spans="1:40">
      <c r="A108" s="758" t="s">
        <v>487</v>
      </c>
      <c r="B108" s="230"/>
      <c r="C108" s="230"/>
      <c r="D108" s="230"/>
      <c r="E108" s="230"/>
      <c r="F108" s="230"/>
      <c r="G108" s="230"/>
      <c r="H108" s="230"/>
      <c r="I108" s="230"/>
      <c r="J108" s="226">
        <f t="shared" si="36"/>
        <v>0</v>
      </c>
      <c r="K108" s="226">
        <f t="shared" si="37"/>
        <v>0</v>
      </c>
      <c r="L108" s="758" t="s">
        <v>487</v>
      </c>
      <c r="M108" s="45"/>
      <c r="N108" s="45"/>
      <c r="O108" s="45"/>
      <c r="P108" s="45"/>
      <c r="Q108" s="45"/>
      <c r="R108" s="45"/>
      <c r="S108" s="45"/>
      <c r="T108" s="45"/>
      <c r="U108" s="226">
        <f t="shared" si="38"/>
        <v>0</v>
      </c>
      <c r="V108" s="226">
        <f t="shared" si="39"/>
        <v>0</v>
      </c>
      <c r="W108" s="45" t="s">
        <v>487</v>
      </c>
      <c r="X108" s="230">
        <v>14</v>
      </c>
      <c r="Y108" s="230">
        <v>9</v>
      </c>
      <c r="Z108" s="230">
        <v>9</v>
      </c>
      <c r="AA108" s="230">
        <v>8</v>
      </c>
      <c r="AB108" s="812">
        <f t="shared" si="40"/>
        <v>40</v>
      </c>
      <c r="AC108" s="70">
        <f t="shared" si="41"/>
        <v>34</v>
      </c>
      <c r="AD108" s="719">
        <v>28</v>
      </c>
      <c r="AE108" s="719">
        <v>6</v>
      </c>
      <c r="AF108" s="720">
        <v>54</v>
      </c>
      <c r="AG108" s="720">
        <v>16</v>
      </c>
      <c r="AH108" s="721">
        <v>0</v>
      </c>
      <c r="AI108" s="722">
        <v>11</v>
      </c>
      <c r="AJ108" s="722"/>
      <c r="AK108" s="226">
        <f t="shared" si="42"/>
        <v>65</v>
      </c>
      <c r="AL108" s="45">
        <f t="shared" si="43"/>
        <v>7</v>
      </c>
      <c r="AM108" s="230">
        <v>7</v>
      </c>
      <c r="AN108" s="58">
        <v>0</v>
      </c>
    </row>
    <row r="109" spans="1:40">
      <c r="A109" s="758" t="s">
        <v>488</v>
      </c>
      <c r="B109" s="230"/>
      <c r="C109" s="230"/>
      <c r="D109" s="230"/>
      <c r="E109" s="230"/>
      <c r="F109" s="230"/>
      <c r="G109" s="230"/>
      <c r="H109" s="230"/>
      <c r="I109" s="230"/>
      <c r="J109" s="226">
        <f t="shared" si="36"/>
        <v>0</v>
      </c>
      <c r="K109" s="226">
        <f t="shared" si="37"/>
        <v>0</v>
      </c>
      <c r="L109" s="758" t="s">
        <v>488</v>
      </c>
      <c r="M109" s="45"/>
      <c r="N109" s="45"/>
      <c r="O109" s="45"/>
      <c r="P109" s="45"/>
      <c r="Q109" s="45"/>
      <c r="R109" s="45"/>
      <c r="S109" s="45"/>
      <c r="T109" s="45"/>
      <c r="U109" s="226">
        <f t="shared" si="38"/>
        <v>0</v>
      </c>
      <c r="V109" s="226">
        <f t="shared" si="39"/>
        <v>0</v>
      </c>
      <c r="W109" s="45" t="s">
        <v>488</v>
      </c>
      <c r="X109" s="230">
        <v>13</v>
      </c>
      <c r="Y109" s="230">
        <v>8</v>
      </c>
      <c r="Z109" s="230">
        <v>7</v>
      </c>
      <c r="AA109" s="230">
        <v>6</v>
      </c>
      <c r="AB109" s="812">
        <f t="shared" si="40"/>
        <v>34</v>
      </c>
      <c r="AC109" s="70">
        <f t="shared" si="41"/>
        <v>34</v>
      </c>
      <c r="AD109" s="719">
        <v>27</v>
      </c>
      <c r="AE109" s="719">
        <v>7</v>
      </c>
      <c r="AF109" s="720">
        <v>48</v>
      </c>
      <c r="AG109" s="720">
        <v>12</v>
      </c>
      <c r="AH109" s="721">
        <v>0</v>
      </c>
      <c r="AI109" s="722">
        <v>9</v>
      </c>
      <c r="AJ109" s="722"/>
      <c r="AK109" s="226">
        <f t="shared" si="42"/>
        <v>57</v>
      </c>
      <c r="AL109" s="45">
        <f t="shared" si="43"/>
        <v>7</v>
      </c>
      <c r="AM109" s="230">
        <v>7</v>
      </c>
      <c r="AN109" s="58">
        <v>0</v>
      </c>
    </row>
    <row r="110" spans="1:40">
      <c r="A110" s="758" t="s">
        <v>489</v>
      </c>
      <c r="B110" s="230"/>
      <c r="C110" s="230"/>
      <c r="D110" s="230"/>
      <c r="E110" s="230"/>
      <c r="F110" s="230"/>
      <c r="G110" s="230"/>
      <c r="H110" s="230"/>
      <c r="I110" s="230"/>
      <c r="J110" s="226">
        <f t="shared" si="36"/>
        <v>0</v>
      </c>
      <c r="K110" s="226">
        <f t="shared" si="37"/>
        <v>0</v>
      </c>
      <c r="L110" s="758" t="s">
        <v>489</v>
      </c>
      <c r="M110" s="45"/>
      <c r="N110" s="45"/>
      <c r="O110" s="45"/>
      <c r="P110" s="45"/>
      <c r="Q110" s="45"/>
      <c r="R110" s="45"/>
      <c r="S110" s="45"/>
      <c r="T110" s="45"/>
      <c r="U110" s="226">
        <f t="shared" si="38"/>
        <v>0</v>
      </c>
      <c r="V110" s="226">
        <f t="shared" si="39"/>
        <v>0</v>
      </c>
      <c r="W110" s="45" t="s">
        <v>489</v>
      </c>
      <c r="X110" s="230">
        <v>15</v>
      </c>
      <c r="Y110" s="230">
        <v>13</v>
      </c>
      <c r="Z110" s="230">
        <v>13</v>
      </c>
      <c r="AA110" s="230">
        <v>13</v>
      </c>
      <c r="AB110" s="812">
        <f t="shared" si="40"/>
        <v>54</v>
      </c>
      <c r="AC110" s="70">
        <f t="shared" si="41"/>
        <v>52</v>
      </c>
      <c r="AD110" s="719">
        <v>43</v>
      </c>
      <c r="AE110" s="719">
        <v>9</v>
      </c>
      <c r="AF110" s="720">
        <v>73</v>
      </c>
      <c r="AG110" s="721">
        <v>17</v>
      </c>
      <c r="AH110" s="721">
        <v>0</v>
      </c>
      <c r="AI110" s="722">
        <v>22</v>
      </c>
      <c r="AJ110" s="722"/>
      <c r="AK110" s="226">
        <f t="shared" si="42"/>
        <v>95</v>
      </c>
      <c r="AL110" s="45">
        <f t="shared" si="43"/>
        <v>9</v>
      </c>
      <c r="AM110" s="230">
        <v>9</v>
      </c>
      <c r="AN110" s="58">
        <v>0</v>
      </c>
    </row>
    <row r="111" spans="1:40">
      <c r="A111" s="758" t="s">
        <v>490</v>
      </c>
      <c r="B111" s="230"/>
      <c r="C111" s="230"/>
      <c r="D111" s="230"/>
      <c r="E111" s="230"/>
      <c r="F111" s="230"/>
      <c r="G111" s="230"/>
      <c r="H111" s="230"/>
      <c r="I111" s="230"/>
      <c r="J111" s="226">
        <f t="shared" si="36"/>
        <v>0</v>
      </c>
      <c r="K111" s="226">
        <f t="shared" si="37"/>
        <v>0</v>
      </c>
      <c r="L111" s="758" t="s">
        <v>490</v>
      </c>
      <c r="M111" s="45"/>
      <c r="N111" s="45"/>
      <c r="O111" s="45"/>
      <c r="P111" s="45"/>
      <c r="Q111" s="45"/>
      <c r="R111" s="45"/>
      <c r="S111" s="45"/>
      <c r="T111" s="45"/>
      <c r="U111" s="226">
        <f t="shared" si="38"/>
        <v>0</v>
      </c>
      <c r="V111" s="226">
        <f t="shared" si="39"/>
        <v>0</v>
      </c>
      <c r="W111" s="45" t="s">
        <v>490</v>
      </c>
      <c r="X111" s="230">
        <v>3</v>
      </c>
      <c r="Y111" s="230">
        <v>2</v>
      </c>
      <c r="Z111" s="230">
        <v>2</v>
      </c>
      <c r="AA111" s="230">
        <v>1</v>
      </c>
      <c r="AB111" s="812">
        <f t="shared" si="40"/>
        <v>8</v>
      </c>
      <c r="AC111" s="70">
        <f t="shared" si="41"/>
        <v>9</v>
      </c>
      <c r="AD111" s="719">
        <v>8</v>
      </c>
      <c r="AE111" s="719">
        <v>1</v>
      </c>
      <c r="AF111" s="720">
        <v>11</v>
      </c>
      <c r="AG111" s="720"/>
      <c r="AH111" s="721">
        <v>0</v>
      </c>
      <c r="AI111" s="722">
        <v>3</v>
      </c>
      <c r="AJ111" s="722"/>
      <c r="AK111" s="226">
        <f t="shared" si="42"/>
        <v>14</v>
      </c>
      <c r="AL111" s="45">
        <f t="shared" si="43"/>
        <v>3</v>
      </c>
      <c r="AM111" s="230">
        <v>2</v>
      </c>
      <c r="AN111" s="58">
        <v>1</v>
      </c>
    </row>
    <row r="112" spans="1:40">
      <c r="A112" s="758" t="s">
        <v>491</v>
      </c>
      <c r="B112" s="230"/>
      <c r="C112" s="230"/>
      <c r="D112" s="230"/>
      <c r="E112" s="230"/>
      <c r="F112" s="230"/>
      <c r="G112" s="230"/>
      <c r="H112" s="230"/>
      <c r="I112" s="230"/>
      <c r="J112" s="226">
        <f t="shared" si="36"/>
        <v>0</v>
      </c>
      <c r="K112" s="226">
        <f t="shared" si="37"/>
        <v>0</v>
      </c>
      <c r="L112" s="758" t="s">
        <v>491</v>
      </c>
      <c r="M112" s="45"/>
      <c r="N112" s="45"/>
      <c r="O112" s="45"/>
      <c r="P112" s="45"/>
      <c r="Q112" s="45"/>
      <c r="R112" s="45"/>
      <c r="S112" s="45"/>
      <c r="T112" s="45"/>
      <c r="U112" s="226">
        <f t="shared" si="38"/>
        <v>0</v>
      </c>
      <c r="V112" s="226">
        <f t="shared" si="39"/>
        <v>0</v>
      </c>
      <c r="W112" s="45" t="s">
        <v>491</v>
      </c>
      <c r="X112" s="230">
        <v>1</v>
      </c>
      <c r="Y112" s="230">
        <v>1</v>
      </c>
      <c r="Z112" s="230">
        <v>1</v>
      </c>
      <c r="AA112" s="230"/>
      <c r="AB112" s="812">
        <f t="shared" si="40"/>
        <v>3</v>
      </c>
      <c r="AC112" s="70">
        <f t="shared" si="41"/>
        <v>4</v>
      </c>
      <c r="AD112" s="719">
        <v>3</v>
      </c>
      <c r="AE112" s="719">
        <v>1</v>
      </c>
      <c r="AF112" s="720">
        <v>3</v>
      </c>
      <c r="AG112" s="720">
        <v>1</v>
      </c>
      <c r="AH112" s="721">
        <v>0</v>
      </c>
      <c r="AI112" s="722"/>
      <c r="AJ112" s="722"/>
      <c r="AK112" s="226">
        <f t="shared" si="42"/>
        <v>3</v>
      </c>
      <c r="AL112" s="45">
        <f t="shared" si="43"/>
        <v>1</v>
      </c>
      <c r="AM112" s="230">
        <v>1</v>
      </c>
      <c r="AN112" s="58">
        <v>0</v>
      </c>
    </row>
    <row r="113" spans="1:40">
      <c r="A113" s="758" t="s">
        <v>492</v>
      </c>
      <c r="B113" s="230"/>
      <c r="C113" s="230"/>
      <c r="D113" s="230"/>
      <c r="E113" s="230"/>
      <c r="F113" s="230"/>
      <c r="G113" s="230"/>
      <c r="H113" s="230"/>
      <c r="I113" s="230"/>
      <c r="J113" s="226">
        <f t="shared" si="36"/>
        <v>0</v>
      </c>
      <c r="K113" s="226">
        <f t="shared" si="37"/>
        <v>0</v>
      </c>
      <c r="L113" s="758" t="s">
        <v>492</v>
      </c>
      <c r="M113" s="45"/>
      <c r="N113" s="45"/>
      <c r="O113" s="45"/>
      <c r="P113" s="45"/>
      <c r="Q113" s="45"/>
      <c r="R113" s="45"/>
      <c r="S113" s="45"/>
      <c r="T113" s="45"/>
      <c r="U113" s="226">
        <f t="shared" si="38"/>
        <v>0</v>
      </c>
      <c r="V113" s="226">
        <f t="shared" si="39"/>
        <v>0</v>
      </c>
      <c r="W113" s="45" t="s">
        <v>492</v>
      </c>
      <c r="X113" s="230">
        <v>10</v>
      </c>
      <c r="Y113" s="230">
        <v>9</v>
      </c>
      <c r="Z113" s="230">
        <v>6</v>
      </c>
      <c r="AA113" s="230">
        <v>6</v>
      </c>
      <c r="AB113" s="812">
        <f t="shared" si="40"/>
        <v>31</v>
      </c>
      <c r="AC113" s="70">
        <f t="shared" si="41"/>
        <v>23</v>
      </c>
      <c r="AD113" s="719">
        <v>23</v>
      </c>
      <c r="AE113" s="719">
        <v>0</v>
      </c>
      <c r="AF113" s="720">
        <v>39</v>
      </c>
      <c r="AG113" s="720">
        <v>15</v>
      </c>
      <c r="AH113" s="720">
        <v>0</v>
      </c>
      <c r="AI113" s="722">
        <v>13</v>
      </c>
      <c r="AJ113" s="722"/>
      <c r="AK113" s="226">
        <f t="shared" si="42"/>
        <v>52</v>
      </c>
      <c r="AL113" s="45">
        <f t="shared" si="43"/>
        <v>5</v>
      </c>
      <c r="AM113" s="230">
        <v>5</v>
      </c>
      <c r="AN113" s="58">
        <v>0</v>
      </c>
    </row>
    <row r="114" spans="1:40">
      <c r="A114" s="758" t="s">
        <v>493</v>
      </c>
      <c r="B114" s="230"/>
      <c r="C114" s="230"/>
      <c r="D114" s="230"/>
      <c r="E114" s="230"/>
      <c r="F114" s="230"/>
      <c r="G114" s="230"/>
      <c r="H114" s="230"/>
      <c r="I114" s="230"/>
      <c r="J114" s="226">
        <f t="shared" si="36"/>
        <v>0</v>
      </c>
      <c r="K114" s="226">
        <f t="shared" si="37"/>
        <v>0</v>
      </c>
      <c r="L114" s="758" t="s">
        <v>493</v>
      </c>
      <c r="M114" s="45"/>
      <c r="N114" s="45"/>
      <c r="O114" s="45"/>
      <c r="P114" s="45"/>
      <c r="Q114" s="45"/>
      <c r="R114" s="45"/>
      <c r="S114" s="45"/>
      <c r="T114" s="45"/>
      <c r="U114" s="226">
        <f t="shared" si="38"/>
        <v>0</v>
      </c>
      <c r="V114" s="226">
        <f t="shared" si="39"/>
        <v>0</v>
      </c>
      <c r="W114" s="45" t="s">
        <v>493</v>
      </c>
      <c r="X114" s="230">
        <v>5</v>
      </c>
      <c r="Y114" s="230">
        <v>5</v>
      </c>
      <c r="Z114" s="230">
        <v>4</v>
      </c>
      <c r="AA114" s="230">
        <v>5</v>
      </c>
      <c r="AB114" s="812">
        <f t="shared" si="40"/>
        <v>19</v>
      </c>
      <c r="AC114" s="70">
        <f t="shared" si="41"/>
        <v>20</v>
      </c>
      <c r="AD114" s="719">
        <v>17</v>
      </c>
      <c r="AE114" s="719">
        <v>3</v>
      </c>
      <c r="AF114" s="720">
        <v>30</v>
      </c>
      <c r="AG114" s="720">
        <v>11</v>
      </c>
      <c r="AH114" s="721">
        <v>0</v>
      </c>
      <c r="AI114" s="722">
        <v>8</v>
      </c>
      <c r="AJ114" s="722"/>
      <c r="AK114" s="226">
        <f t="shared" si="42"/>
        <v>38</v>
      </c>
      <c r="AL114" s="45">
        <f t="shared" si="43"/>
        <v>3</v>
      </c>
      <c r="AM114" s="230">
        <v>3</v>
      </c>
      <c r="AN114" s="58">
        <v>0</v>
      </c>
    </row>
    <row r="115" spans="1:40">
      <c r="A115" s="758" t="s">
        <v>494</v>
      </c>
      <c r="B115" s="230"/>
      <c r="C115" s="230"/>
      <c r="D115" s="230"/>
      <c r="E115" s="230"/>
      <c r="F115" s="230"/>
      <c r="G115" s="230"/>
      <c r="H115" s="230"/>
      <c r="I115" s="230"/>
      <c r="J115" s="226">
        <f t="shared" si="36"/>
        <v>0</v>
      </c>
      <c r="K115" s="226">
        <f t="shared" si="37"/>
        <v>0</v>
      </c>
      <c r="L115" s="758" t="s">
        <v>494</v>
      </c>
      <c r="M115" s="442"/>
      <c r="N115" s="442"/>
      <c r="O115" s="442"/>
      <c r="P115" s="442"/>
      <c r="Q115" s="442"/>
      <c r="R115" s="442"/>
      <c r="S115" s="442"/>
      <c r="T115" s="442"/>
      <c r="U115" s="226">
        <f t="shared" si="38"/>
        <v>0</v>
      </c>
      <c r="V115" s="226">
        <f t="shared" si="39"/>
        <v>0</v>
      </c>
      <c r="W115" s="707" t="s">
        <v>494</v>
      </c>
      <c r="X115" s="230">
        <v>9</v>
      </c>
      <c r="Y115" s="230">
        <v>6</v>
      </c>
      <c r="Z115" s="230">
        <v>4</v>
      </c>
      <c r="AA115" s="230">
        <v>5</v>
      </c>
      <c r="AB115" s="812">
        <f t="shared" si="40"/>
        <v>24</v>
      </c>
      <c r="AC115" s="70">
        <f t="shared" si="41"/>
        <v>20</v>
      </c>
      <c r="AD115" s="719">
        <v>20</v>
      </c>
      <c r="AE115" s="719"/>
      <c r="AF115" s="720">
        <v>34</v>
      </c>
      <c r="AG115" s="720">
        <v>8</v>
      </c>
      <c r="AH115" s="721">
        <v>0</v>
      </c>
      <c r="AI115" s="722">
        <v>10</v>
      </c>
      <c r="AJ115" s="722"/>
      <c r="AK115" s="226">
        <f t="shared" si="42"/>
        <v>44</v>
      </c>
      <c r="AL115" s="45">
        <f t="shared" si="43"/>
        <v>4</v>
      </c>
      <c r="AM115" s="230">
        <v>4</v>
      </c>
      <c r="AN115" s="58">
        <v>0</v>
      </c>
    </row>
    <row r="116" spans="1:40">
      <c r="A116" s="758" t="s">
        <v>495</v>
      </c>
      <c r="B116" s="230"/>
      <c r="C116" s="230"/>
      <c r="D116" s="230"/>
      <c r="E116" s="230"/>
      <c r="F116" s="230"/>
      <c r="G116" s="230"/>
      <c r="H116" s="230"/>
      <c r="I116" s="230"/>
      <c r="J116" s="226">
        <f t="shared" si="36"/>
        <v>0</v>
      </c>
      <c r="K116" s="226">
        <f t="shared" si="37"/>
        <v>0</v>
      </c>
      <c r="L116" s="758" t="s">
        <v>495</v>
      </c>
      <c r="M116" s="45"/>
      <c r="N116" s="45"/>
      <c r="O116" s="45"/>
      <c r="P116" s="45"/>
      <c r="Q116" s="45"/>
      <c r="R116" s="45"/>
      <c r="S116" s="45"/>
      <c r="T116" s="45"/>
      <c r="U116" s="226">
        <f t="shared" si="38"/>
        <v>0</v>
      </c>
      <c r="V116" s="226">
        <f t="shared" si="39"/>
        <v>0</v>
      </c>
      <c r="W116" s="45" t="s">
        <v>495</v>
      </c>
      <c r="X116" s="230">
        <v>19</v>
      </c>
      <c r="Y116" s="230">
        <v>18</v>
      </c>
      <c r="Z116" s="230">
        <v>15</v>
      </c>
      <c r="AA116" s="230">
        <v>13</v>
      </c>
      <c r="AB116" s="812">
        <f t="shared" si="40"/>
        <v>65</v>
      </c>
      <c r="AC116" s="70">
        <f t="shared" si="41"/>
        <v>71</v>
      </c>
      <c r="AD116" s="719">
        <v>61</v>
      </c>
      <c r="AE116" s="719">
        <v>10</v>
      </c>
      <c r="AF116" s="720">
        <v>93</v>
      </c>
      <c r="AG116" s="720">
        <v>22</v>
      </c>
      <c r="AH116" s="721">
        <v>0</v>
      </c>
      <c r="AI116" s="722">
        <v>38</v>
      </c>
      <c r="AJ116" s="722"/>
      <c r="AK116" s="226">
        <f t="shared" si="42"/>
        <v>131</v>
      </c>
      <c r="AL116" s="45">
        <f t="shared" si="43"/>
        <v>13</v>
      </c>
      <c r="AM116" s="230">
        <v>13</v>
      </c>
      <c r="AN116" s="58">
        <v>0</v>
      </c>
    </row>
    <row r="117" spans="1:40">
      <c r="A117" s="758" t="s">
        <v>496</v>
      </c>
      <c r="B117" s="230"/>
      <c r="C117" s="230"/>
      <c r="D117" s="230"/>
      <c r="E117" s="230"/>
      <c r="F117" s="230"/>
      <c r="G117" s="230"/>
      <c r="H117" s="230"/>
      <c r="I117" s="230"/>
      <c r="J117" s="226">
        <f t="shared" si="36"/>
        <v>0</v>
      </c>
      <c r="K117" s="226">
        <f t="shared" si="37"/>
        <v>0</v>
      </c>
      <c r="L117" s="758" t="s">
        <v>496</v>
      </c>
      <c r="M117" s="45"/>
      <c r="N117" s="45"/>
      <c r="O117" s="45"/>
      <c r="P117" s="45"/>
      <c r="Q117" s="45"/>
      <c r="R117" s="45"/>
      <c r="S117" s="45"/>
      <c r="T117" s="45"/>
      <c r="U117" s="226">
        <f t="shared" si="38"/>
        <v>0</v>
      </c>
      <c r="V117" s="226">
        <f t="shared" si="39"/>
        <v>0</v>
      </c>
      <c r="W117" s="45" t="s">
        <v>496</v>
      </c>
      <c r="X117" s="230">
        <v>17</v>
      </c>
      <c r="Y117" s="230">
        <v>8</v>
      </c>
      <c r="Z117" s="230">
        <v>6</v>
      </c>
      <c r="AA117" s="230">
        <v>6</v>
      </c>
      <c r="AB117" s="812">
        <f t="shared" si="40"/>
        <v>37</v>
      </c>
      <c r="AC117" s="70">
        <f t="shared" si="41"/>
        <v>27</v>
      </c>
      <c r="AD117" s="719">
        <v>27</v>
      </c>
      <c r="AE117" s="719"/>
      <c r="AF117" s="720">
        <v>46</v>
      </c>
      <c r="AG117" s="720">
        <v>15</v>
      </c>
      <c r="AH117" s="721">
        <v>0</v>
      </c>
      <c r="AI117" s="722">
        <v>12</v>
      </c>
      <c r="AJ117" s="722"/>
      <c r="AK117" s="226">
        <f t="shared" si="42"/>
        <v>58</v>
      </c>
      <c r="AL117" s="45">
        <f t="shared" si="43"/>
        <v>4</v>
      </c>
      <c r="AM117" s="230">
        <v>4</v>
      </c>
      <c r="AN117" s="58">
        <v>0</v>
      </c>
    </row>
    <row r="118" spans="1:40">
      <c r="A118" s="758" t="s">
        <v>497</v>
      </c>
      <c r="B118" s="230"/>
      <c r="C118" s="230"/>
      <c r="D118" s="230"/>
      <c r="E118" s="230"/>
      <c r="F118" s="230"/>
      <c r="G118" s="230"/>
      <c r="H118" s="230"/>
      <c r="I118" s="230"/>
      <c r="J118" s="226">
        <f t="shared" si="36"/>
        <v>0</v>
      </c>
      <c r="K118" s="226">
        <f t="shared" si="37"/>
        <v>0</v>
      </c>
      <c r="L118" s="758" t="s">
        <v>497</v>
      </c>
      <c r="M118" s="442"/>
      <c r="N118" s="442"/>
      <c r="O118" s="442"/>
      <c r="P118" s="442"/>
      <c r="Q118" s="442"/>
      <c r="R118" s="442"/>
      <c r="S118" s="442"/>
      <c r="T118" s="442"/>
      <c r="U118" s="226">
        <f t="shared" si="38"/>
        <v>0</v>
      </c>
      <c r="V118" s="226">
        <f t="shared" si="39"/>
        <v>0</v>
      </c>
      <c r="W118" s="45" t="s">
        <v>497</v>
      </c>
      <c r="X118" s="230">
        <v>4</v>
      </c>
      <c r="Y118" s="230">
        <v>2</v>
      </c>
      <c r="Z118" s="230">
        <v>3</v>
      </c>
      <c r="AA118" s="230">
        <v>2</v>
      </c>
      <c r="AB118" s="812">
        <f t="shared" si="40"/>
        <v>11</v>
      </c>
      <c r="AC118" s="70">
        <f t="shared" si="41"/>
        <v>19</v>
      </c>
      <c r="AD118" s="719">
        <v>14</v>
      </c>
      <c r="AE118" s="719">
        <v>5</v>
      </c>
      <c r="AF118" s="720">
        <v>18</v>
      </c>
      <c r="AG118" s="720">
        <v>6</v>
      </c>
      <c r="AH118" s="721">
        <v>0</v>
      </c>
      <c r="AI118" s="722">
        <v>9</v>
      </c>
      <c r="AJ118" s="722"/>
      <c r="AK118" s="226">
        <f t="shared" si="42"/>
        <v>27</v>
      </c>
      <c r="AL118" s="45">
        <f t="shared" si="43"/>
        <v>3</v>
      </c>
      <c r="AM118" s="230">
        <v>3</v>
      </c>
      <c r="AN118" s="58">
        <v>0</v>
      </c>
    </row>
    <row r="119" spans="1:40">
      <c r="A119" s="758" t="s">
        <v>498</v>
      </c>
      <c r="B119" s="230"/>
      <c r="C119" s="230"/>
      <c r="D119" s="230"/>
      <c r="E119" s="230"/>
      <c r="F119" s="230"/>
      <c r="G119" s="230"/>
      <c r="H119" s="230"/>
      <c r="I119" s="230"/>
      <c r="J119" s="226">
        <f t="shared" si="36"/>
        <v>0</v>
      </c>
      <c r="K119" s="226">
        <f t="shared" si="37"/>
        <v>0</v>
      </c>
      <c r="L119" s="758" t="s">
        <v>498</v>
      </c>
      <c r="M119" s="45"/>
      <c r="N119" s="45"/>
      <c r="O119" s="45"/>
      <c r="P119" s="45"/>
      <c r="Q119" s="45"/>
      <c r="R119" s="45"/>
      <c r="S119" s="45"/>
      <c r="T119" s="45"/>
      <c r="U119" s="226">
        <f t="shared" si="38"/>
        <v>0</v>
      </c>
      <c r="V119" s="226">
        <f t="shared" si="39"/>
        <v>0</v>
      </c>
      <c r="W119" s="45" t="s">
        <v>498</v>
      </c>
      <c r="X119" s="230">
        <v>2</v>
      </c>
      <c r="Y119" s="230">
        <v>2</v>
      </c>
      <c r="Z119" s="230">
        <v>2</v>
      </c>
      <c r="AA119" s="230">
        <v>1</v>
      </c>
      <c r="AB119" s="812">
        <f t="shared" si="40"/>
        <v>7</v>
      </c>
      <c r="AC119" s="70">
        <f t="shared" si="41"/>
        <v>6</v>
      </c>
      <c r="AD119" s="719">
        <v>6</v>
      </c>
      <c r="AE119" s="719"/>
      <c r="AF119" s="720">
        <v>6</v>
      </c>
      <c r="AG119" s="720">
        <v>2</v>
      </c>
      <c r="AH119" s="721">
        <v>0</v>
      </c>
      <c r="AI119" s="723"/>
      <c r="AJ119" s="723"/>
      <c r="AK119" s="226">
        <f t="shared" si="42"/>
        <v>6</v>
      </c>
      <c r="AL119" s="45">
        <f t="shared" si="43"/>
        <v>2</v>
      </c>
      <c r="AM119" s="230">
        <v>2</v>
      </c>
      <c r="AN119" s="58">
        <v>0</v>
      </c>
    </row>
    <row r="120" spans="1:40">
      <c r="A120" s="758" t="s">
        <v>499</v>
      </c>
      <c r="B120" s="230"/>
      <c r="C120" s="230"/>
      <c r="D120" s="230"/>
      <c r="E120" s="230"/>
      <c r="F120" s="230"/>
      <c r="G120" s="230"/>
      <c r="H120" s="230"/>
      <c r="I120" s="230"/>
      <c r="J120" s="226">
        <f t="shared" si="36"/>
        <v>0</v>
      </c>
      <c r="K120" s="226">
        <f t="shared" si="37"/>
        <v>0</v>
      </c>
      <c r="L120" s="758" t="s">
        <v>499</v>
      </c>
      <c r="M120" s="45"/>
      <c r="N120" s="45"/>
      <c r="O120" s="45"/>
      <c r="P120" s="45"/>
      <c r="Q120" s="45"/>
      <c r="R120" s="45"/>
      <c r="S120" s="45"/>
      <c r="T120" s="45"/>
      <c r="U120" s="226">
        <f t="shared" si="38"/>
        <v>0</v>
      </c>
      <c r="V120" s="226">
        <f t="shared" si="39"/>
        <v>0</v>
      </c>
      <c r="W120" s="45" t="s">
        <v>499</v>
      </c>
      <c r="X120" s="230">
        <v>10</v>
      </c>
      <c r="Y120" s="230">
        <v>10</v>
      </c>
      <c r="Z120" s="230">
        <v>7</v>
      </c>
      <c r="AA120" s="230">
        <v>6</v>
      </c>
      <c r="AB120" s="812">
        <f t="shared" si="40"/>
        <v>33</v>
      </c>
      <c r="AC120" s="70">
        <f t="shared" si="41"/>
        <v>33</v>
      </c>
      <c r="AD120" s="719">
        <v>30</v>
      </c>
      <c r="AE120" s="719">
        <v>3</v>
      </c>
      <c r="AF120" s="720">
        <v>65</v>
      </c>
      <c r="AG120" s="720">
        <v>21</v>
      </c>
      <c r="AH120" s="721">
        <v>0</v>
      </c>
      <c r="AI120" s="722">
        <v>9</v>
      </c>
      <c r="AJ120" s="722"/>
      <c r="AK120" s="226">
        <f t="shared" si="42"/>
        <v>74</v>
      </c>
      <c r="AL120" s="45">
        <f t="shared" si="43"/>
        <v>6</v>
      </c>
      <c r="AM120" s="230">
        <v>6</v>
      </c>
      <c r="AN120" s="58">
        <v>0</v>
      </c>
    </row>
    <row r="121" spans="1:40">
      <c r="A121" s="758" t="s">
        <v>500</v>
      </c>
      <c r="B121" s="230"/>
      <c r="C121" s="230"/>
      <c r="D121" s="230"/>
      <c r="E121" s="230"/>
      <c r="F121" s="230"/>
      <c r="G121" s="230"/>
      <c r="H121" s="230"/>
      <c r="I121" s="230"/>
      <c r="J121" s="226">
        <f t="shared" si="36"/>
        <v>0</v>
      </c>
      <c r="K121" s="226">
        <f t="shared" si="37"/>
        <v>0</v>
      </c>
      <c r="L121" s="758" t="s">
        <v>500</v>
      </c>
      <c r="M121" s="45"/>
      <c r="N121" s="45"/>
      <c r="O121" s="45"/>
      <c r="P121" s="45"/>
      <c r="Q121" s="45"/>
      <c r="R121" s="45"/>
      <c r="S121" s="45"/>
      <c r="T121" s="45"/>
      <c r="U121" s="226">
        <f t="shared" si="38"/>
        <v>0</v>
      </c>
      <c r="V121" s="226">
        <f t="shared" si="39"/>
        <v>0</v>
      </c>
      <c r="W121" s="45" t="s">
        <v>500</v>
      </c>
      <c r="X121" s="230">
        <v>2</v>
      </c>
      <c r="Y121" s="230">
        <v>2</v>
      </c>
      <c r="Z121" s="230">
        <v>2</v>
      </c>
      <c r="AA121" s="230">
        <v>2</v>
      </c>
      <c r="AB121" s="812">
        <f t="shared" si="40"/>
        <v>8</v>
      </c>
      <c r="AC121" s="70">
        <f t="shared" si="41"/>
        <v>14</v>
      </c>
      <c r="AD121" s="719">
        <v>8</v>
      </c>
      <c r="AE121" s="719">
        <v>6</v>
      </c>
      <c r="AF121" s="720">
        <v>8</v>
      </c>
      <c r="AG121" s="720">
        <v>1</v>
      </c>
      <c r="AH121" s="721">
        <v>0</v>
      </c>
      <c r="AI121" s="723">
        <v>3</v>
      </c>
      <c r="AJ121" s="723"/>
      <c r="AK121" s="226">
        <f t="shared" si="42"/>
        <v>11</v>
      </c>
      <c r="AL121" s="45">
        <f t="shared" si="43"/>
        <v>2</v>
      </c>
      <c r="AM121" s="230">
        <v>2</v>
      </c>
      <c r="AN121" s="58">
        <v>0</v>
      </c>
    </row>
    <row r="122" spans="1:40">
      <c r="A122" s="758" t="s">
        <v>501</v>
      </c>
      <c r="B122" s="230"/>
      <c r="C122" s="230"/>
      <c r="D122" s="230"/>
      <c r="E122" s="230"/>
      <c r="F122" s="230"/>
      <c r="G122" s="230"/>
      <c r="H122" s="230"/>
      <c r="I122" s="230"/>
      <c r="J122" s="226">
        <f t="shared" si="36"/>
        <v>0</v>
      </c>
      <c r="K122" s="226">
        <f t="shared" si="37"/>
        <v>0</v>
      </c>
      <c r="L122" s="758" t="s">
        <v>501</v>
      </c>
      <c r="M122" s="45"/>
      <c r="N122" s="45"/>
      <c r="O122" s="45"/>
      <c r="P122" s="45"/>
      <c r="Q122" s="45"/>
      <c r="R122" s="45"/>
      <c r="S122" s="45"/>
      <c r="T122" s="45"/>
      <c r="U122" s="226">
        <f t="shared" si="38"/>
        <v>0</v>
      </c>
      <c r="V122" s="226">
        <f t="shared" si="39"/>
        <v>0</v>
      </c>
      <c r="W122" s="45" t="s">
        <v>501</v>
      </c>
      <c r="X122" s="230">
        <v>10</v>
      </c>
      <c r="Y122" s="230">
        <v>9</v>
      </c>
      <c r="Z122" s="230">
        <v>7</v>
      </c>
      <c r="AA122" s="230">
        <v>5</v>
      </c>
      <c r="AB122" s="812">
        <f t="shared" si="40"/>
        <v>31</v>
      </c>
      <c r="AC122" s="70">
        <f t="shared" si="41"/>
        <v>36</v>
      </c>
      <c r="AD122" s="719">
        <v>31</v>
      </c>
      <c r="AE122" s="719">
        <v>5</v>
      </c>
      <c r="AF122" s="720">
        <v>42</v>
      </c>
      <c r="AG122" s="720">
        <v>10</v>
      </c>
      <c r="AH122" s="721">
        <v>0</v>
      </c>
      <c r="AI122" s="722">
        <v>8</v>
      </c>
      <c r="AJ122" s="722"/>
      <c r="AK122" s="226">
        <f t="shared" si="42"/>
        <v>50</v>
      </c>
      <c r="AL122" s="45">
        <f t="shared" si="43"/>
        <v>7</v>
      </c>
      <c r="AM122" s="230">
        <v>7</v>
      </c>
      <c r="AN122" s="58">
        <v>0</v>
      </c>
    </row>
    <row r="123" spans="1:40">
      <c r="A123" s="757"/>
      <c r="B123" s="708"/>
      <c r="C123" s="708"/>
      <c r="D123" s="708"/>
      <c r="E123" s="708"/>
      <c r="F123" s="708"/>
      <c r="G123" s="708"/>
      <c r="H123" s="708"/>
      <c r="I123" s="708"/>
      <c r="J123" s="708"/>
      <c r="K123" s="708"/>
      <c r="L123" s="757"/>
      <c r="M123" s="708"/>
      <c r="N123" s="708"/>
      <c r="O123" s="708"/>
      <c r="P123" s="708"/>
      <c r="Q123" s="708"/>
      <c r="R123" s="708"/>
      <c r="S123" s="708"/>
      <c r="T123" s="708"/>
      <c r="U123" s="708"/>
      <c r="V123" s="708"/>
      <c r="W123" s="684"/>
      <c r="X123" s="708"/>
      <c r="Y123" s="708"/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</row>
    <row r="124" spans="1:40">
      <c r="A124" s="143"/>
      <c r="B124" s="709"/>
      <c r="C124" s="709"/>
      <c r="D124" s="709"/>
      <c r="E124" s="709"/>
      <c r="F124" s="709"/>
      <c r="G124" s="709"/>
      <c r="H124" s="709"/>
      <c r="I124" s="709"/>
      <c r="J124" s="709"/>
      <c r="K124" s="709"/>
      <c r="L124" s="143"/>
      <c r="M124" s="709"/>
      <c r="N124" s="709"/>
      <c r="O124" s="709"/>
      <c r="P124" s="709"/>
      <c r="Q124" s="709"/>
      <c r="R124" s="709"/>
      <c r="S124" s="709"/>
      <c r="T124" s="709"/>
      <c r="U124" s="709"/>
      <c r="V124" s="709"/>
      <c r="W124" s="143"/>
      <c r="X124" s="709"/>
      <c r="Y124" s="709"/>
      <c r="Z124" s="709"/>
      <c r="AA124" s="709"/>
      <c r="AB124" s="709"/>
      <c r="AC124" s="709"/>
      <c r="AD124" s="709"/>
      <c r="AE124" s="709"/>
      <c r="AF124" s="709"/>
      <c r="AG124" s="709"/>
      <c r="AH124" s="709"/>
      <c r="AI124" s="709"/>
      <c r="AJ124" s="709"/>
      <c r="AK124" s="709"/>
      <c r="AL124" s="709"/>
      <c r="AM124" s="709"/>
    </row>
    <row r="125" spans="1:40">
      <c r="A125" s="1070" t="s">
        <v>632</v>
      </c>
      <c r="B125" s="1070"/>
      <c r="C125" s="1070"/>
      <c r="D125" s="1070"/>
      <c r="E125" s="1070"/>
      <c r="F125" s="1070"/>
      <c r="G125" s="1070"/>
      <c r="H125" s="1070"/>
      <c r="I125" s="1070"/>
      <c r="J125" s="1070"/>
      <c r="K125" s="1070"/>
      <c r="L125" s="688" t="s">
        <v>113</v>
      </c>
      <c r="M125" s="808"/>
      <c r="N125" s="808"/>
      <c r="O125" s="808"/>
      <c r="P125" s="808"/>
      <c r="Q125" s="808"/>
      <c r="R125" s="808"/>
      <c r="S125" s="808"/>
      <c r="T125" s="808"/>
      <c r="U125" s="808"/>
      <c r="V125" s="808"/>
      <c r="W125" s="682"/>
      <c r="X125" s="682"/>
      <c r="Y125" s="673"/>
      <c r="Z125" s="673"/>
      <c r="AA125" s="673"/>
      <c r="AB125" s="673"/>
      <c r="AC125" s="673"/>
      <c r="AD125" s="673"/>
      <c r="AE125" s="673"/>
      <c r="AF125" s="673"/>
      <c r="AG125" s="673"/>
      <c r="AH125" s="673"/>
      <c r="AI125" s="673"/>
      <c r="AJ125" s="673"/>
      <c r="AK125" s="673"/>
      <c r="AL125" s="673"/>
      <c r="AM125" s="673"/>
    </row>
    <row r="126" spans="1:40">
      <c r="A126" s="1070" t="s">
        <v>630</v>
      </c>
      <c r="B126" s="1070"/>
      <c r="C126" s="1070"/>
      <c r="D126" s="1070"/>
      <c r="E126" s="1070"/>
      <c r="F126" s="1070"/>
      <c r="G126" s="1070"/>
      <c r="H126" s="1070"/>
      <c r="I126" s="1070"/>
      <c r="J126" s="1070"/>
      <c r="K126" s="1070"/>
      <c r="L126" s="688" t="s">
        <v>372</v>
      </c>
      <c r="M126" s="808"/>
      <c r="N126" s="808"/>
      <c r="O126" s="808"/>
      <c r="P126" s="808"/>
      <c r="Q126" s="808"/>
      <c r="R126" s="808"/>
      <c r="S126" s="808"/>
      <c r="T126" s="808"/>
      <c r="U126" s="808"/>
      <c r="V126" s="808"/>
      <c r="W126" s="682"/>
      <c r="X126" s="682"/>
      <c r="Y126" s="673"/>
      <c r="Z126" s="673"/>
      <c r="AA126" s="673"/>
      <c r="AB126" s="673"/>
      <c r="AC126" s="673"/>
      <c r="AD126" s="673"/>
      <c r="AE126" s="673"/>
      <c r="AF126" s="673"/>
      <c r="AG126" s="673"/>
      <c r="AH126" s="673"/>
      <c r="AI126" s="673"/>
      <c r="AJ126" s="673"/>
      <c r="AK126" s="673"/>
      <c r="AL126" s="673"/>
      <c r="AM126" s="673"/>
    </row>
    <row r="127" spans="1:40">
      <c r="A127" s="682" t="s">
        <v>1</v>
      </c>
      <c r="B127" s="673"/>
      <c r="C127" s="673"/>
      <c r="D127" s="673"/>
      <c r="E127" s="673"/>
      <c r="F127" s="673"/>
      <c r="G127" s="673"/>
      <c r="H127" s="673"/>
      <c r="I127" s="673"/>
      <c r="J127" s="673"/>
      <c r="K127" s="673"/>
      <c r="L127" s="688" t="s">
        <v>1</v>
      </c>
      <c r="M127" s="808"/>
      <c r="N127" s="808"/>
      <c r="O127" s="808"/>
      <c r="P127" s="808"/>
      <c r="Q127" s="808"/>
      <c r="R127" s="808"/>
      <c r="S127" s="808"/>
      <c r="T127" s="808"/>
      <c r="U127" s="808"/>
      <c r="V127" s="808"/>
      <c r="W127" s="682" t="s">
        <v>1</v>
      </c>
      <c r="X127" s="673"/>
      <c r="Y127" s="673"/>
      <c r="Z127" s="673"/>
      <c r="AA127" s="673"/>
      <c r="AB127" s="673"/>
      <c r="AC127" s="673"/>
      <c r="AD127" s="673"/>
      <c r="AE127" s="673"/>
      <c r="AF127" s="673"/>
      <c r="AG127" s="673"/>
      <c r="AH127" s="673"/>
      <c r="AI127" s="673"/>
      <c r="AJ127" s="673"/>
      <c r="AK127" s="673"/>
      <c r="AL127" s="673"/>
      <c r="AM127" s="673"/>
    </row>
    <row r="129" spans="1:40">
      <c r="A129" s="689" t="s">
        <v>458</v>
      </c>
      <c r="J129" s="58" t="s">
        <v>618</v>
      </c>
      <c r="L129" s="689" t="s">
        <v>458</v>
      </c>
      <c r="U129" s="58" t="s">
        <v>618</v>
      </c>
      <c r="W129" s="689" t="s">
        <v>458</v>
      </c>
      <c r="AK129" s="58" t="s">
        <v>618</v>
      </c>
    </row>
    <row r="131" spans="1:40">
      <c r="A131" s="927"/>
      <c r="B131" s="674" t="s">
        <v>544</v>
      </c>
      <c r="C131" s="675"/>
      <c r="D131" s="674" t="s">
        <v>545</v>
      </c>
      <c r="E131" s="675"/>
      <c r="F131" s="674" t="s">
        <v>546</v>
      </c>
      <c r="G131" s="675"/>
      <c r="H131" s="674" t="s">
        <v>547</v>
      </c>
      <c r="I131" s="675"/>
      <c r="J131" s="730" t="s">
        <v>377</v>
      </c>
      <c r="K131" s="675"/>
      <c r="L131" s="683"/>
      <c r="M131" s="674" t="s">
        <v>544</v>
      </c>
      <c r="N131" s="675"/>
      <c r="O131" s="674" t="s">
        <v>545</v>
      </c>
      <c r="P131" s="675"/>
      <c r="Q131" s="674" t="s">
        <v>546</v>
      </c>
      <c r="R131" s="675"/>
      <c r="S131" s="674" t="s">
        <v>547</v>
      </c>
      <c r="T131" s="675"/>
      <c r="U131" s="674" t="s">
        <v>377</v>
      </c>
      <c r="V131" s="675"/>
      <c r="W131" s="683"/>
      <c r="X131" s="1071" t="s">
        <v>96</v>
      </c>
      <c r="Y131" s="1072"/>
      <c r="Z131" s="1072"/>
      <c r="AA131" s="1072"/>
      <c r="AB131" s="1073"/>
      <c r="AC131" s="1074" t="s">
        <v>384</v>
      </c>
      <c r="AD131" s="1075"/>
      <c r="AE131" s="1076"/>
      <c r="AF131" s="674" t="s">
        <v>548</v>
      </c>
      <c r="AG131" s="694"/>
      <c r="AH131" s="694"/>
      <c r="AI131" s="694"/>
      <c r="AJ131" s="694"/>
      <c r="AK131" s="694"/>
      <c r="AL131" s="695" t="s">
        <v>386</v>
      </c>
      <c r="AM131" s="696"/>
      <c r="AN131" s="696"/>
    </row>
    <row r="132" spans="1:40">
      <c r="A132" s="928" t="s">
        <v>387</v>
      </c>
      <c r="B132" s="677" t="s">
        <v>388</v>
      </c>
      <c r="C132" s="677" t="s">
        <v>389</v>
      </c>
      <c r="D132" s="677" t="s">
        <v>388</v>
      </c>
      <c r="E132" s="677" t="s">
        <v>389</v>
      </c>
      <c r="F132" s="677" t="s">
        <v>388</v>
      </c>
      <c r="G132" s="677" t="s">
        <v>389</v>
      </c>
      <c r="H132" s="677" t="s">
        <v>388</v>
      </c>
      <c r="I132" s="677" t="s">
        <v>389</v>
      </c>
      <c r="J132" s="677" t="s">
        <v>388</v>
      </c>
      <c r="K132" s="677" t="s">
        <v>389</v>
      </c>
      <c r="L132" s="757" t="s">
        <v>387</v>
      </c>
      <c r="M132" s="677" t="s">
        <v>388</v>
      </c>
      <c r="N132" s="677" t="s">
        <v>389</v>
      </c>
      <c r="O132" s="677" t="s">
        <v>388</v>
      </c>
      <c r="P132" s="677" t="s">
        <v>389</v>
      </c>
      <c r="Q132" s="677" t="s">
        <v>388</v>
      </c>
      <c r="R132" s="677" t="s">
        <v>389</v>
      </c>
      <c r="S132" s="677" t="s">
        <v>388</v>
      </c>
      <c r="T132" s="677" t="s">
        <v>389</v>
      </c>
      <c r="U132" s="677" t="s">
        <v>388</v>
      </c>
      <c r="V132" s="677" t="s">
        <v>389</v>
      </c>
      <c r="W132" s="734" t="s">
        <v>387</v>
      </c>
      <c r="X132" s="737" t="s">
        <v>550</v>
      </c>
      <c r="Y132" s="737" t="s">
        <v>551</v>
      </c>
      <c r="Z132" s="737" t="s">
        <v>552</v>
      </c>
      <c r="AA132" s="737" t="s">
        <v>553</v>
      </c>
      <c r="AB132" s="726" t="s">
        <v>377</v>
      </c>
      <c r="AC132" s="739" t="s">
        <v>97</v>
      </c>
      <c r="AD132" s="740" t="s">
        <v>100</v>
      </c>
      <c r="AE132" s="740" t="s">
        <v>102</v>
      </c>
      <c r="AF132" s="731" t="s">
        <v>391</v>
      </c>
      <c r="AG132" s="698" t="s">
        <v>392</v>
      </c>
      <c r="AH132" s="698" t="s">
        <v>549</v>
      </c>
      <c r="AI132" s="438" t="s">
        <v>393</v>
      </c>
      <c r="AJ132" s="438"/>
      <c r="AK132" s="683"/>
      <c r="AL132" s="678"/>
      <c r="AM132" s="817" t="s">
        <v>394</v>
      </c>
      <c r="AN132" s="813"/>
    </row>
    <row r="133" spans="1:40">
      <c r="A133" s="924"/>
      <c r="B133" s="678"/>
      <c r="C133" s="678"/>
      <c r="D133" s="678"/>
      <c r="E133" s="678"/>
      <c r="F133" s="678"/>
      <c r="G133" s="678"/>
      <c r="H133" s="678"/>
      <c r="I133" s="678"/>
      <c r="J133" s="678"/>
      <c r="K133" s="678"/>
      <c r="L133" s="758"/>
      <c r="M133" s="678"/>
      <c r="N133" s="678"/>
      <c r="O133" s="678"/>
      <c r="P133" s="678"/>
      <c r="Q133" s="678"/>
      <c r="R133" s="678"/>
      <c r="S133" s="678"/>
      <c r="T133" s="678"/>
      <c r="U133" s="678"/>
      <c r="V133" s="678"/>
      <c r="W133" s="735"/>
      <c r="X133" s="733"/>
      <c r="Y133" s="733"/>
      <c r="Z133" s="733"/>
      <c r="AA133" s="733"/>
      <c r="AB133" s="736"/>
      <c r="AC133" s="708" t="s">
        <v>98</v>
      </c>
      <c r="AD133" s="741" t="s">
        <v>99</v>
      </c>
      <c r="AE133" s="741" t="s">
        <v>101</v>
      </c>
      <c r="AF133" s="738" t="s">
        <v>403</v>
      </c>
      <c r="AG133" s="699" t="s">
        <v>404</v>
      </c>
      <c r="AH133" s="699" t="s">
        <v>554</v>
      </c>
      <c r="AI133" s="700" t="s">
        <v>403</v>
      </c>
      <c r="AJ133" s="700"/>
      <c r="AK133" s="699" t="s">
        <v>395</v>
      </c>
      <c r="AL133" s="819" t="s">
        <v>111</v>
      </c>
      <c r="AM133" s="818" t="s">
        <v>405</v>
      </c>
      <c r="AN133" s="814" t="s">
        <v>406</v>
      </c>
    </row>
    <row r="134" spans="1:40">
      <c r="A134" s="922" t="s">
        <v>407</v>
      </c>
      <c r="B134" s="226">
        <f t="shared" ref="B134:I134" si="44">SUM(B136:B153)</f>
        <v>5035</v>
      </c>
      <c r="C134" s="226">
        <f t="shared" si="44"/>
        <v>5043</v>
      </c>
      <c r="D134" s="226">
        <f t="shared" si="44"/>
        <v>4172</v>
      </c>
      <c r="E134" s="226">
        <f t="shared" si="44"/>
        <v>4046</v>
      </c>
      <c r="F134" s="226">
        <f t="shared" si="44"/>
        <v>3018</v>
      </c>
      <c r="G134" s="226">
        <f t="shared" si="44"/>
        <v>2898</v>
      </c>
      <c r="H134" s="226">
        <f t="shared" si="44"/>
        <v>3209</v>
      </c>
      <c r="I134" s="226">
        <f t="shared" si="44"/>
        <v>3276</v>
      </c>
      <c r="J134" s="226">
        <f>SUM(J136:J153)</f>
        <v>15434</v>
      </c>
      <c r="K134" s="226">
        <f>SUM(K136:K153)</f>
        <v>15263</v>
      </c>
      <c r="L134" s="759" t="s">
        <v>407</v>
      </c>
      <c r="M134" s="226">
        <f t="shared" ref="M134:T134" si="45">SUM(M136:M153)</f>
        <v>985</v>
      </c>
      <c r="N134" s="226">
        <f t="shared" si="45"/>
        <v>1050</v>
      </c>
      <c r="O134" s="226">
        <f t="shared" si="45"/>
        <v>550</v>
      </c>
      <c r="P134" s="226">
        <f t="shared" si="45"/>
        <v>592</v>
      </c>
      <c r="Q134" s="226">
        <f t="shared" si="45"/>
        <v>479</v>
      </c>
      <c r="R134" s="226">
        <f t="shared" si="45"/>
        <v>563</v>
      </c>
      <c r="S134" s="226">
        <f t="shared" si="45"/>
        <v>906</v>
      </c>
      <c r="T134" s="226">
        <f t="shared" si="45"/>
        <v>1079</v>
      </c>
      <c r="U134" s="226">
        <f>SUM(U136:U153)</f>
        <v>2920</v>
      </c>
      <c r="V134" s="226">
        <f>SUM(V136:V153)</f>
        <v>3284</v>
      </c>
      <c r="W134" s="46" t="s">
        <v>407</v>
      </c>
      <c r="X134" s="226">
        <f t="shared" ref="X134:AN134" si="46">SUM(X136:X153)</f>
        <v>242</v>
      </c>
      <c r="Y134" s="226">
        <f t="shared" si="46"/>
        <v>204</v>
      </c>
      <c r="Z134" s="226">
        <f t="shared" si="46"/>
        <v>169</v>
      </c>
      <c r="AA134" s="226">
        <f t="shared" si="46"/>
        <v>181</v>
      </c>
      <c r="AB134" s="226">
        <f t="shared" si="46"/>
        <v>796</v>
      </c>
      <c r="AC134" s="226">
        <f t="shared" si="46"/>
        <v>831</v>
      </c>
      <c r="AD134" s="226">
        <f t="shared" si="46"/>
        <v>729</v>
      </c>
      <c r="AE134" s="226">
        <f t="shared" si="46"/>
        <v>102</v>
      </c>
      <c r="AF134" s="226">
        <f t="shared" si="46"/>
        <v>1115</v>
      </c>
      <c r="AG134" s="226">
        <f t="shared" si="46"/>
        <v>0</v>
      </c>
      <c r="AH134" s="226">
        <f t="shared" si="46"/>
        <v>190</v>
      </c>
      <c r="AI134" s="226">
        <f t="shared" si="46"/>
        <v>395</v>
      </c>
      <c r="AJ134" s="226"/>
      <c r="AK134" s="226">
        <f t="shared" si="46"/>
        <v>1510</v>
      </c>
      <c r="AL134" s="226">
        <f t="shared" si="46"/>
        <v>127</v>
      </c>
      <c r="AM134" s="226">
        <f t="shared" si="46"/>
        <v>125</v>
      </c>
      <c r="AN134" s="226">
        <f t="shared" si="46"/>
        <v>2</v>
      </c>
    </row>
    <row r="135" spans="1:40">
      <c r="A135" s="924"/>
      <c r="B135" s="230"/>
      <c r="C135" s="230"/>
      <c r="D135" s="230"/>
      <c r="E135" s="230"/>
      <c r="F135" s="230"/>
      <c r="G135" s="230"/>
      <c r="H135" s="230"/>
      <c r="I135" s="230"/>
      <c r="J135" s="230"/>
      <c r="K135" s="230"/>
      <c r="L135" s="758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45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</row>
    <row r="136" spans="1:40">
      <c r="A136" s="924" t="s">
        <v>459</v>
      </c>
      <c r="B136" s="230">
        <v>557</v>
      </c>
      <c r="C136" s="230">
        <v>658</v>
      </c>
      <c r="D136" s="230">
        <v>711</v>
      </c>
      <c r="E136" s="230">
        <v>730</v>
      </c>
      <c r="F136" s="230">
        <v>638</v>
      </c>
      <c r="G136" s="230">
        <v>640</v>
      </c>
      <c r="H136" s="230">
        <v>618</v>
      </c>
      <c r="I136" s="230">
        <v>722</v>
      </c>
      <c r="J136" s="226">
        <f t="shared" ref="J136:J153" si="47">B136+D136+F136+H136</f>
        <v>2524</v>
      </c>
      <c r="K136" s="226">
        <f t="shared" ref="K136:K153" si="48">C136+E136+G136+I136</f>
        <v>2750</v>
      </c>
      <c r="L136" s="758" t="s">
        <v>459</v>
      </c>
      <c r="M136" s="230">
        <v>65</v>
      </c>
      <c r="N136" s="230">
        <v>88</v>
      </c>
      <c r="O136" s="230">
        <v>93</v>
      </c>
      <c r="P136" s="230">
        <v>90</v>
      </c>
      <c r="Q136" s="230">
        <v>57</v>
      </c>
      <c r="R136" s="230">
        <v>71</v>
      </c>
      <c r="S136" s="230">
        <v>70</v>
      </c>
      <c r="T136" s="230">
        <v>107</v>
      </c>
      <c r="U136" s="226">
        <f t="shared" ref="U136:U153" si="49">M136+O136+Q136+S136</f>
        <v>285</v>
      </c>
      <c r="V136" s="226">
        <f t="shared" ref="V136:V153" si="50">N136+P136+R136+T136</f>
        <v>356</v>
      </c>
      <c r="W136" s="45" t="s">
        <v>459</v>
      </c>
      <c r="X136" s="230">
        <v>24</v>
      </c>
      <c r="Y136" s="230">
        <v>22</v>
      </c>
      <c r="Z136" s="230">
        <v>21</v>
      </c>
      <c r="AA136" s="230">
        <v>23</v>
      </c>
      <c r="AB136" s="230">
        <f>SUM(X136:AA136)</f>
        <v>90</v>
      </c>
      <c r="AC136" s="230">
        <v>65</v>
      </c>
      <c r="AD136" s="230">
        <v>63</v>
      </c>
      <c r="AE136" s="230">
        <v>2</v>
      </c>
      <c r="AF136" s="724">
        <v>182</v>
      </c>
      <c r="AG136" s="724"/>
      <c r="AH136" s="724">
        <v>1</v>
      </c>
      <c r="AI136" s="725">
        <v>66</v>
      </c>
      <c r="AJ136" s="725"/>
      <c r="AK136" s="226">
        <f t="shared" ref="AK136:AK151" si="51">AF136+AI136</f>
        <v>248</v>
      </c>
      <c r="AL136" s="45">
        <f t="shared" ref="AL136:AL153" si="52">+AM136+AN136</f>
        <v>3</v>
      </c>
      <c r="AM136" s="70">
        <v>3</v>
      </c>
    </row>
    <row r="137" spans="1:40">
      <c r="A137" s="924" t="s">
        <v>460</v>
      </c>
      <c r="B137" s="230">
        <v>198</v>
      </c>
      <c r="C137" s="230">
        <v>217</v>
      </c>
      <c r="D137" s="230">
        <v>150</v>
      </c>
      <c r="E137" s="230">
        <v>96</v>
      </c>
      <c r="F137" s="230">
        <v>78</v>
      </c>
      <c r="G137" s="230">
        <v>83</v>
      </c>
      <c r="H137" s="230">
        <v>70</v>
      </c>
      <c r="I137" s="230">
        <v>37</v>
      </c>
      <c r="J137" s="226">
        <f t="shared" si="47"/>
        <v>496</v>
      </c>
      <c r="K137" s="226">
        <f t="shared" si="48"/>
        <v>433</v>
      </c>
      <c r="L137" s="758" t="s">
        <v>460</v>
      </c>
      <c r="M137" s="230">
        <v>15</v>
      </c>
      <c r="N137" s="230">
        <v>35</v>
      </c>
      <c r="O137" s="230">
        <v>15</v>
      </c>
      <c r="P137" s="230">
        <v>14</v>
      </c>
      <c r="Q137" s="230">
        <v>5</v>
      </c>
      <c r="R137" s="230">
        <v>10</v>
      </c>
      <c r="S137" s="230">
        <v>21</v>
      </c>
      <c r="T137" s="230">
        <v>9</v>
      </c>
      <c r="U137" s="226">
        <f t="shared" si="49"/>
        <v>56</v>
      </c>
      <c r="V137" s="226">
        <f t="shared" si="50"/>
        <v>68</v>
      </c>
      <c r="W137" s="45" t="s">
        <v>460</v>
      </c>
      <c r="X137" s="230">
        <v>8</v>
      </c>
      <c r="Y137" s="230">
        <v>7</v>
      </c>
      <c r="Z137" s="230">
        <v>7</v>
      </c>
      <c r="AA137" s="230">
        <v>6</v>
      </c>
      <c r="AB137" s="230">
        <f t="shared" ref="AB137:AB153" si="53">SUM(X137:AA137)</f>
        <v>28</v>
      </c>
      <c r="AC137" s="230">
        <v>30</v>
      </c>
      <c r="AD137" s="230">
        <v>25</v>
      </c>
      <c r="AE137" s="230">
        <v>5</v>
      </c>
      <c r="AF137" s="724">
        <v>30</v>
      </c>
      <c r="AG137" s="724"/>
      <c r="AH137" s="724">
        <v>6</v>
      </c>
      <c r="AI137" s="725">
        <v>13</v>
      </c>
      <c r="AJ137" s="725"/>
      <c r="AK137" s="226">
        <f t="shared" si="51"/>
        <v>43</v>
      </c>
      <c r="AL137" s="45">
        <f t="shared" si="52"/>
        <v>7</v>
      </c>
      <c r="AM137" s="70">
        <v>7</v>
      </c>
    </row>
    <row r="138" spans="1:40">
      <c r="A138" s="924" t="s">
        <v>461</v>
      </c>
      <c r="B138" s="230">
        <v>632</v>
      </c>
      <c r="C138" s="230">
        <v>677</v>
      </c>
      <c r="D138" s="230">
        <v>516</v>
      </c>
      <c r="E138" s="230">
        <v>566</v>
      </c>
      <c r="F138" s="230">
        <v>397</v>
      </c>
      <c r="G138" s="230">
        <v>396</v>
      </c>
      <c r="H138" s="230">
        <v>400</v>
      </c>
      <c r="I138" s="230">
        <v>475</v>
      </c>
      <c r="J138" s="226">
        <f t="shared" si="47"/>
        <v>1945</v>
      </c>
      <c r="K138" s="226">
        <f t="shared" si="48"/>
        <v>2114</v>
      </c>
      <c r="L138" s="758" t="s">
        <v>461</v>
      </c>
      <c r="M138" s="230">
        <v>111</v>
      </c>
      <c r="N138" s="230">
        <v>122</v>
      </c>
      <c r="O138" s="230">
        <v>56</v>
      </c>
      <c r="P138" s="230">
        <v>73</v>
      </c>
      <c r="Q138" s="230">
        <v>56</v>
      </c>
      <c r="R138" s="230">
        <v>59</v>
      </c>
      <c r="S138" s="230">
        <v>97</v>
      </c>
      <c r="T138" s="230">
        <v>167</v>
      </c>
      <c r="U138" s="226">
        <f t="shared" si="49"/>
        <v>320</v>
      </c>
      <c r="V138" s="226">
        <f t="shared" si="50"/>
        <v>421</v>
      </c>
      <c r="W138" s="45" t="s">
        <v>461</v>
      </c>
      <c r="X138" s="230">
        <v>33</v>
      </c>
      <c r="Y138" s="230">
        <v>25</v>
      </c>
      <c r="Z138" s="230">
        <v>20</v>
      </c>
      <c r="AA138" s="230">
        <v>21</v>
      </c>
      <c r="AB138" s="230">
        <f t="shared" si="53"/>
        <v>99</v>
      </c>
      <c r="AC138" s="230">
        <v>121</v>
      </c>
      <c r="AD138" s="230">
        <v>99</v>
      </c>
      <c r="AE138" s="230">
        <v>22</v>
      </c>
      <c r="AF138" s="724">
        <v>167</v>
      </c>
      <c r="AG138" s="724"/>
      <c r="AH138" s="724">
        <v>19</v>
      </c>
      <c r="AI138" s="725">
        <v>75</v>
      </c>
      <c r="AJ138" s="725"/>
      <c r="AK138" s="226">
        <f t="shared" si="51"/>
        <v>242</v>
      </c>
      <c r="AL138" s="45">
        <f t="shared" si="52"/>
        <v>14</v>
      </c>
      <c r="AM138" s="70">
        <v>14</v>
      </c>
    </row>
    <row r="139" spans="1:40">
      <c r="A139" s="924" t="s">
        <v>462</v>
      </c>
      <c r="B139" s="230">
        <v>659</v>
      </c>
      <c r="C139" s="230">
        <v>678</v>
      </c>
      <c r="D139" s="230">
        <v>519</v>
      </c>
      <c r="E139" s="230">
        <v>554</v>
      </c>
      <c r="F139" s="230">
        <v>336</v>
      </c>
      <c r="G139" s="230">
        <v>318</v>
      </c>
      <c r="H139" s="230">
        <v>374</v>
      </c>
      <c r="I139" s="230">
        <v>402</v>
      </c>
      <c r="J139" s="226">
        <f t="shared" si="47"/>
        <v>1888</v>
      </c>
      <c r="K139" s="226">
        <f t="shared" si="48"/>
        <v>1952</v>
      </c>
      <c r="L139" s="758" t="s">
        <v>462</v>
      </c>
      <c r="M139" s="230">
        <v>115</v>
      </c>
      <c r="N139" s="230">
        <v>135</v>
      </c>
      <c r="O139" s="230">
        <v>27</v>
      </c>
      <c r="P139" s="230">
        <v>39</v>
      </c>
      <c r="Q139" s="230">
        <v>40</v>
      </c>
      <c r="R139" s="230">
        <v>31</v>
      </c>
      <c r="S139" s="230">
        <v>101</v>
      </c>
      <c r="T139" s="230">
        <v>141</v>
      </c>
      <c r="U139" s="226">
        <f t="shared" si="49"/>
        <v>283</v>
      </c>
      <c r="V139" s="226">
        <f t="shared" si="50"/>
        <v>346</v>
      </c>
      <c r="W139" s="45" t="s">
        <v>462</v>
      </c>
      <c r="X139" s="230">
        <v>29</v>
      </c>
      <c r="Y139" s="230">
        <v>24</v>
      </c>
      <c r="Z139" s="230">
        <v>18</v>
      </c>
      <c r="AA139" s="230">
        <v>20</v>
      </c>
      <c r="AB139" s="230">
        <f t="shared" si="53"/>
        <v>91</v>
      </c>
      <c r="AC139" s="230">
        <v>94</v>
      </c>
      <c r="AD139" s="230">
        <v>90</v>
      </c>
      <c r="AE139" s="230">
        <v>4</v>
      </c>
      <c r="AF139" s="724">
        <v>135</v>
      </c>
      <c r="AG139" s="724"/>
      <c r="AH139" s="724">
        <v>38</v>
      </c>
      <c r="AI139" s="725">
        <v>45</v>
      </c>
      <c r="AJ139" s="725"/>
      <c r="AK139" s="226">
        <f t="shared" si="51"/>
        <v>180</v>
      </c>
      <c r="AL139" s="45">
        <f t="shared" si="52"/>
        <v>14</v>
      </c>
      <c r="AM139" s="70">
        <v>14</v>
      </c>
    </row>
    <row r="140" spans="1:40">
      <c r="A140" s="924" t="s">
        <v>463</v>
      </c>
      <c r="B140" s="230">
        <v>146</v>
      </c>
      <c r="C140" s="230">
        <v>129</v>
      </c>
      <c r="D140" s="230">
        <v>157</v>
      </c>
      <c r="E140" s="230">
        <v>116</v>
      </c>
      <c r="F140" s="230">
        <v>56</v>
      </c>
      <c r="G140" s="230">
        <v>51</v>
      </c>
      <c r="H140" s="230">
        <v>90</v>
      </c>
      <c r="I140" s="230">
        <v>84</v>
      </c>
      <c r="J140" s="226">
        <f t="shared" si="47"/>
        <v>449</v>
      </c>
      <c r="K140" s="226">
        <f t="shared" si="48"/>
        <v>380</v>
      </c>
      <c r="L140" s="758" t="s">
        <v>463</v>
      </c>
      <c r="M140" s="230">
        <v>40</v>
      </c>
      <c r="N140" s="230">
        <v>41</v>
      </c>
      <c r="O140" s="230">
        <v>7</v>
      </c>
      <c r="P140" s="230">
        <v>11</v>
      </c>
      <c r="Q140" s="230">
        <v>4</v>
      </c>
      <c r="R140" s="230">
        <v>3</v>
      </c>
      <c r="S140" s="230">
        <v>42</v>
      </c>
      <c r="T140" s="230">
        <v>32</v>
      </c>
      <c r="U140" s="226">
        <f t="shared" si="49"/>
        <v>93</v>
      </c>
      <c r="V140" s="226">
        <f t="shared" si="50"/>
        <v>87</v>
      </c>
      <c r="W140" s="45" t="s">
        <v>463</v>
      </c>
      <c r="X140" s="230">
        <v>7</v>
      </c>
      <c r="Y140" s="230">
        <v>6</v>
      </c>
      <c r="Z140" s="230">
        <v>4</v>
      </c>
      <c r="AA140" s="230">
        <v>5</v>
      </c>
      <c r="AB140" s="230">
        <f t="shared" si="53"/>
        <v>22</v>
      </c>
      <c r="AC140" s="230">
        <v>22</v>
      </c>
      <c r="AD140" s="230">
        <v>19</v>
      </c>
      <c r="AE140" s="230">
        <v>3</v>
      </c>
      <c r="AF140" s="724">
        <v>24</v>
      </c>
      <c r="AG140" s="724"/>
      <c r="AH140" s="724">
        <v>2</v>
      </c>
      <c r="AI140" s="725">
        <v>4</v>
      </c>
      <c r="AJ140" s="725"/>
      <c r="AK140" s="226">
        <f t="shared" si="51"/>
        <v>28</v>
      </c>
      <c r="AL140" s="45">
        <f t="shared" si="52"/>
        <v>4</v>
      </c>
      <c r="AM140" s="70">
        <v>3</v>
      </c>
      <c r="AN140" s="58">
        <v>1</v>
      </c>
    </row>
    <row r="141" spans="1:40">
      <c r="A141" s="924" t="s">
        <v>464</v>
      </c>
      <c r="B141" s="230">
        <v>133</v>
      </c>
      <c r="C141" s="230">
        <v>119</v>
      </c>
      <c r="D141" s="230">
        <v>60</v>
      </c>
      <c r="E141" s="230">
        <v>68</v>
      </c>
      <c r="F141" s="230">
        <v>44</v>
      </c>
      <c r="G141" s="230">
        <v>60</v>
      </c>
      <c r="H141" s="230">
        <v>64</v>
      </c>
      <c r="I141" s="230">
        <v>51</v>
      </c>
      <c r="J141" s="226">
        <f t="shared" si="47"/>
        <v>301</v>
      </c>
      <c r="K141" s="226">
        <f t="shared" si="48"/>
        <v>298</v>
      </c>
      <c r="L141" s="758" t="s">
        <v>464</v>
      </c>
      <c r="M141" s="230">
        <v>48</v>
      </c>
      <c r="N141" s="230">
        <v>26</v>
      </c>
      <c r="O141" s="230">
        <v>12</v>
      </c>
      <c r="P141" s="230">
        <v>25</v>
      </c>
      <c r="Q141" s="230">
        <v>9</v>
      </c>
      <c r="R141" s="230">
        <v>18</v>
      </c>
      <c r="S141" s="230">
        <v>36</v>
      </c>
      <c r="T141" s="230">
        <v>27</v>
      </c>
      <c r="U141" s="226">
        <f t="shared" si="49"/>
        <v>105</v>
      </c>
      <c r="V141" s="226">
        <f t="shared" si="50"/>
        <v>96</v>
      </c>
      <c r="W141" s="45" t="s">
        <v>464</v>
      </c>
      <c r="X141" s="230">
        <v>6</v>
      </c>
      <c r="Y141" s="230">
        <v>5</v>
      </c>
      <c r="Z141" s="230">
        <v>5</v>
      </c>
      <c r="AA141" s="230">
        <v>4</v>
      </c>
      <c r="AB141" s="230">
        <f t="shared" si="53"/>
        <v>20</v>
      </c>
      <c r="AC141" s="230">
        <v>21</v>
      </c>
      <c r="AD141" s="230">
        <v>20</v>
      </c>
      <c r="AE141" s="230">
        <v>1</v>
      </c>
      <c r="AF141" s="724">
        <v>20</v>
      </c>
      <c r="AG141" s="724"/>
      <c r="AH141" s="724">
        <v>8</v>
      </c>
      <c r="AI141" s="725">
        <v>6</v>
      </c>
      <c r="AJ141" s="725"/>
      <c r="AK141" s="226">
        <f t="shared" si="51"/>
        <v>26</v>
      </c>
      <c r="AL141" s="45">
        <f t="shared" si="52"/>
        <v>4</v>
      </c>
      <c r="AM141" s="70">
        <v>4</v>
      </c>
    </row>
    <row r="142" spans="1:40">
      <c r="A142" s="924" t="s">
        <v>465</v>
      </c>
      <c r="B142" s="230">
        <v>12</v>
      </c>
      <c r="C142" s="230">
        <v>26</v>
      </c>
      <c r="D142" s="230">
        <v>8</v>
      </c>
      <c r="E142" s="230">
        <v>18</v>
      </c>
      <c r="F142" s="230">
        <v>11</v>
      </c>
      <c r="G142" s="230">
        <v>7</v>
      </c>
      <c r="H142" s="230">
        <v>7</v>
      </c>
      <c r="I142" s="230">
        <v>9</v>
      </c>
      <c r="J142" s="226">
        <f t="shared" si="47"/>
        <v>38</v>
      </c>
      <c r="K142" s="226">
        <f t="shared" si="48"/>
        <v>60</v>
      </c>
      <c r="L142" s="758" t="s">
        <v>465</v>
      </c>
      <c r="M142" s="230">
        <v>4</v>
      </c>
      <c r="N142" s="230">
        <v>2</v>
      </c>
      <c r="O142" s="230">
        <v>1</v>
      </c>
      <c r="P142" s="230">
        <v>5</v>
      </c>
      <c r="Q142" s="230">
        <v>2</v>
      </c>
      <c r="R142" s="230">
        <v>3</v>
      </c>
      <c r="S142" s="230">
        <v>0</v>
      </c>
      <c r="T142" s="230">
        <v>5</v>
      </c>
      <c r="U142" s="226">
        <f t="shared" si="49"/>
        <v>7</v>
      </c>
      <c r="V142" s="226">
        <f t="shared" si="50"/>
        <v>15</v>
      </c>
      <c r="W142" s="45" t="s">
        <v>465</v>
      </c>
      <c r="X142" s="230">
        <v>2</v>
      </c>
      <c r="Y142" s="230">
        <v>1</v>
      </c>
      <c r="Z142" s="230">
        <v>2</v>
      </c>
      <c r="AA142" s="230">
        <v>2</v>
      </c>
      <c r="AB142" s="230">
        <f t="shared" si="53"/>
        <v>7</v>
      </c>
      <c r="AC142" s="230">
        <v>8</v>
      </c>
      <c r="AD142" s="230">
        <v>6</v>
      </c>
      <c r="AE142" s="230">
        <v>2</v>
      </c>
      <c r="AF142" s="724">
        <v>8</v>
      </c>
      <c r="AG142" s="724"/>
      <c r="AH142" s="724">
        <v>2</v>
      </c>
      <c r="AI142" s="725">
        <v>2</v>
      </c>
      <c r="AJ142" s="725"/>
      <c r="AK142" s="226">
        <f t="shared" si="51"/>
        <v>10</v>
      </c>
      <c r="AL142" s="45">
        <f t="shared" si="52"/>
        <v>2</v>
      </c>
      <c r="AM142" s="70">
        <v>2</v>
      </c>
    </row>
    <row r="143" spans="1:40">
      <c r="A143" s="924" t="s">
        <v>561</v>
      </c>
      <c r="B143" s="230">
        <v>237</v>
      </c>
      <c r="C143" s="230">
        <v>203</v>
      </c>
      <c r="D143" s="230">
        <v>180</v>
      </c>
      <c r="E143" s="230">
        <v>201</v>
      </c>
      <c r="F143" s="230">
        <v>137</v>
      </c>
      <c r="G143" s="230">
        <v>126</v>
      </c>
      <c r="H143" s="230">
        <v>75</v>
      </c>
      <c r="I143" s="230">
        <v>93</v>
      </c>
      <c r="J143" s="226">
        <f t="shared" si="47"/>
        <v>629</v>
      </c>
      <c r="K143" s="226">
        <f t="shared" si="48"/>
        <v>623</v>
      </c>
      <c r="L143" s="758" t="s">
        <v>561</v>
      </c>
      <c r="M143" s="230">
        <v>45</v>
      </c>
      <c r="N143" s="230">
        <v>57</v>
      </c>
      <c r="O143" s="230">
        <v>29</v>
      </c>
      <c r="P143" s="230">
        <v>30</v>
      </c>
      <c r="Q143" s="230">
        <v>45</v>
      </c>
      <c r="R143" s="230">
        <v>43</v>
      </c>
      <c r="S143" s="230">
        <v>31</v>
      </c>
      <c r="T143" s="230">
        <v>35</v>
      </c>
      <c r="U143" s="226">
        <f t="shared" si="49"/>
        <v>150</v>
      </c>
      <c r="V143" s="226">
        <f t="shared" si="50"/>
        <v>165</v>
      </c>
      <c r="W143" s="45" t="s">
        <v>561</v>
      </c>
      <c r="X143" s="230">
        <v>11</v>
      </c>
      <c r="Y143" s="230">
        <v>9</v>
      </c>
      <c r="Z143" s="230">
        <v>8</v>
      </c>
      <c r="AA143" s="230">
        <v>6</v>
      </c>
      <c r="AB143" s="230">
        <f t="shared" si="53"/>
        <v>34</v>
      </c>
      <c r="AC143" s="230">
        <v>36</v>
      </c>
      <c r="AD143" s="230">
        <v>28</v>
      </c>
      <c r="AE143" s="230">
        <v>8</v>
      </c>
      <c r="AF143" s="724">
        <v>43</v>
      </c>
      <c r="AG143" s="724"/>
      <c r="AH143" s="724">
        <v>10</v>
      </c>
      <c r="AI143" s="725">
        <v>9</v>
      </c>
      <c r="AJ143" s="725"/>
      <c r="AK143" s="226">
        <f t="shared" si="51"/>
        <v>52</v>
      </c>
      <c r="AL143" s="45">
        <f t="shared" si="52"/>
        <v>7</v>
      </c>
      <c r="AM143" s="958">
        <v>7</v>
      </c>
    </row>
    <row r="144" spans="1:40">
      <c r="A144" s="924" t="s">
        <v>467</v>
      </c>
      <c r="B144" s="230">
        <v>386</v>
      </c>
      <c r="C144" s="230">
        <v>331</v>
      </c>
      <c r="D144" s="230">
        <v>273</v>
      </c>
      <c r="E144" s="230">
        <v>214</v>
      </c>
      <c r="F144" s="230">
        <v>178</v>
      </c>
      <c r="G144" s="230">
        <v>130</v>
      </c>
      <c r="H144" s="230">
        <v>232</v>
      </c>
      <c r="I144" s="230">
        <v>209</v>
      </c>
      <c r="J144" s="226">
        <f t="shared" si="47"/>
        <v>1069</v>
      </c>
      <c r="K144" s="226">
        <f t="shared" si="48"/>
        <v>884</v>
      </c>
      <c r="L144" s="758" t="s">
        <v>467</v>
      </c>
      <c r="M144" s="230">
        <v>86</v>
      </c>
      <c r="N144" s="230">
        <v>108</v>
      </c>
      <c r="O144" s="230">
        <v>77</v>
      </c>
      <c r="P144" s="230">
        <v>61</v>
      </c>
      <c r="Q144" s="230">
        <v>20</v>
      </c>
      <c r="R144" s="230">
        <v>20</v>
      </c>
      <c r="S144" s="230">
        <v>45</v>
      </c>
      <c r="T144" s="230">
        <v>81</v>
      </c>
      <c r="U144" s="226">
        <f t="shared" si="49"/>
        <v>228</v>
      </c>
      <c r="V144" s="226">
        <f t="shared" si="50"/>
        <v>270</v>
      </c>
      <c r="W144" s="45" t="s">
        <v>467</v>
      </c>
      <c r="X144" s="230">
        <v>16</v>
      </c>
      <c r="Y144" s="230">
        <v>11</v>
      </c>
      <c r="Z144" s="230">
        <v>10</v>
      </c>
      <c r="AA144" s="230">
        <v>13</v>
      </c>
      <c r="AB144" s="230">
        <f t="shared" si="53"/>
        <v>50</v>
      </c>
      <c r="AC144" s="230">
        <v>55</v>
      </c>
      <c r="AD144" s="230">
        <v>47</v>
      </c>
      <c r="AE144" s="230">
        <v>8</v>
      </c>
      <c r="AF144" s="724">
        <v>67</v>
      </c>
      <c r="AG144" s="724"/>
      <c r="AH144" s="724">
        <v>17</v>
      </c>
      <c r="AI144" s="725">
        <v>15</v>
      </c>
      <c r="AJ144" s="725"/>
      <c r="AK144" s="226">
        <f t="shared" si="51"/>
        <v>82</v>
      </c>
      <c r="AL144" s="45">
        <f t="shared" si="52"/>
        <v>9</v>
      </c>
      <c r="AM144" s="70">
        <v>9</v>
      </c>
    </row>
    <row r="145" spans="1:40">
      <c r="A145" s="924" t="s">
        <v>468</v>
      </c>
      <c r="B145" s="230">
        <v>190</v>
      </c>
      <c r="C145" s="230">
        <v>189</v>
      </c>
      <c r="D145" s="230">
        <v>177</v>
      </c>
      <c r="E145" s="230">
        <v>158</v>
      </c>
      <c r="F145" s="230">
        <v>119</v>
      </c>
      <c r="G145" s="230">
        <v>115</v>
      </c>
      <c r="H145" s="230">
        <v>119</v>
      </c>
      <c r="I145" s="230">
        <v>161</v>
      </c>
      <c r="J145" s="226">
        <f t="shared" si="47"/>
        <v>605</v>
      </c>
      <c r="K145" s="226">
        <f t="shared" si="48"/>
        <v>623</v>
      </c>
      <c r="L145" s="758" t="s">
        <v>468</v>
      </c>
      <c r="M145" s="230">
        <v>43</v>
      </c>
      <c r="N145" s="230">
        <v>34</v>
      </c>
      <c r="O145" s="230">
        <v>23</v>
      </c>
      <c r="P145" s="230">
        <v>23</v>
      </c>
      <c r="Q145" s="230">
        <v>33</v>
      </c>
      <c r="R145" s="230">
        <v>48</v>
      </c>
      <c r="S145" s="230">
        <v>36</v>
      </c>
      <c r="T145" s="230">
        <v>50</v>
      </c>
      <c r="U145" s="226">
        <f t="shared" si="49"/>
        <v>135</v>
      </c>
      <c r="V145" s="226">
        <f t="shared" si="50"/>
        <v>155</v>
      </c>
      <c r="W145" s="45" t="s">
        <v>468</v>
      </c>
      <c r="X145" s="230">
        <v>10</v>
      </c>
      <c r="Y145" s="230">
        <v>9</v>
      </c>
      <c r="Z145" s="230">
        <v>7</v>
      </c>
      <c r="AA145" s="230">
        <v>9</v>
      </c>
      <c r="AB145" s="230">
        <f t="shared" si="53"/>
        <v>35</v>
      </c>
      <c r="AC145" s="230">
        <v>36</v>
      </c>
      <c r="AD145" s="230">
        <v>35</v>
      </c>
      <c r="AE145" s="230">
        <v>1</v>
      </c>
      <c r="AF145" s="724">
        <v>43</v>
      </c>
      <c r="AG145" s="724"/>
      <c r="AH145" s="724">
        <v>4</v>
      </c>
      <c r="AI145" s="725">
        <v>10</v>
      </c>
      <c r="AJ145" s="725"/>
      <c r="AK145" s="226">
        <f t="shared" si="51"/>
        <v>53</v>
      </c>
      <c r="AL145" s="45">
        <f t="shared" si="52"/>
        <v>6</v>
      </c>
      <c r="AM145" s="70">
        <v>6</v>
      </c>
    </row>
    <row r="146" spans="1:40">
      <c r="A146" s="924" t="s">
        <v>469</v>
      </c>
      <c r="B146" s="230">
        <v>212</v>
      </c>
      <c r="C146" s="230">
        <v>188</v>
      </c>
      <c r="D146" s="230">
        <v>162</v>
      </c>
      <c r="E146" s="230">
        <v>136</v>
      </c>
      <c r="F146" s="230">
        <v>125</v>
      </c>
      <c r="G146" s="230">
        <v>94</v>
      </c>
      <c r="H146" s="230">
        <v>180</v>
      </c>
      <c r="I146" s="230">
        <v>107</v>
      </c>
      <c r="J146" s="226">
        <f t="shared" si="47"/>
        <v>679</v>
      </c>
      <c r="K146" s="226">
        <f t="shared" si="48"/>
        <v>525</v>
      </c>
      <c r="L146" s="758" t="s">
        <v>469</v>
      </c>
      <c r="M146" s="230">
        <v>57</v>
      </c>
      <c r="N146" s="230">
        <v>43</v>
      </c>
      <c r="O146" s="230">
        <v>11</v>
      </c>
      <c r="P146" s="230">
        <v>13</v>
      </c>
      <c r="Q146" s="230">
        <v>22</v>
      </c>
      <c r="R146" s="230">
        <v>18</v>
      </c>
      <c r="S146" s="230">
        <v>72</v>
      </c>
      <c r="T146" s="230">
        <v>41</v>
      </c>
      <c r="U146" s="226">
        <f t="shared" si="49"/>
        <v>162</v>
      </c>
      <c r="V146" s="226">
        <f t="shared" si="50"/>
        <v>115</v>
      </c>
      <c r="W146" s="45" t="s">
        <v>469</v>
      </c>
      <c r="X146" s="230">
        <v>11</v>
      </c>
      <c r="Y146" s="230">
        <v>11</v>
      </c>
      <c r="Z146" s="230">
        <v>6</v>
      </c>
      <c r="AA146" s="230">
        <v>6</v>
      </c>
      <c r="AB146" s="230">
        <f t="shared" si="53"/>
        <v>34</v>
      </c>
      <c r="AC146" s="230">
        <v>42</v>
      </c>
      <c r="AD146" s="230">
        <v>34</v>
      </c>
      <c r="AE146" s="230">
        <v>8</v>
      </c>
      <c r="AF146" s="724">
        <v>35</v>
      </c>
      <c r="AG146" s="724"/>
      <c r="AH146" s="724">
        <v>5</v>
      </c>
      <c r="AI146" s="725">
        <v>13</v>
      </c>
      <c r="AJ146" s="725"/>
      <c r="AK146" s="226">
        <f t="shared" si="51"/>
        <v>48</v>
      </c>
      <c r="AL146" s="45">
        <f t="shared" si="52"/>
        <v>7</v>
      </c>
      <c r="AM146" s="70">
        <v>7</v>
      </c>
    </row>
    <row r="147" spans="1:40">
      <c r="A147" s="924" t="s">
        <v>470</v>
      </c>
      <c r="B147" s="230">
        <v>351</v>
      </c>
      <c r="C147" s="230">
        <v>305</v>
      </c>
      <c r="D147" s="230">
        <v>234</v>
      </c>
      <c r="E147" s="230">
        <v>204</v>
      </c>
      <c r="F147" s="230">
        <v>164</v>
      </c>
      <c r="G147" s="230">
        <v>146</v>
      </c>
      <c r="H147" s="230">
        <v>127</v>
      </c>
      <c r="I147" s="230">
        <v>99</v>
      </c>
      <c r="J147" s="226">
        <f t="shared" si="47"/>
        <v>876</v>
      </c>
      <c r="K147" s="226">
        <f t="shared" si="48"/>
        <v>754</v>
      </c>
      <c r="L147" s="758" t="s">
        <v>470</v>
      </c>
      <c r="M147" s="230">
        <v>49</v>
      </c>
      <c r="N147" s="230">
        <v>45</v>
      </c>
      <c r="O147" s="230">
        <v>26</v>
      </c>
      <c r="P147" s="230">
        <v>24</v>
      </c>
      <c r="Q147" s="230">
        <v>18</v>
      </c>
      <c r="R147" s="230">
        <v>36</v>
      </c>
      <c r="S147" s="230">
        <v>38</v>
      </c>
      <c r="T147" s="230">
        <v>37</v>
      </c>
      <c r="U147" s="226">
        <f t="shared" si="49"/>
        <v>131</v>
      </c>
      <c r="V147" s="226">
        <f t="shared" si="50"/>
        <v>142</v>
      </c>
      <c r="W147" s="45" t="s">
        <v>470</v>
      </c>
      <c r="X147" s="230">
        <v>12</v>
      </c>
      <c r="Y147" s="230">
        <v>11</v>
      </c>
      <c r="Z147" s="230">
        <v>9</v>
      </c>
      <c r="AA147" s="230">
        <v>9</v>
      </c>
      <c r="AB147" s="230">
        <f t="shared" si="53"/>
        <v>41</v>
      </c>
      <c r="AC147" s="230">
        <v>55</v>
      </c>
      <c r="AD147" s="230">
        <v>45</v>
      </c>
      <c r="AE147" s="230">
        <v>10</v>
      </c>
      <c r="AF147" s="724">
        <v>67</v>
      </c>
      <c r="AG147" s="724"/>
      <c r="AH147" s="724">
        <v>4</v>
      </c>
      <c r="AI147" s="725">
        <v>37</v>
      </c>
      <c r="AJ147" s="725"/>
      <c r="AK147" s="226">
        <f t="shared" si="51"/>
        <v>104</v>
      </c>
      <c r="AL147" s="45">
        <f t="shared" si="52"/>
        <v>7</v>
      </c>
      <c r="AM147" s="70">
        <v>7</v>
      </c>
    </row>
    <row r="148" spans="1:40">
      <c r="A148" s="924" t="s">
        <v>471</v>
      </c>
      <c r="B148" s="230">
        <v>209</v>
      </c>
      <c r="C148" s="230">
        <v>206</v>
      </c>
      <c r="D148" s="230">
        <v>204</v>
      </c>
      <c r="E148" s="230">
        <v>190</v>
      </c>
      <c r="F148" s="230">
        <v>78</v>
      </c>
      <c r="G148" s="230">
        <v>105</v>
      </c>
      <c r="H148" s="230">
        <v>137</v>
      </c>
      <c r="I148" s="230">
        <v>125</v>
      </c>
      <c r="J148" s="226">
        <f t="shared" si="47"/>
        <v>628</v>
      </c>
      <c r="K148" s="226">
        <f t="shared" si="48"/>
        <v>626</v>
      </c>
      <c r="L148" s="758" t="s">
        <v>471</v>
      </c>
      <c r="M148" s="230">
        <v>52</v>
      </c>
      <c r="N148" s="230">
        <v>56</v>
      </c>
      <c r="O148" s="230">
        <v>59</v>
      </c>
      <c r="P148" s="230">
        <v>78</v>
      </c>
      <c r="Q148" s="230">
        <v>21</v>
      </c>
      <c r="R148" s="230">
        <v>32</v>
      </c>
      <c r="S148" s="230">
        <v>87</v>
      </c>
      <c r="T148" s="230">
        <v>79</v>
      </c>
      <c r="U148" s="226">
        <f t="shared" si="49"/>
        <v>219</v>
      </c>
      <c r="V148" s="226">
        <f t="shared" si="50"/>
        <v>245</v>
      </c>
      <c r="W148" s="45" t="s">
        <v>471</v>
      </c>
      <c r="X148" s="230">
        <v>13</v>
      </c>
      <c r="Y148" s="230">
        <v>13</v>
      </c>
      <c r="Z148" s="230">
        <v>9</v>
      </c>
      <c r="AA148" s="230">
        <v>11</v>
      </c>
      <c r="AB148" s="230">
        <f t="shared" si="53"/>
        <v>46</v>
      </c>
      <c r="AC148" s="230">
        <v>44</v>
      </c>
      <c r="AD148" s="230">
        <v>43</v>
      </c>
      <c r="AE148" s="230">
        <v>1</v>
      </c>
      <c r="AF148" s="724">
        <v>32</v>
      </c>
      <c r="AG148" s="724"/>
      <c r="AH148" s="724">
        <v>14</v>
      </c>
      <c r="AI148" s="725">
        <v>20</v>
      </c>
      <c r="AJ148" s="725"/>
      <c r="AK148" s="226">
        <f t="shared" si="51"/>
        <v>52</v>
      </c>
      <c r="AL148" s="45">
        <f t="shared" si="52"/>
        <v>10</v>
      </c>
      <c r="AM148" s="70">
        <v>10</v>
      </c>
    </row>
    <row r="149" spans="1:40">
      <c r="A149" s="924" t="s">
        <v>472</v>
      </c>
      <c r="B149" s="58">
        <v>489</v>
      </c>
      <c r="C149" s="58">
        <v>525</v>
      </c>
      <c r="D149" s="58">
        <v>386</v>
      </c>
      <c r="E149" s="58">
        <v>397</v>
      </c>
      <c r="F149" s="58">
        <v>332</v>
      </c>
      <c r="G149" s="58">
        <v>319</v>
      </c>
      <c r="H149" s="58">
        <v>341</v>
      </c>
      <c r="I149" s="58">
        <v>365</v>
      </c>
      <c r="J149" s="226">
        <f t="shared" si="47"/>
        <v>1548</v>
      </c>
      <c r="K149" s="226">
        <f t="shared" si="48"/>
        <v>1606</v>
      </c>
      <c r="L149" s="758" t="s">
        <v>472</v>
      </c>
      <c r="M149" s="230">
        <v>103</v>
      </c>
      <c r="N149" s="230">
        <v>103</v>
      </c>
      <c r="O149" s="230">
        <v>48</v>
      </c>
      <c r="P149" s="230">
        <v>57</v>
      </c>
      <c r="Q149" s="230">
        <v>70</v>
      </c>
      <c r="R149" s="230">
        <v>82</v>
      </c>
      <c r="S149" s="230">
        <v>115</v>
      </c>
      <c r="T149" s="230">
        <v>142</v>
      </c>
      <c r="U149" s="226">
        <f t="shared" si="49"/>
        <v>336</v>
      </c>
      <c r="V149" s="226">
        <f t="shared" si="50"/>
        <v>384</v>
      </c>
      <c r="W149" s="45" t="s">
        <v>472</v>
      </c>
      <c r="X149" s="230">
        <v>31</v>
      </c>
      <c r="Y149" s="230">
        <v>28</v>
      </c>
      <c r="Z149" s="230">
        <v>23</v>
      </c>
      <c r="AA149" s="230">
        <v>24</v>
      </c>
      <c r="AB149" s="230">
        <f t="shared" si="53"/>
        <v>106</v>
      </c>
      <c r="AC149" s="230">
        <v>105</v>
      </c>
      <c r="AD149" s="230">
        <v>96</v>
      </c>
      <c r="AE149" s="230">
        <v>9</v>
      </c>
      <c r="AF149" s="724">
        <v>150</v>
      </c>
      <c r="AG149" s="724"/>
      <c r="AH149" s="724">
        <v>22</v>
      </c>
      <c r="AI149" s="725">
        <v>53</v>
      </c>
      <c r="AJ149" s="725"/>
      <c r="AK149" s="226">
        <f t="shared" si="51"/>
        <v>203</v>
      </c>
      <c r="AL149" s="45">
        <f t="shared" si="52"/>
        <v>18</v>
      </c>
      <c r="AM149" s="70">
        <v>18</v>
      </c>
    </row>
    <row r="150" spans="1:40">
      <c r="A150" s="924" t="s">
        <v>562</v>
      </c>
      <c r="B150" s="230">
        <v>111</v>
      </c>
      <c r="C150" s="230">
        <v>110</v>
      </c>
      <c r="D150" s="230">
        <v>63</v>
      </c>
      <c r="E150" s="230">
        <v>75</v>
      </c>
      <c r="F150" s="230">
        <v>56</v>
      </c>
      <c r="G150" s="230">
        <v>63</v>
      </c>
      <c r="H150" s="230">
        <v>47</v>
      </c>
      <c r="I150" s="230">
        <v>52</v>
      </c>
      <c r="J150" s="226">
        <f t="shared" si="47"/>
        <v>277</v>
      </c>
      <c r="K150" s="226">
        <f t="shared" si="48"/>
        <v>300</v>
      </c>
      <c r="L150" s="758" t="s">
        <v>562</v>
      </c>
      <c r="M150" s="230">
        <v>33</v>
      </c>
      <c r="N150" s="230">
        <v>39</v>
      </c>
      <c r="O150" s="230">
        <v>4</v>
      </c>
      <c r="P150" s="230">
        <v>4</v>
      </c>
      <c r="Q150" s="230">
        <v>13</v>
      </c>
      <c r="R150" s="230">
        <v>13</v>
      </c>
      <c r="S150" s="230">
        <v>10</v>
      </c>
      <c r="T150" s="230">
        <v>14</v>
      </c>
      <c r="U150" s="226">
        <f t="shared" si="49"/>
        <v>60</v>
      </c>
      <c r="V150" s="226">
        <f t="shared" si="50"/>
        <v>70</v>
      </c>
      <c r="W150" s="45" t="s">
        <v>562</v>
      </c>
      <c r="X150" s="230">
        <v>4</v>
      </c>
      <c r="Y150" s="230">
        <v>3</v>
      </c>
      <c r="Z150" s="230">
        <v>3</v>
      </c>
      <c r="AA150" s="230">
        <v>3</v>
      </c>
      <c r="AB150" s="230">
        <f t="shared" si="53"/>
        <v>13</v>
      </c>
      <c r="AC150" s="230">
        <v>13</v>
      </c>
      <c r="AD150" s="230">
        <v>12</v>
      </c>
      <c r="AE150" s="230">
        <v>1</v>
      </c>
      <c r="AF150" s="724">
        <v>15</v>
      </c>
      <c r="AG150" s="724"/>
      <c r="AH150" s="724">
        <v>5</v>
      </c>
      <c r="AI150" s="725">
        <v>6</v>
      </c>
      <c r="AJ150" s="725"/>
      <c r="AK150" s="226">
        <f t="shared" si="51"/>
        <v>21</v>
      </c>
      <c r="AL150" s="45">
        <f t="shared" si="52"/>
        <v>2</v>
      </c>
      <c r="AM150" s="70">
        <v>2</v>
      </c>
    </row>
    <row r="151" spans="1:40">
      <c r="A151" s="926" t="s">
        <v>474</v>
      </c>
      <c r="B151" s="230">
        <v>180</v>
      </c>
      <c r="C151" s="230">
        <v>185</v>
      </c>
      <c r="D151" s="230">
        <v>128</v>
      </c>
      <c r="E151" s="230">
        <v>91</v>
      </c>
      <c r="F151" s="230">
        <v>85</v>
      </c>
      <c r="G151" s="230">
        <v>83</v>
      </c>
      <c r="H151" s="230">
        <v>113</v>
      </c>
      <c r="I151" s="230">
        <v>89</v>
      </c>
      <c r="J151" s="226">
        <f t="shared" si="47"/>
        <v>506</v>
      </c>
      <c r="K151" s="226">
        <f t="shared" si="48"/>
        <v>448</v>
      </c>
      <c r="L151" s="765" t="s">
        <v>474</v>
      </c>
      <c r="M151" s="230">
        <v>53</v>
      </c>
      <c r="N151" s="230">
        <v>55</v>
      </c>
      <c r="O151" s="230">
        <v>12</v>
      </c>
      <c r="P151" s="230">
        <v>7</v>
      </c>
      <c r="Q151" s="230">
        <v>23</v>
      </c>
      <c r="R151" s="230">
        <v>18</v>
      </c>
      <c r="S151" s="230">
        <v>37</v>
      </c>
      <c r="T151" s="230">
        <v>40</v>
      </c>
      <c r="U151" s="226">
        <f t="shared" si="49"/>
        <v>125</v>
      </c>
      <c r="V151" s="226">
        <f t="shared" si="50"/>
        <v>120</v>
      </c>
      <c r="W151" s="707" t="s">
        <v>474</v>
      </c>
      <c r="X151" s="230">
        <v>8</v>
      </c>
      <c r="Y151" s="230">
        <v>6</v>
      </c>
      <c r="Z151" s="230">
        <v>6</v>
      </c>
      <c r="AA151" s="230">
        <v>6</v>
      </c>
      <c r="AB151" s="230">
        <f t="shared" si="53"/>
        <v>26</v>
      </c>
      <c r="AC151" s="230">
        <v>21</v>
      </c>
      <c r="AD151" s="230">
        <v>21</v>
      </c>
      <c r="AE151" s="230"/>
      <c r="AF151" s="724">
        <v>28</v>
      </c>
      <c r="AG151" s="724"/>
      <c r="AH151" s="724">
        <v>15</v>
      </c>
      <c r="AI151" s="725">
        <v>9</v>
      </c>
      <c r="AJ151" s="725"/>
      <c r="AK151" s="226">
        <f t="shared" si="51"/>
        <v>37</v>
      </c>
      <c r="AL151" s="45">
        <f t="shared" si="52"/>
        <v>4</v>
      </c>
      <c r="AM151" s="70">
        <v>4</v>
      </c>
    </row>
    <row r="152" spans="1:40">
      <c r="A152" s="924" t="s">
        <v>475</v>
      </c>
      <c r="B152" s="230">
        <v>109</v>
      </c>
      <c r="C152" s="230">
        <v>122</v>
      </c>
      <c r="D152" s="230">
        <v>92</v>
      </c>
      <c r="E152" s="230">
        <v>90</v>
      </c>
      <c r="F152" s="230">
        <v>67</v>
      </c>
      <c r="G152" s="230">
        <v>94</v>
      </c>
      <c r="H152" s="230">
        <v>74</v>
      </c>
      <c r="I152" s="230">
        <v>82</v>
      </c>
      <c r="J152" s="226">
        <f t="shared" si="47"/>
        <v>342</v>
      </c>
      <c r="K152" s="226">
        <f t="shared" si="48"/>
        <v>388</v>
      </c>
      <c r="L152" s="758" t="s">
        <v>475</v>
      </c>
      <c r="M152" s="230">
        <v>27</v>
      </c>
      <c r="N152" s="230">
        <v>23</v>
      </c>
      <c r="O152" s="230">
        <v>13</v>
      </c>
      <c r="P152" s="230">
        <v>8</v>
      </c>
      <c r="Q152" s="230">
        <v>29</v>
      </c>
      <c r="R152" s="230">
        <v>31</v>
      </c>
      <c r="S152" s="230">
        <v>19</v>
      </c>
      <c r="T152" s="230">
        <v>12</v>
      </c>
      <c r="U152" s="226">
        <f t="shared" si="49"/>
        <v>88</v>
      </c>
      <c r="V152" s="226">
        <f t="shared" si="50"/>
        <v>74</v>
      </c>
      <c r="W152" s="45" t="s">
        <v>475</v>
      </c>
      <c r="X152" s="230">
        <v>7</v>
      </c>
      <c r="Y152" s="230">
        <v>5</v>
      </c>
      <c r="Z152" s="230">
        <v>4</v>
      </c>
      <c r="AA152" s="230">
        <v>5</v>
      </c>
      <c r="AB152" s="230">
        <f t="shared" si="53"/>
        <v>21</v>
      </c>
      <c r="AC152" s="230">
        <v>22</v>
      </c>
      <c r="AD152" s="230">
        <v>15</v>
      </c>
      <c r="AE152" s="230">
        <v>7</v>
      </c>
      <c r="AF152" s="724">
        <v>33</v>
      </c>
      <c r="AG152" s="724"/>
      <c r="AH152" s="724">
        <v>4</v>
      </c>
      <c r="AI152" s="725">
        <v>4</v>
      </c>
      <c r="AJ152" s="725"/>
      <c r="AK152" s="226">
        <f>AF152+AI152</f>
        <v>37</v>
      </c>
      <c r="AL152" s="45">
        <f t="shared" si="52"/>
        <v>4</v>
      </c>
      <c r="AM152" s="70">
        <v>3</v>
      </c>
      <c r="AN152" s="58">
        <v>1</v>
      </c>
    </row>
    <row r="153" spans="1:40">
      <c r="A153" s="924" t="s">
        <v>476</v>
      </c>
      <c r="B153" s="230">
        <v>224</v>
      </c>
      <c r="C153" s="230">
        <v>175</v>
      </c>
      <c r="D153" s="230">
        <v>152</v>
      </c>
      <c r="E153" s="230">
        <v>142</v>
      </c>
      <c r="F153" s="230">
        <v>117</v>
      </c>
      <c r="G153" s="230">
        <v>68</v>
      </c>
      <c r="H153" s="230">
        <v>141</v>
      </c>
      <c r="I153" s="230">
        <v>114</v>
      </c>
      <c r="J153" s="226">
        <f t="shared" si="47"/>
        <v>634</v>
      </c>
      <c r="K153" s="226">
        <f t="shared" si="48"/>
        <v>499</v>
      </c>
      <c r="L153" s="758" t="s">
        <v>476</v>
      </c>
      <c r="M153" s="230">
        <v>39</v>
      </c>
      <c r="N153" s="230">
        <v>38</v>
      </c>
      <c r="O153" s="230">
        <v>37</v>
      </c>
      <c r="P153" s="230">
        <v>30</v>
      </c>
      <c r="Q153" s="230">
        <v>12</v>
      </c>
      <c r="R153" s="230">
        <v>27</v>
      </c>
      <c r="S153" s="230">
        <v>49</v>
      </c>
      <c r="T153" s="230">
        <v>60</v>
      </c>
      <c r="U153" s="226">
        <f t="shared" si="49"/>
        <v>137</v>
      </c>
      <c r="V153" s="226">
        <f t="shared" si="50"/>
        <v>155</v>
      </c>
      <c r="W153" s="45" t="s">
        <v>476</v>
      </c>
      <c r="X153" s="230">
        <v>10</v>
      </c>
      <c r="Y153" s="230">
        <v>8</v>
      </c>
      <c r="Z153" s="230">
        <v>7</v>
      </c>
      <c r="AA153" s="230">
        <v>8</v>
      </c>
      <c r="AB153" s="230">
        <f t="shared" si="53"/>
        <v>33</v>
      </c>
      <c r="AC153" s="230">
        <v>41</v>
      </c>
      <c r="AD153" s="230">
        <v>31</v>
      </c>
      <c r="AE153" s="230">
        <v>10</v>
      </c>
      <c r="AF153" s="724">
        <v>36</v>
      </c>
      <c r="AG153" s="724"/>
      <c r="AH153" s="724">
        <v>14</v>
      </c>
      <c r="AI153" s="725">
        <v>8</v>
      </c>
      <c r="AJ153" s="725"/>
      <c r="AK153" s="226">
        <f>AF153+AI153</f>
        <v>44</v>
      </c>
      <c r="AL153" s="45">
        <f t="shared" si="52"/>
        <v>5</v>
      </c>
      <c r="AM153" s="70">
        <v>5</v>
      </c>
    </row>
    <row r="154" spans="1:40">
      <c r="A154" s="684"/>
      <c r="B154" s="708"/>
      <c r="C154" s="708"/>
      <c r="D154" s="708"/>
      <c r="E154" s="708"/>
      <c r="F154" s="708"/>
      <c r="G154" s="708"/>
      <c r="H154" s="708"/>
      <c r="I154" s="708"/>
      <c r="J154" s="708"/>
      <c r="K154" s="708"/>
      <c r="L154" s="684"/>
      <c r="M154" s="708"/>
      <c r="N154" s="708"/>
      <c r="O154" s="708"/>
      <c r="P154" s="708"/>
      <c r="Q154" s="708"/>
      <c r="R154" s="708"/>
      <c r="S154" s="708"/>
      <c r="T154" s="708"/>
      <c r="U154" s="708"/>
      <c r="V154" s="708"/>
      <c r="W154" s="684"/>
      <c r="X154" s="708"/>
      <c r="Y154" s="708"/>
      <c r="Z154" s="708"/>
      <c r="AA154" s="708"/>
      <c r="AB154" s="708"/>
      <c r="AC154" s="708"/>
      <c r="AD154" s="708"/>
      <c r="AE154" s="708"/>
      <c r="AF154" s="708"/>
      <c r="AG154" s="708"/>
      <c r="AH154" s="708"/>
      <c r="AI154" s="708"/>
      <c r="AJ154" s="708"/>
      <c r="AK154" s="708"/>
      <c r="AL154" s="708"/>
      <c r="AM154" s="708"/>
    </row>
    <row r="157" spans="1:40">
      <c r="A157" s="682" t="s">
        <v>633</v>
      </c>
      <c r="B157" s="682"/>
      <c r="C157" s="682"/>
      <c r="D157" s="682"/>
      <c r="E157" s="682"/>
      <c r="F157" s="682"/>
      <c r="G157" s="682"/>
      <c r="H157" s="682"/>
      <c r="I157" s="682"/>
      <c r="J157" s="682"/>
      <c r="K157" s="682"/>
      <c r="L157" s="688" t="s">
        <v>114</v>
      </c>
      <c r="M157" s="808"/>
      <c r="N157" s="808"/>
      <c r="O157" s="808"/>
      <c r="P157" s="808"/>
      <c r="Q157" s="808"/>
      <c r="R157" s="808"/>
      <c r="S157" s="808"/>
      <c r="T157" s="808"/>
      <c r="U157" s="808"/>
      <c r="V157" s="808"/>
      <c r="W157" s="682"/>
      <c r="X157" s="673"/>
      <c r="Y157" s="673"/>
      <c r="Z157" s="673"/>
      <c r="AA157" s="673"/>
      <c r="AB157" s="673"/>
      <c r="AC157" s="673"/>
      <c r="AD157" s="673"/>
      <c r="AE157" s="673"/>
      <c r="AF157" s="673"/>
      <c r="AG157" s="673"/>
      <c r="AH157" s="673"/>
      <c r="AI157" s="673"/>
      <c r="AJ157" s="673"/>
      <c r="AK157" s="673"/>
      <c r="AL157" s="673"/>
      <c r="AM157" s="673"/>
    </row>
    <row r="158" spans="1:40">
      <c r="A158" s="682" t="s">
        <v>630</v>
      </c>
      <c r="B158" s="682"/>
      <c r="C158" s="682"/>
      <c r="D158" s="682"/>
      <c r="E158" s="682"/>
      <c r="F158" s="682"/>
      <c r="G158" s="682"/>
      <c r="H158" s="682"/>
      <c r="I158" s="682"/>
      <c r="J158" s="682"/>
      <c r="K158" s="682"/>
      <c r="L158" s="688" t="s">
        <v>372</v>
      </c>
      <c r="M158" s="808"/>
      <c r="N158" s="808"/>
      <c r="O158" s="808"/>
      <c r="P158" s="808"/>
      <c r="Q158" s="808"/>
      <c r="R158" s="808"/>
      <c r="S158" s="808"/>
      <c r="T158" s="808"/>
      <c r="U158" s="808"/>
      <c r="V158" s="808"/>
      <c r="W158" s="682"/>
      <c r="X158" s="673"/>
      <c r="Y158" s="673"/>
      <c r="Z158" s="673"/>
      <c r="AA158" s="673"/>
      <c r="AB158" s="673"/>
      <c r="AC158" s="673"/>
      <c r="AD158" s="673"/>
      <c r="AE158" s="673"/>
      <c r="AF158" s="673"/>
      <c r="AG158" s="673"/>
      <c r="AH158" s="673"/>
      <c r="AI158" s="673"/>
      <c r="AJ158" s="673"/>
      <c r="AK158" s="673"/>
      <c r="AL158" s="673"/>
      <c r="AM158" s="673"/>
    </row>
    <row r="159" spans="1:40">
      <c r="A159" s="682" t="s">
        <v>1</v>
      </c>
      <c r="B159" s="673"/>
      <c r="C159" s="673"/>
      <c r="D159" s="673"/>
      <c r="E159" s="673"/>
      <c r="F159" s="673"/>
      <c r="G159" s="673"/>
      <c r="H159" s="673"/>
      <c r="I159" s="673"/>
      <c r="J159" s="673"/>
      <c r="K159" s="673"/>
      <c r="L159" s="688" t="s">
        <v>1</v>
      </c>
      <c r="M159" s="808"/>
      <c r="N159" s="808"/>
      <c r="O159" s="808"/>
      <c r="P159" s="808"/>
      <c r="Q159" s="808"/>
      <c r="R159" s="808"/>
      <c r="S159" s="808"/>
      <c r="T159" s="808"/>
      <c r="U159" s="808"/>
      <c r="V159" s="808"/>
      <c r="W159" s="682" t="s">
        <v>1</v>
      </c>
      <c r="X159" s="673"/>
      <c r="Y159" s="673"/>
      <c r="Z159" s="673"/>
      <c r="AA159" s="673"/>
      <c r="AB159" s="673"/>
      <c r="AC159" s="673"/>
      <c r="AD159" s="673"/>
      <c r="AE159" s="673"/>
      <c r="AF159" s="673"/>
      <c r="AG159" s="673"/>
      <c r="AH159" s="673"/>
      <c r="AI159" s="673"/>
      <c r="AJ159" s="673"/>
      <c r="AK159" s="673"/>
      <c r="AL159" s="673"/>
      <c r="AM159" s="673"/>
    </row>
    <row r="161" spans="1:40">
      <c r="A161" s="689" t="s">
        <v>505</v>
      </c>
      <c r="J161" s="58" t="s">
        <v>618</v>
      </c>
      <c r="L161" s="689" t="s">
        <v>505</v>
      </c>
      <c r="U161" s="58" t="s">
        <v>618</v>
      </c>
      <c r="W161" s="689" t="s">
        <v>505</v>
      </c>
      <c r="AK161" s="58" t="s">
        <v>618</v>
      </c>
    </row>
    <row r="163" spans="1:40">
      <c r="A163" s="756"/>
      <c r="B163" s="674" t="s">
        <v>544</v>
      </c>
      <c r="C163" s="675"/>
      <c r="D163" s="674" t="s">
        <v>545</v>
      </c>
      <c r="E163" s="675"/>
      <c r="F163" s="674" t="s">
        <v>546</v>
      </c>
      <c r="G163" s="675"/>
      <c r="H163" s="674" t="s">
        <v>547</v>
      </c>
      <c r="I163" s="675"/>
      <c r="J163" s="730" t="s">
        <v>377</v>
      </c>
      <c r="K163" s="675"/>
      <c r="L163" s="756"/>
      <c r="M163" s="674" t="s">
        <v>544</v>
      </c>
      <c r="N163" s="675"/>
      <c r="O163" s="674" t="s">
        <v>545</v>
      </c>
      <c r="P163" s="675"/>
      <c r="Q163" s="674" t="s">
        <v>546</v>
      </c>
      <c r="R163" s="675"/>
      <c r="S163" s="674" t="s">
        <v>547</v>
      </c>
      <c r="T163" s="675"/>
      <c r="U163" s="674" t="s">
        <v>377</v>
      </c>
      <c r="V163" s="675"/>
      <c r="W163" s="683"/>
      <c r="X163" s="1071" t="s">
        <v>96</v>
      </c>
      <c r="Y163" s="1072"/>
      <c r="Z163" s="1072"/>
      <c r="AA163" s="1072"/>
      <c r="AB163" s="1073"/>
      <c r="AC163" s="1074" t="s">
        <v>384</v>
      </c>
      <c r="AD163" s="1075"/>
      <c r="AE163" s="1076"/>
      <c r="AF163" s="674" t="s">
        <v>548</v>
      </c>
      <c r="AG163" s="694"/>
      <c r="AH163" s="694"/>
      <c r="AI163" s="694"/>
      <c r="AJ163" s="694"/>
      <c r="AK163" s="694"/>
      <c r="AL163" s="695" t="s">
        <v>386</v>
      </c>
      <c r="AM163" s="696"/>
      <c r="AN163" s="696"/>
    </row>
    <row r="164" spans="1:40">
      <c r="A164" s="757" t="s">
        <v>387</v>
      </c>
      <c r="B164" s="677" t="s">
        <v>388</v>
      </c>
      <c r="C164" s="677" t="s">
        <v>389</v>
      </c>
      <c r="D164" s="677" t="s">
        <v>388</v>
      </c>
      <c r="E164" s="677" t="s">
        <v>389</v>
      </c>
      <c r="F164" s="677" t="s">
        <v>388</v>
      </c>
      <c r="G164" s="677" t="s">
        <v>389</v>
      </c>
      <c r="H164" s="677" t="s">
        <v>388</v>
      </c>
      <c r="I164" s="677" t="s">
        <v>389</v>
      </c>
      <c r="J164" s="677" t="s">
        <v>388</v>
      </c>
      <c r="K164" s="677" t="s">
        <v>389</v>
      </c>
      <c r="L164" s="757" t="s">
        <v>387</v>
      </c>
      <c r="M164" s="677" t="s">
        <v>388</v>
      </c>
      <c r="N164" s="677" t="s">
        <v>389</v>
      </c>
      <c r="O164" s="677" t="s">
        <v>388</v>
      </c>
      <c r="P164" s="677" t="s">
        <v>389</v>
      </c>
      <c r="Q164" s="677" t="s">
        <v>388</v>
      </c>
      <c r="R164" s="677" t="s">
        <v>389</v>
      </c>
      <c r="S164" s="677" t="s">
        <v>388</v>
      </c>
      <c r="T164" s="677" t="s">
        <v>389</v>
      </c>
      <c r="U164" s="677" t="s">
        <v>388</v>
      </c>
      <c r="V164" s="677" t="s">
        <v>389</v>
      </c>
      <c r="W164" s="734" t="s">
        <v>387</v>
      </c>
      <c r="X164" s="737" t="s">
        <v>550</v>
      </c>
      <c r="Y164" s="737" t="s">
        <v>551</v>
      </c>
      <c r="Z164" s="737" t="s">
        <v>552</v>
      </c>
      <c r="AA164" s="737" t="s">
        <v>553</v>
      </c>
      <c r="AB164" s="726" t="s">
        <v>377</v>
      </c>
      <c r="AC164" s="739" t="s">
        <v>97</v>
      </c>
      <c r="AD164" s="740" t="s">
        <v>100</v>
      </c>
      <c r="AE164" s="740" t="s">
        <v>102</v>
      </c>
      <c r="AF164" s="731" t="s">
        <v>391</v>
      </c>
      <c r="AG164" s="698" t="s">
        <v>392</v>
      </c>
      <c r="AH164" s="698" t="s">
        <v>549</v>
      </c>
      <c r="AI164" s="438" t="s">
        <v>393</v>
      </c>
      <c r="AJ164" s="438"/>
      <c r="AK164" s="683"/>
      <c r="AL164" s="678"/>
      <c r="AM164" s="817" t="s">
        <v>394</v>
      </c>
      <c r="AN164" s="813"/>
    </row>
    <row r="165" spans="1:40">
      <c r="A165" s="758"/>
      <c r="B165" s="678"/>
      <c r="C165" s="678"/>
      <c r="D165" s="678"/>
      <c r="E165" s="678"/>
      <c r="F165" s="678"/>
      <c r="G165" s="678"/>
      <c r="H165" s="678"/>
      <c r="I165" s="678"/>
      <c r="J165" s="678"/>
      <c r="K165" s="678"/>
      <c r="L165" s="758"/>
      <c r="M165" s="678"/>
      <c r="N165" s="678"/>
      <c r="O165" s="678"/>
      <c r="P165" s="678"/>
      <c r="Q165" s="678"/>
      <c r="R165" s="678"/>
      <c r="S165" s="678"/>
      <c r="T165" s="678"/>
      <c r="U165" s="678"/>
      <c r="V165" s="678"/>
      <c r="W165" s="735"/>
      <c r="X165" s="733"/>
      <c r="Y165" s="733"/>
      <c r="Z165" s="733"/>
      <c r="AA165" s="733"/>
      <c r="AB165" s="736"/>
      <c r="AC165" s="708" t="s">
        <v>98</v>
      </c>
      <c r="AD165" s="741" t="s">
        <v>99</v>
      </c>
      <c r="AE165" s="741" t="s">
        <v>101</v>
      </c>
      <c r="AF165" s="738" t="s">
        <v>403</v>
      </c>
      <c r="AG165" s="699" t="s">
        <v>404</v>
      </c>
      <c r="AH165" s="699" t="s">
        <v>554</v>
      </c>
      <c r="AI165" s="700" t="s">
        <v>403</v>
      </c>
      <c r="AJ165" s="700"/>
      <c r="AK165" s="699" t="s">
        <v>395</v>
      </c>
      <c r="AL165" s="819" t="s">
        <v>111</v>
      </c>
      <c r="AM165" s="818" t="s">
        <v>405</v>
      </c>
      <c r="AN165" s="814" t="s">
        <v>406</v>
      </c>
    </row>
    <row r="166" spans="1:40">
      <c r="A166" s="759" t="s">
        <v>407</v>
      </c>
      <c r="B166" s="226">
        <f t="shared" ref="B166:I166" si="54">SUM(B168:B188)</f>
        <v>3362</v>
      </c>
      <c r="C166" s="226">
        <f t="shared" si="54"/>
        <v>3284</v>
      </c>
      <c r="D166" s="226">
        <f t="shared" si="54"/>
        <v>2640</v>
      </c>
      <c r="E166" s="226">
        <f t="shared" si="54"/>
        <v>2134</v>
      </c>
      <c r="F166" s="226">
        <f t="shared" si="54"/>
        <v>2004</v>
      </c>
      <c r="G166" s="226">
        <f t="shared" si="54"/>
        <v>1582</v>
      </c>
      <c r="H166" s="226">
        <f t="shared" si="54"/>
        <v>1960</v>
      </c>
      <c r="I166" s="226">
        <f t="shared" si="54"/>
        <v>1584</v>
      </c>
      <c r="J166" s="226">
        <f>SUM(J168:J188)</f>
        <v>9966</v>
      </c>
      <c r="K166" s="226">
        <f>SUM(K168:K188)</f>
        <v>8584</v>
      </c>
      <c r="L166" s="759" t="s">
        <v>407</v>
      </c>
      <c r="M166" s="226">
        <f t="shared" ref="M166:T166" si="55">SUM(M168:M188)</f>
        <v>702</v>
      </c>
      <c r="N166" s="226">
        <f t="shared" si="55"/>
        <v>710</v>
      </c>
      <c r="O166" s="226">
        <f t="shared" si="55"/>
        <v>323</v>
      </c>
      <c r="P166" s="226">
        <f t="shared" si="55"/>
        <v>263</v>
      </c>
      <c r="Q166" s="226">
        <f t="shared" si="55"/>
        <v>280</v>
      </c>
      <c r="R166" s="226">
        <f t="shared" si="55"/>
        <v>236</v>
      </c>
      <c r="S166" s="226">
        <f t="shared" si="55"/>
        <v>668</v>
      </c>
      <c r="T166" s="226">
        <f t="shared" si="55"/>
        <v>541</v>
      </c>
      <c r="U166" s="226">
        <f>SUM(U168:U188)</f>
        <v>1973</v>
      </c>
      <c r="V166" s="226">
        <f>SUM(V168:V188)</f>
        <v>1750</v>
      </c>
      <c r="W166" s="46" t="s">
        <v>407</v>
      </c>
      <c r="X166" s="226">
        <f t="shared" ref="X166:AK166" si="56">SUM(X168:X188)</f>
        <v>164</v>
      </c>
      <c r="Y166" s="226">
        <f t="shared" si="56"/>
        <v>132</v>
      </c>
      <c r="Z166" s="226">
        <f t="shared" si="56"/>
        <v>116</v>
      </c>
      <c r="AA166" s="226">
        <f t="shared" si="56"/>
        <v>109</v>
      </c>
      <c r="AB166" s="226">
        <f t="shared" si="56"/>
        <v>521</v>
      </c>
      <c r="AC166" s="226">
        <f t="shared" si="56"/>
        <v>476</v>
      </c>
      <c r="AD166" s="226">
        <f t="shared" si="56"/>
        <v>438</v>
      </c>
      <c r="AE166" s="226">
        <f t="shared" si="56"/>
        <v>38</v>
      </c>
      <c r="AF166" s="226">
        <f t="shared" si="56"/>
        <v>851</v>
      </c>
      <c r="AG166" s="226">
        <f t="shared" si="56"/>
        <v>277</v>
      </c>
      <c r="AH166" s="226">
        <f t="shared" si="56"/>
        <v>1</v>
      </c>
      <c r="AI166" s="226">
        <f t="shared" si="56"/>
        <v>519</v>
      </c>
      <c r="AJ166" s="226"/>
      <c r="AK166" s="226">
        <f t="shared" si="56"/>
        <v>1370</v>
      </c>
      <c r="AL166" s="226">
        <f>SUM(AL168:AL190)</f>
        <v>107</v>
      </c>
      <c r="AM166" s="226">
        <f>SUM(AM168:AM190)</f>
        <v>96</v>
      </c>
      <c r="AN166" s="226">
        <f>SUM(AN168:AN190)</f>
        <v>11</v>
      </c>
    </row>
    <row r="167" spans="1:40">
      <c r="A167" s="758"/>
      <c r="B167" s="230"/>
      <c r="C167" s="230"/>
      <c r="D167" s="230"/>
      <c r="E167" s="230"/>
      <c r="F167" s="230"/>
      <c r="G167" s="230"/>
      <c r="H167" s="230"/>
      <c r="I167" s="230"/>
      <c r="J167" s="230"/>
      <c r="K167" s="230"/>
      <c r="L167" s="758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45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678"/>
    </row>
    <row r="168" spans="1:40">
      <c r="A168" s="758" t="s">
        <v>506</v>
      </c>
      <c r="B168" s="839">
        <v>427</v>
      </c>
      <c r="C168" s="840">
        <v>471</v>
      </c>
      <c r="D168" s="840">
        <v>515</v>
      </c>
      <c r="E168" s="841">
        <v>445</v>
      </c>
      <c r="F168" s="218">
        <v>439</v>
      </c>
      <c r="G168" s="218">
        <v>337</v>
      </c>
      <c r="H168" s="218">
        <v>439</v>
      </c>
      <c r="I168" s="218">
        <v>361</v>
      </c>
      <c r="J168" s="226">
        <f t="shared" ref="J168:J188" si="57">B168+D168+F168+H168</f>
        <v>1820</v>
      </c>
      <c r="K168" s="226">
        <f t="shared" ref="K168:K188" si="58">C168+E168+G168+I168</f>
        <v>1614</v>
      </c>
      <c r="L168" s="758" t="s">
        <v>506</v>
      </c>
      <c r="M168" s="218">
        <v>115</v>
      </c>
      <c r="N168" s="218">
        <v>102</v>
      </c>
      <c r="O168" s="218">
        <v>80</v>
      </c>
      <c r="P168" s="218">
        <v>74</v>
      </c>
      <c r="Q168" s="218">
        <v>79</v>
      </c>
      <c r="R168" s="218">
        <v>74</v>
      </c>
      <c r="S168" s="218">
        <v>161</v>
      </c>
      <c r="T168" s="218">
        <v>132</v>
      </c>
      <c r="U168" s="226">
        <f t="shared" ref="U168:U188" si="59">M168+O168+Q168+S168</f>
        <v>435</v>
      </c>
      <c r="V168" s="226">
        <f t="shared" ref="V168:V188" si="60">N168+P168+R168+T168</f>
        <v>382</v>
      </c>
      <c r="W168" s="45" t="s">
        <v>506</v>
      </c>
      <c r="X168" s="230">
        <v>18</v>
      </c>
      <c r="Y168" s="230">
        <v>18</v>
      </c>
      <c r="Z168" s="230">
        <v>15</v>
      </c>
      <c r="AA168" s="230">
        <v>16</v>
      </c>
      <c r="AB168" s="230">
        <f>SUM(X168:AA168)</f>
        <v>67</v>
      </c>
      <c r="AC168" s="230">
        <f>+AD168+AE168</f>
        <v>48</v>
      </c>
      <c r="AD168" s="230">
        <v>45</v>
      </c>
      <c r="AE168" s="230">
        <v>3</v>
      </c>
      <c r="AF168" s="727">
        <v>143</v>
      </c>
      <c r="AG168" s="727">
        <v>80</v>
      </c>
      <c r="AH168" s="218"/>
      <c r="AI168" s="218">
        <v>100</v>
      </c>
      <c r="AJ168" s="218">
        <v>100</v>
      </c>
      <c r="AK168" s="226">
        <f t="shared" ref="AK168:AK180" si="61">AF168+AI168</f>
        <v>243</v>
      </c>
      <c r="AL168" s="45">
        <f t="shared" ref="AL168:AL188" si="62">+AM168+AN168</f>
        <v>6</v>
      </c>
      <c r="AM168" s="230">
        <v>6</v>
      </c>
      <c r="AN168" s="230">
        <v>0</v>
      </c>
    </row>
    <row r="169" spans="1:40">
      <c r="A169" s="758" t="s">
        <v>507</v>
      </c>
      <c r="B169" s="218">
        <v>483</v>
      </c>
      <c r="C169" s="218">
        <v>499</v>
      </c>
      <c r="D169" s="218">
        <v>355</v>
      </c>
      <c r="E169" s="218">
        <v>292</v>
      </c>
      <c r="F169" s="218">
        <v>193</v>
      </c>
      <c r="G169" s="218">
        <v>154</v>
      </c>
      <c r="H169" s="218">
        <v>197</v>
      </c>
      <c r="I169" s="218">
        <v>122</v>
      </c>
      <c r="J169" s="226">
        <f t="shared" si="57"/>
        <v>1228</v>
      </c>
      <c r="K169" s="226">
        <f t="shared" si="58"/>
        <v>1067</v>
      </c>
      <c r="L169" s="758" t="s">
        <v>507</v>
      </c>
      <c r="M169" s="842">
        <v>114</v>
      </c>
      <c r="N169" s="842">
        <v>112</v>
      </c>
      <c r="O169" s="842">
        <v>27</v>
      </c>
      <c r="P169" s="842">
        <v>12</v>
      </c>
      <c r="Q169" s="842">
        <v>14</v>
      </c>
      <c r="R169" s="842">
        <v>12</v>
      </c>
      <c r="S169" s="842">
        <v>81</v>
      </c>
      <c r="T169" s="842">
        <v>43</v>
      </c>
      <c r="U169" s="809">
        <f t="shared" si="59"/>
        <v>236</v>
      </c>
      <c r="V169" s="226">
        <f t="shared" si="60"/>
        <v>179</v>
      </c>
      <c r="W169" s="45" t="s">
        <v>507</v>
      </c>
      <c r="X169" s="230">
        <v>24</v>
      </c>
      <c r="Y169" s="230">
        <v>18</v>
      </c>
      <c r="Z169" s="230">
        <v>15</v>
      </c>
      <c r="AA169" s="230">
        <v>14</v>
      </c>
      <c r="AB169" s="230">
        <f t="shared" ref="AB169:AB188" si="63">SUM(X169:AA169)</f>
        <v>71</v>
      </c>
      <c r="AC169" s="230">
        <f t="shared" ref="AC169:AC188" si="64">+AD169+AE169</f>
        <v>55</v>
      </c>
      <c r="AD169" s="230">
        <v>53</v>
      </c>
      <c r="AE169" s="230">
        <v>2</v>
      </c>
      <c r="AF169" s="727">
        <v>151</v>
      </c>
      <c r="AG169" s="218">
        <v>40</v>
      </c>
      <c r="AH169" s="218"/>
      <c r="AI169" s="218">
        <v>94</v>
      </c>
      <c r="AJ169" s="218">
        <v>94</v>
      </c>
      <c r="AK169" s="226">
        <f t="shared" si="61"/>
        <v>245</v>
      </c>
      <c r="AL169" s="45">
        <f t="shared" si="62"/>
        <v>17</v>
      </c>
      <c r="AM169" s="230">
        <v>17</v>
      </c>
      <c r="AN169" s="230">
        <v>0</v>
      </c>
    </row>
    <row r="170" spans="1:40">
      <c r="A170" s="758" t="s">
        <v>508</v>
      </c>
      <c r="B170" s="218">
        <v>219</v>
      </c>
      <c r="C170" s="218">
        <v>212</v>
      </c>
      <c r="D170" s="218">
        <v>148</v>
      </c>
      <c r="E170" s="218">
        <v>123</v>
      </c>
      <c r="F170" s="218">
        <v>108</v>
      </c>
      <c r="G170" s="218">
        <v>90</v>
      </c>
      <c r="H170" s="218">
        <v>54</v>
      </c>
      <c r="I170" s="218">
        <v>51</v>
      </c>
      <c r="J170" s="226">
        <f t="shared" si="57"/>
        <v>529</v>
      </c>
      <c r="K170" s="226">
        <f t="shared" si="58"/>
        <v>476</v>
      </c>
      <c r="L170" s="758" t="s">
        <v>508</v>
      </c>
      <c r="M170" s="218">
        <v>55</v>
      </c>
      <c r="N170" s="218">
        <v>51</v>
      </c>
      <c r="O170" s="218">
        <v>20</v>
      </c>
      <c r="P170" s="218">
        <v>15</v>
      </c>
      <c r="Q170" s="218">
        <v>36</v>
      </c>
      <c r="R170" s="218">
        <v>29</v>
      </c>
      <c r="S170" s="218">
        <v>22</v>
      </c>
      <c r="T170" s="218">
        <v>22</v>
      </c>
      <c r="U170" s="226">
        <f t="shared" si="59"/>
        <v>133</v>
      </c>
      <c r="V170" s="226">
        <f t="shared" si="60"/>
        <v>117</v>
      </c>
      <c r="W170" s="45" t="s">
        <v>508</v>
      </c>
      <c r="X170" s="230">
        <v>10</v>
      </c>
      <c r="Y170" s="230">
        <v>8</v>
      </c>
      <c r="Z170" s="230">
        <v>6</v>
      </c>
      <c r="AA170" s="230">
        <v>4</v>
      </c>
      <c r="AB170" s="230">
        <f t="shared" si="63"/>
        <v>28</v>
      </c>
      <c r="AC170" s="230">
        <f t="shared" si="64"/>
        <v>35</v>
      </c>
      <c r="AD170" s="230">
        <v>28</v>
      </c>
      <c r="AE170" s="230">
        <v>7</v>
      </c>
      <c r="AF170" s="727">
        <v>36</v>
      </c>
      <c r="AG170" s="218">
        <v>9</v>
      </c>
      <c r="AH170" s="218">
        <v>1</v>
      </c>
      <c r="AI170" s="218">
        <v>17</v>
      </c>
      <c r="AJ170" s="218">
        <v>17</v>
      </c>
      <c r="AK170" s="226">
        <f t="shared" si="61"/>
        <v>53</v>
      </c>
      <c r="AL170" s="45">
        <f t="shared" si="62"/>
        <v>8</v>
      </c>
      <c r="AM170" s="230">
        <v>7</v>
      </c>
      <c r="AN170" s="230">
        <v>1</v>
      </c>
    </row>
    <row r="171" spans="1:40">
      <c r="A171" s="758" t="s">
        <v>509</v>
      </c>
      <c r="B171" s="218">
        <v>130</v>
      </c>
      <c r="C171" s="218">
        <v>141</v>
      </c>
      <c r="D171" s="218">
        <v>144</v>
      </c>
      <c r="E171" s="218">
        <v>78</v>
      </c>
      <c r="F171" s="218">
        <v>117</v>
      </c>
      <c r="G171" s="218">
        <v>75</v>
      </c>
      <c r="H171" s="218">
        <v>121</v>
      </c>
      <c r="I171" s="218">
        <v>96</v>
      </c>
      <c r="J171" s="226">
        <f t="shared" si="57"/>
        <v>512</v>
      </c>
      <c r="K171" s="226">
        <f t="shared" si="58"/>
        <v>390</v>
      </c>
      <c r="L171" s="758" t="s">
        <v>509</v>
      </c>
      <c r="M171" s="843">
        <v>14</v>
      </c>
      <c r="N171" s="843">
        <v>13</v>
      </c>
      <c r="O171" s="843">
        <v>18</v>
      </c>
      <c r="P171" s="843">
        <v>6</v>
      </c>
      <c r="Q171" s="843">
        <v>3</v>
      </c>
      <c r="R171" s="843">
        <v>3</v>
      </c>
      <c r="S171" s="843">
        <v>38</v>
      </c>
      <c r="T171" s="843">
        <v>34</v>
      </c>
      <c r="U171" s="810">
        <f t="shared" si="59"/>
        <v>73</v>
      </c>
      <c r="V171" s="226">
        <f t="shared" si="60"/>
        <v>56</v>
      </c>
      <c r="W171" s="45" t="s">
        <v>509</v>
      </c>
      <c r="X171" s="230">
        <v>5</v>
      </c>
      <c r="Y171" s="230">
        <v>4</v>
      </c>
      <c r="Z171" s="230">
        <v>4</v>
      </c>
      <c r="AA171" s="230">
        <v>5</v>
      </c>
      <c r="AB171" s="230">
        <f t="shared" si="63"/>
        <v>18</v>
      </c>
      <c r="AC171" s="230">
        <f t="shared" si="64"/>
        <v>19</v>
      </c>
      <c r="AD171" s="230">
        <v>19</v>
      </c>
      <c r="AE171" s="230">
        <v>0</v>
      </c>
      <c r="AF171" s="727">
        <v>28</v>
      </c>
      <c r="AG171" s="218">
        <v>9</v>
      </c>
      <c r="AH171" s="218"/>
      <c r="AI171" s="218">
        <v>12</v>
      </c>
      <c r="AJ171" s="218">
        <v>12</v>
      </c>
      <c r="AK171" s="226">
        <f t="shared" si="61"/>
        <v>40</v>
      </c>
      <c r="AL171" s="45">
        <f t="shared" si="62"/>
        <v>4</v>
      </c>
      <c r="AM171" s="230">
        <v>3</v>
      </c>
      <c r="AN171" s="230">
        <v>1</v>
      </c>
    </row>
    <row r="172" spans="1:40">
      <c r="A172" s="758" t="s">
        <v>510</v>
      </c>
      <c r="B172" s="218">
        <v>163</v>
      </c>
      <c r="C172" s="218">
        <v>154</v>
      </c>
      <c r="D172" s="218">
        <v>124</v>
      </c>
      <c r="E172" s="218">
        <v>104</v>
      </c>
      <c r="F172" s="218">
        <v>67</v>
      </c>
      <c r="G172" s="218">
        <v>84</v>
      </c>
      <c r="H172" s="218">
        <v>80</v>
      </c>
      <c r="I172" s="218">
        <v>57</v>
      </c>
      <c r="J172" s="226">
        <f t="shared" si="57"/>
        <v>434</v>
      </c>
      <c r="K172" s="226">
        <f t="shared" si="58"/>
        <v>399</v>
      </c>
      <c r="L172" s="758" t="s">
        <v>510</v>
      </c>
      <c r="M172" s="218">
        <v>30</v>
      </c>
      <c r="N172" s="218">
        <v>38</v>
      </c>
      <c r="O172" s="218">
        <v>5</v>
      </c>
      <c r="P172" s="218">
        <v>14</v>
      </c>
      <c r="Q172" s="218">
        <v>8</v>
      </c>
      <c r="R172" s="218">
        <v>9</v>
      </c>
      <c r="S172" s="218">
        <v>12</v>
      </c>
      <c r="T172" s="218">
        <v>11</v>
      </c>
      <c r="U172" s="226">
        <f t="shared" si="59"/>
        <v>55</v>
      </c>
      <c r="V172" s="226">
        <f t="shared" si="60"/>
        <v>72</v>
      </c>
      <c r="W172" s="45" t="s">
        <v>510</v>
      </c>
      <c r="X172" s="230">
        <v>7</v>
      </c>
      <c r="Y172" s="230">
        <v>5</v>
      </c>
      <c r="Z172" s="230">
        <v>5</v>
      </c>
      <c r="AA172" s="230">
        <v>4</v>
      </c>
      <c r="AB172" s="230">
        <f t="shared" si="63"/>
        <v>21</v>
      </c>
      <c r="AC172" s="230">
        <f t="shared" si="64"/>
        <v>21</v>
      </c>
      <c r="AD172" s="230">
        <v>21</v>
      </c>
      <c r="AE172" s="230">
        <v>0</v>
      </c>
      <c r="AF172" s="727">
        <v>29</v>
      </c>
      <c r="AG172" s="218">
        <v>8</v>
      </c>
      <c r="AH172" s="218"/>
      <c r="AI172" s="218">
        <v>15</v>
      </c>
      <c r="AJ172" s="218">
        <v>15</v>
      </c>
      <c r="AK172" s="226">
        <f t="shared" si="61"/>
        <v>44</v>
      </c>
      <c r="AL172" s="45">
        <f t="shared" si="62"/>
        <v>5</v>
      </c>
      <c r="AM172" s="230">
        <v>4</v>
      </c>
      <c r="AN172" s="230">
        <v>1</v>
      </c>
    </row>
    <row r="173" spans="1:40">
      <c r="A173" s="758" t="s">
        <v>511</v>
      </c>
      <c r="B173" s="218">
        <v>51</v>
      </c>
      <c r="C173" s="218">
        <v>47</v>
      </c>
      <c r="D173" s="218">
        <v>25</v>
      </c>
      <c r="E173" s="218">
        <v>21</v>
      </c>
      <c r="F173" s="218">
        <v>36</v>
      </c>
      <c r="G173" s="218">
        <v>18</v>
      </c>
      <c r="H173" s="218">
        <v>29</v>
      </c>
      <c r="I173" s="218">
        <v>25</v>
      </c>
      <c r="J173" s="226">
        <f t="shared" si="57"/>
        <v>141</v>
      </c>
      <c r="K173" s="226">
        <f t="shared" si="58"/>
        <v>111</v>
      </c>
      <c r="L173" s="758" t="s">
        <v>511</v>
      </c>
      <c r="M173" s="218">
        <v>9</v>
      </c>
      <c r="N173" s="218">
        <v>9</v>
      </c>
      <c r="O173" s="218">
        <v>0</v>
      </c>
      <c r="P173" s="218">
        <v>0</v>
      </c>
      <c r="Q173" s="218">
        <v>8</v>
      </c>
      <c r="R173" s="218">
        <v>3</v>
      </c>
      <c r="S173" s="218">
        <v>5</v>
      </c>
      <c r="T173" s="218">
        <v>5</v>
      </c>
      <c r="U173" s="226">
        <f t="shared" si="59"/>
        <v>22</v>
      </c>
      <c r="V173" s="226">
        <f t="shared" si="60"/>
        <v>17</v>
      </c>
      <c r="W173" s="45" t="s">
        <v>511</v>
      </c>
      <c r="X173" s="230">
        <v>2</v>
      </c>
      <c r="Y173" s="230">
        <v>2</v>
      </c>
      <c r="Z173" s="230">
        <v>2</v>
      </c>
      <c r="AA173" s="230">
        <v>2</v>
      </c>
      <c r="AB173" s="230">
        <f t="shared" si="63"/>
        <v>8</v>
      </c>
      <c r="AC173" s="230">
        <f t="shared" si="64"/>
        <v>7</v>
      </c>
      <c r="AD173" s="230">
        <v>7</v>
      </c>
      <c r="AE173" s="230">
        <v>0</v>
      </c>
      <c r="AF173" s="727">
        <v>12</v>
      </c>
      <c r="AG173" s="218">
        <v>2</v>
      </c>
      <c r="AH173" s="218"/>
      <c r="AI173" s="218">
        <v>8</v>
      </c>
      <c r="AJ173" s="218">
        <v>8</v>
      </c>
      <c r="AK173" s="226">
        <f t="shared" si="61"/>
        <v>20</v>
      </c>
      <c r="AL173" s="45">
        <f t="shared" si="62"/>
        <v>2</v>
      </c>
      <c r="AM173" s="230">
        <v>2</v>
      </c>
      <c r="AN173" s="230">
        <v>0</v>
      </c>
    </row>
    <row r="174" spans="1:40">
      <c r="A174" s="758" t="s">
        <v>512</v>
      </c>
      <c r="B174" s="218">
        <v>92</v>
      </c>
      <c r="C174" s="218">
        <v>99</v>
      </c>
      <c r="D174" s="218">
        <v>71</v>
      </c>
      <c r="E174" s="218">
        <v>45</v>
      </c>
      <c r="F174" s="218">
        <v>39</v>
      </c>
      <c r="G174" s="218">
        <v>51</v>
      </c>
      <c r="H174" s="218">
        <v>71</v>
      </c>
      <c r="I174" s="218">
        <v>57</v>
      </c>
      <c r="J174" s="226">
        <f t="shared" si="57"/>
        <v>273</v>
      </c>
      <c r="K174" s="226">
        <f t="shared" si="58"/>
        <v>252</v>
      </c>
      <c r="L174" s="758" t="s">
        <v>512</v>
      </c>
      <c r="M174" s="218">
        <v>14</v>
      </c>
      <c r="N174" s="218">
        <v>13</v>
      </c>
      <c r="O174" s="218">
        <v>13</v>
      </c>
      <c r="P174" s="218">
        <v>3</v>
      </c>
      <c r="Q174" s="218">
        <v>6</v>
      </c>
      <c r="R174" s="218">
        <v>5</v>
      </c>
      <c r="S174" s="218">
        <v>35</v>
      </c>
      <c r="T174" s="218">
        <v>24</v>
      </c>
      <c r="U174" s="226">
        <f t="shared" si="59"/>
        <v>68</v>
      </c>
      <c r="V174" s="226">
        <f t="shared" si="60"/>
        <v>45</v>
      </c>
      <c r="W174" s="45" t="s">
        <v>512</v>
      </c>
      <c r="X174" s="230">
        <v>4</v>
      </c>
      <c r="Y174" s="230">
        <v>4</v>
      </c>
      <c r="Z174" s="230">
        <v>3</v>
      </c>
      <c r="AA174" s="230">
        <v>4</v>
      </c>
      <c r="AB174" s="230">
        <f t="shared" si="63"/>
        <v>15</v>
      </c>
      <c r="AC174" s="230">
        <f t="shared" si="64"/>
        <v>13</v>
      </c>
      <c r="AD174" s="230">
        <v>13</v>
      </c>
      <c r="AE174" s="230">
        <v>0</v>
      </c>
      <c r="AF174" s="727">
        <v>19</v>
      </c>
      <c r="AG174" s="218">
        <v>6</v>
      </c>
      <c r="AH174" s="218"/>
      <c r="AI174" s="218">
        <v>21</v>
      </c>
      <c r="AJ174" s="218">
        <v>21</v>
      </c>
      <c r="AK174" s="226">
        <f t="shared" si="61"/>
        <v>40</v>
      </c>
      <c r="AL174" s="45">
        <f t="shared" si="62"/>
        <v>3</v>
      </c>
      <c r="AM174" s="230">
        <v>3</v>
      </c>
      <c r="AN174" s="230">
        <v>0</v>
      </c>
    </row>
    <row r="175" spans="1:40">
      <c r="A175" s="758" t="s">
        <v>513</v>
      </c>
      <c r="B175" s="218">
        <v>138</v>
      </c>
      <c r="C175" s="218">
        <v>131</v>
      </c>
      <c r="D175" s="218">
        <v>111</v>
      </c>
      <c r="E175" s="218">
        <v>85</v>
      </c>
      <c r="F175" s="218">
        <v>101</v>
      </c>
      <c r="G175" s="218">
        <v>37</v>
      </c>
      <c r="H175" s="218">
        <v>66</v>
      </c>
      <c r="I175" s="218">
        <v>31</v>
      </c>
      <c r="J175" s="226">
        <f t="shared" si="57"/>
        <v>416</v>
      </c>
      <c r="K175" s="226">
        <f t="shared" si="58"/>
        <v>284</v>
      </c>
      <c r="L175" s="758" t="s">
        <v>513</v>
      </c>
      <c r="M175" s="218">
        <v>32</v>
      </c>
      <c r="N175" s="218">
        <v>46</v>
      </c>
      <c r="O175" s="218">
        <v>12</v>
      </c>
      <c r="P175" s="218">
        <v>17</v>
      </c>
      <c r="Q175" s="218">
        <v>7</v>
      </c>
      <c r="R175" s="218">
        <v>6</v>
      </c>
      <c r="S175" s="218">
        <v>22</v>
      </c>
      <c r="T175" s="218">
        <v>17</v>
      </c>
      <c r="U175" s="226">
        <f t="shared" si="59"/>
        <v>73</v>
      </c>
      <c r="V175" s="226">
        <f t="shared" si="60"/>
        <v>86</v>
      </c>
      <c r="W175" s="45" t="s">
        <v>513</v>
      </c>
      <c r="X175" s="230">
        <v>8</v>
      </c>
      <c r="Y175" s="230">
        <v>6</v>
      </c>
      <c r="Z175" s="230">
        <v>4</v>
      </c>
      <c r="AA175" s="230">
        <v>3</v>
      </c>
      <c r="AB175" s="230">
        <f t="shared" si="63"/>
        <v>21</v>
      </c>
      <c r="AC175" s="230">
        <f t="shared" si="64"/>
        <v>26</v>
      </c>
      <c r="AD175" s="230">
        <v>19</v>
      </c>
      <c r="AE175" s="230">
        <v>7</v>
      </c>
      <c r="AF175" s="727">
        <v>35</v>
      </c>
      <c r="AG175" s="218">
        <v>12</v>
      </c>
      <c r="AH175" s="218"/>
      <c r="AI175" s="218">
        <v>6</v>
      </c>
      <c r="AJ175" s="218">
        <v>6</v>
      </c>
      <c r="AK175" s="226">
        <f t="shared" si="61"/>
        <v>41</v>
      </c>
      <c r="AL175" s="45">
        <f t="shared" si="62"/>
        <v>4</v>
      </c>
      <c r="AM175" s="230">
        <v>4</v>
      </c>
      <c r="AN175" s="230">
        <v>0</v>
      </c>
    </row>
    <row r="176" spans="1:40">
      <c r="A176" s="758" t="s">
        <v>514</v>
      </c>
      <c r="B176" s="218">
        <v>55</v>
      </c>
      <c r="C176" s="218">
        <v>52</v>
      </c>
      <c r="D176" s="218">
        <v>15</v>
      </c>
      <c r="E176" s="218">
        <v>31</v>
      </c>
      <c r="F176" s="218">
        <v>23</v>
      </c>
      <c r="G176" s="218">
        <v>9</v>
      </c>
      <c r="H176" s="218">
        <v>32</v>
      </c>
      <c r="I176" s="218">
        <v>17</v>
      </c>
      <c r="J176" s="226">
        <f t="shared" si="57"/>
        <v>125</v>
      </c>
      <c r="K176" s="226">
        <f t="shared" si="58"/>
        <v>109</v>
      </c>
      <c r="L176" s="758" t="s">
        <v>514</v>
      </c>
      <c r="M176" s="218">
        <v>9</v>
      </c>
      <c r="N176" s="218">
        <v>20</v>
      </c>
      <c r="O176" s="218">
        <v>1</v>
      </c>
      <c r="P176" s="218">
        <v>7</v>
      </c>
      <c r="Q176" s="218">
        <v>1</v>
      </c>
      <c r="R176" s="218">
        <v>2</v>
      </c>
      <c r="S176" s="218">
        <v>15</v>
      </c>
      <c r="T176" s="218">
        <v>9</v>
      </c>
      <c r="U176" s="226">
        <f t="shared" si="59"/>
        <v>26</v>
      </c>
      <c r="V176" s="226">
        <f t="shared" si="60"/>
        <v>38</v>
      </c>
      <c r="W176" s="45" t="s">
        <v>514</v>
      </c>
      <c r="X176" s="230">
        <v>3</v>
      </c>
      <c r="Y176" s="230">
        <v>2</v>
      </c>
      <c r="Z176" s="230">
        <v>2</v>
      </c>
      <c r="AA176" s="230">
        <v>2</v>
      </c>
      <c r="AB176" s="230">
        <f t="shared" si="63"/>
        <v>9</v>
      </c>
      <c r="AC176" s="230">
        <f t="shared" si="64"/>
        <v>13</v>
      </c>
      <c r="AD176" s="230">
        <v>9</v>
      </c>
      <c r="AE176" s="230">
        <v>4</v>
      </c>
      <c r="AF176" s="727">
        <v>11</v>
      </c>
      <c r="AG176" s="218">
        <v>1</v>
      </c>
      <c r="AH176" s="218"/>
      <c r="AI176" s="218">
        <v>9</v>
      </c>
      <c r="AJ176" s="218">
        <v>9</v>
      </c>
      <c r="AK176" s="226">
        <f t="shared" si="61"/>
        <v>20</v>
      </c>
      <c r="AL176" s="45">
        <f t="shared" si="62"/>
        <v>2</v>
      </c>
      <c r="AM176" s="230">
        <v>2</v>
      </c>
      <c r="AN176" s="230">
        <v>0</v>
      </c>
    </row>
    <row r="177" spans="1:40">
      <c r="A177" s="758" t="s">
        <v>515</v>
      </c>
      <c r="B177" s="218">
        <v>9</v>
      </c>
      <c r="C177" s="218">
        <v>6</v>
      </c>
      <c r="D177" s="218">
        <v>7</v>
      </c>
      <c r="E177" s="218">
        <v>4</v>
      </c>
      <c r="F177" s="218">
        <v>2</v>
      </c>
      <c r="G177" s="218">
        <v>6</v>
      </c>
      <c r="H177" s="218">
        <v>2</v>
      </c>
      <c r="I177" s="218">
        <v>3</v>
      </c>
      <c r="J177" s="226">
        <f t="shared" si="57"/>
        <v>20</v>
      </c>
      <c r="K177" s="226">
        <f t="shared" si="58"/>
        <v>19</v>
      </c>
      <c r="L177" s="758" t="s">
        <v>515</v>
      </c>
      <c r="M177" s="218">
        <v>1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26">
        <f t="shared" si="59"/>
        <v>1</v>
      </c>
      <c r="V177" s="226">
        <f t="shared" si="60"/>
        <v>0</v>
      </c>
      <c r="W177" s="45" t="s">
        <v>515</v>
      </c>
      <c r="X177" s="230">
        <v>1</v>
      </c>
      <c r="Y177" s="230">
        <v>1</v>
      </c>
      <c r="Z177" s="230">
        <v>1</v>
      </c>
      <c r="AA177" s="230">
        <v>1</v>
      </c>
      <c r="AB177" s="230">
        <f t="shared" si="63"/>
        <v>4</v>
      </c>
      <c r="AC177" s="230">
        <f t="shared" si="64"/>
        <v>3</v>
      </c>
      <c r="AD177" s="230">
        <v>3</v>
      </c>
      <c r="AE177" s="230">
        <v>0</v>
      </c>
      <c r="AF177" s="727">
        <v>4</v>
      </c>
      <c r="AG177" s="218">
        <v>0</v>
      </c>
      <c r="AH177" s="218"/>
      <c r="AI177" s="218">
        <v>1</v>
      </c>
      <c r="AJ177" s="218">
        <v>1</v>
      </c>
      <c r="AK177" s="226">
        <f t="shared" si="61"/>
        <v>5</v>
      </c>
      <c r="AL177" s="45">
        <f t="shared" si="62"/>
        <v>1</v>
      </c>
      <c r="AM177" s="230">
        <v>1</v>
      </c>
      <c r="AN177" s="230">
        <v>0</v>
      </c>
    </row>
    <row r="178" spans="1:40">
      <c r="A178" s="758" t="s">
        <v>516</v>
      </c>
      <c r="B178" s="218">
        <v>27</v>
      </c>
      <c r="C178" s="218">
        <v>35</v>
      </c>
      <c r="D178" s="218">
        <v>25</v>
      </c>
      <c r="E178" s="218">
        <v>17</v>
      </c>
      <c r="F178" s="218">
        <v>23</v>
      </c>
      <c r="G178" s="218">
        <v>27</v>
      </c>
      <c r="H178" s="218">
        <v>25</v>
      </c>
      <c r="I178" s="218">
        <v>26</v>
      </c>
      <c r="J178" s="226">
        <f t="shared" si="57"/>
        <v>100</v>
      </c>
      <c r="K178" s="226">
        <f t="shared" si="58"/>
        <v>105</v>
      </c>
      <c r="L178" s="758" t="s">
        <v>516</v>
      </c>
      <c r="M178" s="218">
        <v>11</v>
      </c>
      <c r="N178" s="218">
        <v>11</v>
      </c>
      <c r="O178" s="218">
        <v>2</v>
      </c>
      <c r="P178" s="218">
        <v>0</v>
      </c>
      <c r="Q178" s="218">
        <v>1</v>
      </c>
      <c r="R178" s="218">
        <v>0</v>
      </c>
      <c r="S178" s="218">
        <v>9</v>
      </c>
      <c r="T178" s="218">
        <v>7</v>
      </c>
      <c r="U178" s="226">
        <f t="shared" si="59"/>
        <v>23</v>
      </c>
      <c r="V178" s="226">
        <f t="shared" si="60"/>
        <v>18</v>
      </c>
      <c r="W178" s="45" t="s">
        <v>516</v>
      </c>
      <c r="X178" s="230">
        <v>4</v>
      </c>
      <c r="Y178" s="230">
        <v>4</v>
      </c>
      <c r="Z178" s="230">
        <v>4</v>
      </c>
      <c r="AA178" s="230">
        <v>2</v>
      </c>
      <c r="AB178" s="230">
        <f t="shared" si="63"/>
        <v>14</v>
      </c>
      <c r="AC178" s="230">
        <f t="shared" si="64"/>
        <v>10</v>
      </c>
      <c r="AD178" s="230">
        <v>10</v>
      </c>
      <c r="AE178" s="230">
        <v>0</v>
      </c>
      <c r="AF178" s="727">
        <v>14</v>
      </c>
      <c r="AG178" s="218">
        <v>2</v>
      </c>
      <c r="AH178" s="218"/>
      <c r="AI178" s="218">
        <v>10</v>
      </c>
      <c r="AJ178" s="218">
        <v>10</v>
      </c>
      <c r="AK178" s="226">
        <f t="shared" si="61"/>
        <v>24</v>
      </c>
      <c r="AL178" s="45">
        <f t="shared" si="62"/>
        <v>4</v>
      </c>
      <c r="AM178" s="230">
        <v>4</v>
      </c>
      <c r="AN178" s="230">
        <v>0</v>
      </c>
    </row>
    <row r="179" spans="1:40">
      <c r="A179" s="758" t="s">
        <v>517</v>
      </c>
      <c r="B179" s="218">
        <v>180</v>
      </c>
      <c r="C179" s="218">
        <v>148</v>
      </c>
      <c r="D179" s="218">
        <v>79</v>
      </c>
      <c r="E179" s="218">
        <v>70</v>
      </c>
      <c r="F179" s="218">
        <v>63</v>
      </c>
      <c r="G179" s="218">
        <v>54</v>
      </c>
      <c r="H179" s="218">
        <v>93</v>
      </c>
      <c r="I179" s="218">
        <v>56</v>
      </c>
      <c r="J179" s="226">
        <f t="shared" si="57"/>
        <v>415</v>
      </c>
      <c r="K179" s="226">
        <f t="shared" si="58"/>
        <v>328</v>
      </c>
      <c r="L179" s="758" t="s">
        <v>517</v>
      </c>
      <c r="M179" s="218">
        <v>32</v>
      </c>
      <c r="N179" s="218">
        <v>30</v>
      </c>
      <c r="O179" s="218">
        <v>9</v>
      </c>
      <c r="P179" s="218">
        <v>5</v>
      </c>
      <c r="Q179" s="218">
        <v>4</v>
      </c>
      <c r="R179" s="218">
        <v>2</v>
      </c>
      <c r="S179" s="218">
        <v>14</v>
      </c>
      <c r="T179" s="218">
        <v>8</v>
      </c>
      <c r="U179" s="226">
        <f t="shared" si="59"/>
        <v>59</v>
      </c>
      <c r="V179" s="226">
        <f t="shared" si="60"/>
        <v>45</v>
      </c>
      <c r="W179" s="45" t="s">
        <v>517</v>
      </c>
      <c r="X179" s="230">
        <v>7</v>
      </c>
      <c r="Y179" s="230">
        <v>5</v>
      </c>
      <c r="Z179" s="230">
        <v>5</v>
      </c>
      <c r="AA179" s="230">
        <v>5</v>
      </c>
      <c r="AB179" s="230">
        <f t="shared" si="63"/>
        <v>22</v>
      </c>
      <c r="AC179" s="230">
        <f t="shared" si="64"/>
        <v>17</v>
      </c>
      <c r="AD179" s="230">
        <v>17</v>
      </c>
      <c r="AE179" s="230">
        <v>0</v>
      </c>
      <c r="AF179" s="727">
        <v>41</v>
      </c>
      <c r="AG179" s="218">
        <v>9</v>
      </c>
      <c r="AH179" s="218"/>
      <c r="AI179" s="218">
        <v>24</v>
      </c>
      <c r="AJ179" s="218">
        <v>24</v>
      </c>
      <c r="AK179" s="226">
        <f t="shared" si="61"/>
        <v>65</v>
      </c>
      <c r="AL179" s="45">
        <f t="shared" si="62"/>
        <v>5</v>
      </c>
      <c r="AM179" s="230">
        <v>4</v>
      </c>
      <c r="AN179" s="230">
        <v>1</v>
      </c>
    </row>
    <row r="180" spans="1:40">
      <c r="A180" s="758" t="s">
        <v>518</v>
      </c>
      <c r="B180" s="218">
        <v>140</v>
      </c>
      <c r="C180" s="218">
        <v>133</v>
      </c>
      <c r="D180" s="218">
        <v>142</v>
      </c>
      <c r="E180" s="218">
        <v>96</v>
      </c>
      <c r="F180" s="218">
        <v>62</v>
      </c>
      <c r="G180" s="218">
        <v>57</v>
      </c>
      <c r="H180" s="218">
        <v>75</v>
      </c>
      <c r="I180" s="218">
        <v>98</v>
      </c>
      <c r="J180" s="226">
        <f t="shared" si="57"/>
        <v>419</v>
      </c>
      <c r="K180" s="226">
        <f t="shared" si="58"/>
        <v>384</v>
      </c>
      <c r="L180" s="758" t="s">
        <v>518</v>
      </c>
      <c r="M180" s="218">
        <v>38</v>
      </c>
      <c r="N180" s="218">
        <v>34</v>
      </c>
      <c r="O180" s="218">
        <v>28</v>
      </c>
      <c r="P180" s="218">
        <v>12</v>
      </c>
      <c r="Q180" s="218">
        <v>9</v>
      </c>
      <c r="R180" s="218">
        <v>11</v>
      </c>
      <c r="S180" s="218">
        <v>23</v>
      </c>
      <c r="T180" s="218">
        <v>32</v>
      </c>
      <c r="U180" s="226">
        <f t="shared" si="59"/>
        <v>98</v>
      </c>
      <c r="V180" s="226">
        <f t="shared" si="60"/>
        <v>89</v>
      </c>
      <c r="W180" s="45" t="s">
        <v>518</v>
      </c>
      <c r="X180" s="230">
        <v>8</v>
      </c>
      <c r="Y180" s="230">
        <v>7</v>
      </c>
      <c r="Z180" s="230">
        <v>4</v>
      </c>
      <c r="AA180" s="230">
        <v>4</v>
      </c>
      <c r="AB180" s="230">
        <f t="shared" si="63"/>
        <v>23</v>
      </c>
      <c r="AC180" s="230">
        <f t="shared" si="64"/>
        <v>32</v>
      </c>
      <c r="AD180" s="230">
        <v>29</v>
      </c>
      <c r="AE180" s="230">
        <v>3</v>
      </c>
      <c r="AF180" s="727">
        <v>36</v>
      </c>
      <c r="AG180" s="218">
        <v>14</v>
      </c>
      <c r="AH180" s="218"/>
      <c r="AI180" s="218">
        <v>17</v>
      </c>
      <c r="AJ180" s="218">
        <v>17</v>
      </c>
      <c r="AK180" s="226">
        <f t="shared" si="61"/>
        <v>53</v>
      </c>
      <c r="AL180" s="45">
        <f t="shared" si="62"/>
        <v>5</v>
      </c>
      <c r="AM180" s="230">
        <v>4</v>
      </c>
      <c r="AN180" s="230">
        <v>1</v>
      </c>
    </row>
    <row r="181" spans="1:40">
      <c r="A181" s="758" t="s">
        <v>519</v>
      </c>
      <c r="B181" s="218">
        <v>135</v>
      </c>
      <c r="C181" s="218">
        <v>159</v>
      </c>
      <c r="D181" s="218">
        <v>112</v>
      </c>
      <c r="E181" s="218">
        <v>88</v>
      </c>
      <c r="F181" s="218">
        <v>106</v>
      </c>
      <c r="G181" s="218">
        <v>95</v>
      </c>
      <c r="H181" s="218">
        <v>100</v>
      </c>
      <c r="I181" s="218">
        <v>94</v>
      </c>
      <c r="J181" s="226">
        <f t="shared" si="57"/>
        <v>453</v>
      </c>
      <c r="K181" s="226">
        <f t="shared" si="58"/>
        <v>436</v>
      </c>
      <c r="L181" s="758" t="s">
        <v>519</v>
      </c>
      <c r="M181" s="218">
        <v>24</v>
      </c>
      <c r="N181" s="218">
        <v>36</v>
      </c>
      <c r="O181" s="218">
        <v>12</v>
      </c>
      <c r="P181" s="218">
        <v>11</v>
      </c>
      <c r="Q181" s="218">
        <v>11</v>
      </c>
      <c r="R181" s="218">
        <v>4</v>
      </c>
      <c r="S181" s="218">
        <v>39</v>
      </c>
      <c r="T181" s="218">
        <v>33</v>
      </c>
      <c r="U181" s="226">
        <f t="shared" si="59"/>
        <v>86</v>
      </c>
      <c r="V181" s="226">
        <f t="shared" si="60"/>
        <v>84</v>
      </c>
      <c r="W181" s="45" t="s">
        <v>519</v>
      </c>
      <c r="X181" s="230">
        <v>8</v>
      </c>
      <c r="Y181" s="230">
        <v>7</v>
      </c>
      <c r="Z181" s="230">
        <v>7</v>
      </c>
      <c r="AA181" s="230">
        <v>7</v>
      </c>
      <c r="AB181" s="230">
        <f t="shared" si="63"/>
        <v>29</v>
      </c>
      <c r="AC181" s="230">
        <f t="shared" si="64"/>
        <v>22</v>
      </c>
      <c r="AD181" s="230">
        <v>22</v>
      </c>
      <c r="AE181" s="230">
        <v>0</v>
      </c>
      <c r="AF181" s="727">
        <v>43</v>
      </c>
      <c r="AG181" s="218">
        <v>12</v>
      </c>
      <c r="AH181" s="218"/>
      <c r="AI181" s="218">
        <v>14</v>
      </c>
      <c r="AJ181" s="218">
        <v>14</v>
      </c>
      <c r="AK181" s="226">
        <f>AF181+AI181</f>
        <v>57</v>
      </c>
      <c r="AL181" s="45">
        <f t="shared" si="62"/>
        <v>5</v>
      </c>
      <c r="AM181" s="230">
        <v>5</v>
      </c>
      <c r="AN181" s="230">
        <v>0</v>
      </c>
    </row>
    <row r="182" spans="1:40">
      <c r="A182" s="758" t="s">
        <v>520</v>
      </c>
      <c r="B182" s="218">
        <v>45</v>
      </c>
      <c r="C182" s="218">
        <v>46</v>
      </c>
      <c r="D182" s="218">
        <v>41</v>
      </c>
      <c r="E182" s="218">
        <v>36</v>
      </c>
      <c r="F182" s="218">
        <v>34</v>
      </c>
      <c r="G182" s="218">
        <v>21</v>
      </c>
      <c r="H182" s="218">
        <v>52</v>
      </c>
      <c r="I182" s="218">
        <v>41</v>
      </c>
      <c r="J182" s="226">
        <f t="shared" si="57"/>
        <v>172</v>
      </c>
      <c r="K182" s="226">
        <f t="shared" si="58"/>
        <v>144</v>
      </c>
      <c r="L182" s="758" t="s">
        <v>520</v>
      </c>
      <c r="M182" s="218">
        <v>13</v>
      </c>
      <c r="N182" s="218">
        <v>19</v>
      </c>
      <c r="O182" s="218">
        <v>9</v>
      </c>
      <c r="P182" s="218">
        <v>8</v>
      </c>
      <c r="Q182" s="218">
        <v>4</v>
      </c>
      <c r="R182" s="218">
        <v>3</v>
      </c>
      <c r="S182" s="218">
        <v>9</v>
      </c>
      <c r="T182" s="218">
        <v>17</v>
      </c>
      <c r="U182" s="226">
        <f t="shared" si="59"/>
        <v>35</v>
      </c>
      <c r="V182" s="226">
        <f t="shared" si="60"/>
        <v>47</v>
      </c>
      <c r="W182" s="45" t="s">
        <v>520</v>
      </c>
      <c r="X182" s="230">
        <v>3</v>
      </c>
      <c r="Y182" s="230">
        <v>3</v>
      </c>
      <c r="Z182" s="230">
        <v>3</v>
      </c>
      <c r="AA182" s="230">
        <v>4</v>
      </c>
      <c r="AB182" s="230">
        <f t="shared" si="63"/>
        <v>13</v>
      </c>
      <c r="AC182" s="230">
        <f t="shared" si="64"/>
        <v>11</v>
      </c>
      <c r="AD182" s="230">
        <v>8</v>
      </c>
      <c r="AE182" s="230">
        <v>3</v>
      </c>
      <c r="AF182" s="727">
        <v>18</v>
      </c>
      <c r="AG182" s="218">
        <v>4</v>
      </c>
      <c r="AH182" s="218"/>
      <c r="AI182" s="218">
        <v>10</v>
      </c>
      <c r="AJ182" s="218">
        <v>10</v>
      </c>
      <c r="AK182" s="226">
        <f>AF182+AI182</f>
        <v>28</v>
      </c>
      <c r="AL182" s="45">
        <f t="shared" si="62"/>
        <v>3</v>
      </c>
      <c r="AM182" s="230">
        <v>3</v>
      </c>
      <c r="AN182" s="230">
        <v>0</v>
      </c>
    </row>
    <row r="183" spans="1:40">
      <c r="A183" s="758" t="s">
        <v>521</v>
      </c>
      <c r="B183" s="218">
        <v>148</v>
      </c>
      <c r="C183" s="218">
        <v>109</v>
      </c>
      <c r="D183" s="218">
        <v>89</v>
      </c>
      <c r="E183" s="218">
        <v>78</v>
      </c>
      <c r="F183" s="218">
        <v>89</v>
      </c>
      <c r="G183" s="218">
        <v>73</v>
      </c>
      <c r="H183" s="218">
        <v>83</v>
      </c>
      <c r="I183" s="218">
        <v>64</v>
      </c>
      <c r="J183" s="226">
        <f t="shared" si="57"/>
        <v>409</v>
      </c>
      <c r="K183" s="226">
        <f t="shared" si="58"/>
        <v>324</v>
      </c>
      <c r="L183" s="758" t="s">
        <v>521</v>
      </c>
      <c r="M183" s="218">
        <v>23</v>
      </c>
      <c r="N183" s="218">
        <v>17</v>
      </c>
      <c r="O183" s="218">
        <v>11</v>
      </c>
      <c r="P183" s="218">
        <v>12</v>
      </c>
      <c r="Q183" s="218">
        <v>16</v>
      </c>
      <c r="R183" s="218">
        <v>10</v>
      </c>
      <c r="S183" s="218">
        <v>34</v>
      </c>
      <c r="T183" s="218">
        <v>32</v>
      </c>
      <c r="U183" s="226">
        <f t="shared" si="59"/>
        <v>84</v>
      </c>
      <c r="V183" s="226">
        <f t="shared" si="60"/>
        <v>71</v>
      </c>
      <c r="W183" s="45" t="s">
        <v>521</v>
      </c>
      <c r="X183" s="230">
        <v>8</v>
      </c>
      <c r="Y183" s="230">
        <v>6</v>
      </c>
      <c r="Z183" s="230">
        <v>6</v>
      </c>
      <c r="AA183" s="230">
        <v>7</v>
      </c>
      <c r="AB183" s="230">
        <f t="shared" si="63"/>
        <v>27</v>
      </c>
      <c r="AC183" s="230">
        <f t="shared" si="64"/>
        <v>24</v>
      </c>
      <c r="AD183" s="230">
        <v>24</v>
      </c>
      <c r="AE183" s="230">
        <v>0</v>
      </c>
      <c r="AF183" s="727">
        <v>28</v>
      </c>
      <c r="AG183" s="218">
        <v>8</v>
      </c>
      <c r="AH183" s="218"/>
      <c r="AI183" s="218">
        <v>21</v>
      </c>
      <c r="AJ183" s="218">
        <v>21</v>
      </c>
      <c r="AK183" s="226">
        <f t="shared" ref="AK183:AK188" si="65">AF183+AI183</f>
        <v>49</v>
      </c>
      <c r="AL183" s="45">
        <f t="shared" si="62"/>
        <v>4</v>
      </c>
      <c r="AM183" s="230">
        <v>3</v>
      </c>
      <c r="AN183" s="230">
        <v>1</v>
      </c>
    </row>
    <row r="184" spans="1:40">
      <c r="A184" s="758" t="s">
        <v>522</v>
      </c>
      <c r="B184" s="218">
        <v>123</v>
      </c>
      <c r="C184" s="218">
        <v>99</v>
      </c>
      <c r="D184" s="218">
        <v>69</v>
      </c>
      <c r="E184" s="218">
        <v>60</v>
      </c>
      <c r="F184" s="218">
        <v>58</v>
      </c>
      <c r="G184" s="218">
        <v>43</v>
      </c>
      <c r="H184" s="218">
        <v>66</v>
      </c>
      <c r="I184" s="218">
        <v>53</v>
      </c>
      <c r="J184" s="226">
        <f t="shared" si="57"/>
        <v>316</v>
      </c>
      <c r="K184" s="226">
        <f t="shared" si="58"/>
        <v>255</v>
      </c>
      <c r="L184" s="758" t="s">
        <v>522</v>
      </c>
      <c r="M184" s="218">
        <v>16</v>
      </c>
      <c r="N184" s="218">
        <v>17</v>
      </c>
      <c r="O184" s="218">
        <v>4</v>
      </c>
      <c r="P184" s="218">
        <v>4</v>
      </c>
      <c r="Q184" s="218">
        <v>0</v>
      </c>
      <c r="R184" s="218">
        <v>1</v>
      </c>
      <c r="S184" s="218">
        <v>23</v>
      </c>
      <c r="T184" s="218">
        <v>13</v>
      </c>
      <c r="U184" s="226">
        <f t="shared" si="59"/>
        <v>43</v>
      </c>
      <c r="V184" s="226">
        <f t="shared" si="60"/>
        <v>35</v>
      </c>
      <c r="W184" s="45" t="s">
        <v>522</v>
      </c>
      <c r="X184" s="230">
        <v>6</v>
      </c>
      <c r="Y184" s="230">
        <v>5</v>
      </c>
      <c r="Z184" s="230">
        <v>5</v>
      </c>
      <c r="AA184" s="230">
        <v>5</v>
      </c>
      <c r="AB184" s="230">
        <f t="shared" si="63"/>
        <v>21</v>
      </c>
      <c r="AC184" s="230">
        <f t="shared" si="64"/>
        <v>19</v>
      </c>
      <c r="AD184" s="230">
        <v>19</v>
      </c>
      <c r="AE184" s="230">
        <v>0</v>
      </c>
      <c r="AF184" s="727">
        <v>42</v>
      </c>
      <c r="AG184" s="218">
        <v>6</v>
      </c>
      <c r="AH184" s="218"/>
      <c r="AI184" s="218">
        <v>27</v>
      </c>
      <c r="AJ184" s="218">
        <v>27</v>
      </c>
      <c r="AK184" s="226">
        <f t="shared" si="65"/>
        <v>69</v>
      </c>
      <c r="AL184" s="45">
        <f t="shared" si="62"/>
        <v>9</v>
      </c>
      <c r="AM184" s="230">
        <v>5</v>
      </c>
      <c r="AN184" s="230">
        <v>4</v>
      </c>
    </row>
    <row r="185" spans="1:40">
      <c r="A185" s="758" t="s">
        <v>523</v>
      </c>
      <c r="B185" s="218">
        <v>328</v>
      </c>
      <c r="C185" s="218">
        <v>314</v>
      </c>
      <c r="D185" s="218">
        <v>247</v>
      </c>
      <c r="E185" s="218">
        <v>247</v>
      </c>
      <c r="F185" s="218">
        <v>180</v>
      </c>
      <c r="G185" s="218">
        <v>174</v>
      </c>
      <c r="H185" s="218">
        <v>135</v>
      </c>
      <c r="I185" s="218">
        <v>111</v>
      </c>
      <c r="J185" s="226">
        <f t="shared" si="57"/>
        <v>890</v>
      </c>
      <c r="K185" s="226">
        <f t="shared" si="58"/>
        <v>846</v>
      </c>
      <c r="L185" s="758" t="s">
        <v>523</v>
      </c>
      <c r="M185" s="218">
        <v>65</v>
      </c>
      <c r="N185" s="218">
        <v>73</v>
      </c>
      <c r="O185" s="218">
        <v>25</v>
      </c>
      <c r="P185" s="218">
        <v>31</v>
      </c>
      <c r="Q185" s="218">
        <v>31</v>
      </c>
      <c r="R185" s="218">
        <v>29</v>
      </c>
      <c r="S185" s="218">
        <v>39</v>
      </c>
      <c r="T185" s="218">
        <v>32</v>
      </c>
      <c r="U185" s="226">
        <f t="shared" si="59"/>
        <v>160</v>
      </c>
      <c r="V185" s="226">
        <f t="shared" si="60"/>
        <v>165</v>
      </c>
      <c r="W185" s="45" t="s">
        <v>523</v>
      </c>
      <c r="X185" s="230">
        <v>15</v>
      </c>
      <c r="Y185" s="230">
        <v>11</v>
      </c>
      <c r="Z185" s="230">
        <v>10</v>
      </c>
      <c r="AA185" s="230">
        <v>6</v>
      </c>
      <c r="AB185" s="230">
        <f t="shared" si="63"/>
        <v>42</v>
      </c>
      <c r="AC185" s="230">
        <f t="shared" si="64"/>
        <v>43</v>
      </c>
      <c r="AD185" s="230">
        <v>38</v>
      </c>
      <c r="AE185" s="230">
        <v>5</v>
      </c>
      <c r="AF185" s="727">
        <v>63</v>
      </c>
      <c r="AG185" s="218">
        <v>31</v>
      </c>
      <c r="AH185" s="218"/>
      <c r="AI185" s="218">
        <v>46</v>
      </c>
      <c r="AJ185" s="218">
        <v>46</v>
      </c>
      <c r="AK185" s="226">
        <f t="shared" si="65"/>
        <v>109</v>
      </c>
      <c r="AL185" s="45">
        <f t="shared" si="62"/>
        <v>8</v>
      </c>
      <c r="AM185" s="230">
        <v>7</v>
      </c>
      <c r="AN185" s="230">
        <v>1</v>
      </c>
    </row>
    <row r="186" spans="1:40">
      <c r="A186" s="758" t="s">
        <v>524</v>
      </c>
      <c r="B186" s="218">
        <v>55</v>
      </c>
      <c r="C186" s="218">
        <v>54</v>
      </c>
      <c r="D186" s="218">
        <v>48</v>
      </c>
      <c r="E186" s="218">
        <v>46</v>
      </c>
      <c r="F186" s="218">
        <v>40</v>
      </c>
      <c r="G186" s="218">
        <v>32</v>
      </c>
      <c r="H186" s="218">
        <v>38</v>
      </c>
      <c r="I186" s="218">
        <v>38</v>
      </c>
      <c r="J186" s="226">
        <f t="shared" si="57"/>
        <v>181</v>
      </c>
      <c r="K186" s="226">
        <f t="shared" si="58"/>
        <v>170</v>
      </c>
      <c r="L186" s="758" t="s">
        <v>524</v>
      </c>
      <c r="M186" s="218">
        <v>7</v>
      </c>
      <c r="N186" s="218">
        <v>2</v>
      </c>
      <c r="O186" s="218">
        <v>16</v>
      </c>
      <c r="P186" s="218">
        <v>16</v>
      </c>
      <c r="Q186" s="218">
        <v>7</v>
      </c>
      <c r="R186" s="218">
        <v>11</v>
      </c>
      <c r="S186" s="218">
        <v>16</v>
      </c>
      <c r="T186" s="218">
        <v>14</v>
      </c>
      <c r="U186" s="226">
        <f t="shared" si="59"/>
        <v>46</v>
      </c>
      <c r="V186" s="226">
        <f t="shared" si="60"/>
        <v>43</v>
      </c>
      <c r="W186" s="45" t="s">
        <v>524</v>
      </c>
      <c r="X186" s="230">
        <v>5</v>
      </c>
      <c r="Y186" s="230">
        <v>4</v>
      </c>
      <c r="Z186" s="230">
        <v>4</v>
      </c>
      <c r="AA186" s="230">
        <v>3</v>
      </c>
      <c r="AB186" s="230">
        <f t="shared" si="63"/>
        <v>16</v>
      </c>
      <c r="AC186" s="230">
        <f t="shared" si="64"/>
        <v>14</v>
      </c>
      <c r="AD186" s="230">
        <v>14</v>
      </c>
      <c r="AE186" s="230">
        <v>0</v>
      </c>
      <c r="AF186" s="727">
        <v>32</v>
      </c>
      <c r="AG186" s="218">
        <v>5</v>
      </c>
      <c r="AH186" s="218"/>
      <c r="AI186" s="218">
        <v>23</v>
      </c>
      <c r="AJ186" s="218">
        <v>23</v>
      </c>
      <c r="AK186" s="226">
        <f t="shared" si="65"/>
        <v>55</v>
      </c>
      <c r="AL186" s="45">
        <f t="shared" si="62"/>
        <v>3</v>
      </c>
      <c r="AM186" s="230">
        <v>3</v>
      </c>
      <c r="AN186" s="230">
        <v>0</v>
      </c>
    </row>
    <row r="187" spans="1:40">
      <c r="A187" s="758" t="s">
        <v>525</v>
      </c>
      <c r="B187" s="218">
        <v>207</v>
      </c>
      <c r="C187" s="218">
        <v>161</v>
      </c>
      <c r="D187" s="218">
        <v>186</v>
      </c>
      <c r="E187" s="218">
        <v>99</v>
      </c>
      <c r="F187" s="218">
        <v>164</v>
      </c>
      <c r="G187" s="218">
        <v>94</v>
      </c>
      <c r="H187" s="218">
        <v>162</v>
      </c>
      <c r="I187" s="218">
        <v>144</v>
      </c>
      <c r="J187" s="226">
        <f t="shared" si="57"/>
        <v>719</v>
      </c>
      <c r="K187" s="226">
        <f t="shared" si="58"/>
        <v>498</v>
      </c>
      <c r="L187" s="758" t="s">
        <v>525</v>
      </c>
      <c r="M187" s="218">
        <v>46</v>
      </c>
      <c r="N187" s="218">
        <v>28</v>
      </c>
      <c r="O187" s="218">
        <v>23</v>
      </c>
      <c r="P187" s="218">
        <v>11</v>
      </c>
      <c r="Q187" s="218">
        <v>33</v>
      </c>
      <c r="R187" s="218">
        <v>16</v>
      </c>
      <c r="S187" s="218">
        <v>64</v>
      </c>
      <c r="T187" s="218">
        <v>47</v>
      </c>
      <c r="U187" s="226">
        <f t="shared" si="59"/>
        <v>166</v>
      </c>
      <c r="V187" s="226">
        <f t="shared" si="60"/>
        <v>102</v>
      </c>
      <c r="W187" s="45" t="s">
        <v>525</v>
      </c>
      <c r="X187" s="230">
        <v>10</v>
      </c>
      <c r="Y187" s="230">
        <v>8</v>
      </c>
      <c r="Z187" s="230">
        <v>8</v>
      </c>
      <c r="AA187" s="230">
        <v>8</v>
      </c>
      <c r="AB187" s="230">
        <f t="shared" si="63"/>
        <v>34</v>
      </c>
      <c r="AC187" s="230">
        <f t="shared" si="64"/>
        <v>27</v>
      </c>
      <c r="AD187" s="230">
        <v>24</v>
      </c>
      <c r="AE187" s="230">
        <v>3</v>
      </c>
      <c r="AF187" s="727">
        <v>52</v>
      </c>
      <c r="AG187" s="218">
        <v>18</v>
      </c>
      <c r="AH187" s="218"/>
      <c r="AI187" s="218">
        <v>27</v>
      </c>
      <c r="AJ187" s="218">
        <v>27</v>
      </c>
      <c r="AK187" s="226">
        <f>AF187+AI187</f>
        <v>79</v>
      </c>
      <c r="AL187" s="45">
        <f t="shared" si="62"/>
        <v>6</v>
      </c>
      <c r="AM187" s="230">
        <v>6</v>
      </c>
      <c r="AN187" s="230">
        <v>0</v>
      </c>
    </row>
    <row r="188" spans="1:40">
      <c r="A188" s="758" t="s">
        <v>526</v>
      </c>
      <c r="B188" s="218">
        <v>207</v>
      </c>
      <c r="C188" s="218">
        <v>214</v>
      </c>
      <c r="D188" s="218">
        <v>87</v>
      </c>
      <c r="E188" s="218">
        <v>69</v>
      </c>
      <c r="F188" s="218">
        <v>60</v>
      </c>
      <c r="G188" s="218">
        <v>51</v>
      </c>
      <c r="H188" s="218">
        <v>40</v>
      </c>
      <c r="I188" s="218">
        <v>39</v>
      </c>
      <c r="J188" s="226">
        <f t="shared" si="57"/>
        <v>394</v>
      </c>
      <c r="K188" s="226">
        <f t="shared" si="58"/>
        <v>373</v>
      </c>
      <c r="L188" s="758" t="s">
        <v>526</v>
      </c>
      <c r="M188" s="218">
        <v>34</v>
      </c>
      <c r="N188" s="218">
        <v>39</v>
      </c>
      <c r="O188" s="218">
        <v>8</v>
      </c>
      <c r="P188" s="218">
        <v>5</v>
      </c>
      <c r="Q188" s="218">
        <v>2</v>
      </c>
      <c r="R188" s="218">
        <v>6</v>
      </c>
      <c r="S188" s="218">
        <v>7</v>
      </c>
      <c r="T188" s="218">
        <v>9</v>
      </c>
      <c r="U188" s="226">
        <f t="shared" si="59"/>
        <v>51</v>
      </c>
      <c r="V188" s="226">
        <f t="shared" si="60"/>
        <v>59</v>
      </c>
      <c r="W188" s="45" t="s">
        <v>526</v>
      </c>
      <c r="X188" s="230">
        <v>8</v>
      </c>
      <c r="Y188" s="230">
        <v>4</v>
      </c>
      <c r="Z188" s="230">
        <v>3</v>
      </c>
      <c r="AA188" s="230">
        <v>3</v>
      </c>
      <c r="AB188" s="230">
        <f t="shared" si="63"/>
        <v>18</v>
      </c>
      <c r="AC188" s="230">
        <f t="shared" si="64"/>
        <v>17</v>
      </c>
      <c r="AD188" s="230">
        <v>16</v>
      </c>
      <c r="AE188" s="230">
        <v>1</v>
      </c>
      <c r="AF188" s="727">
        <v>14</v>
      </c>
      <c r="AG188" s="218">
        <v>1</v>
      </c>
      <c r="AH188" s="218"/>
      <c r="AI188" s="218">
        <v>17</v>
      </c>
      <c r="AJ188" s="218">
        <v>17</v>
      </c>
      <c r="AK188" s="226">
        <f t="shared" si="65"/>
        <v>31</v>
      </c>
      <c r="AL188" s="45">
        <f t="shared" si="62"/>
        <v>3</v>
      </c>
      <c r="AM188" s="230">
        <v>3</v>
      </c>
      <c r="AN188" s="230">
        <v>0</v>
      </c>
    </row>
    <row r="189" spans="1:40">
      <c r="A189" s="684"/>
      <c r="B189" s="708"/>
      <c r="C189" s="708"/>
      <c r="D189" s="708"/>
      <c r="E189" s="708"/>
      <c r="F189" s="708"/>
      <c r="G189" s="708"/>
      <c r="H189" s="708"/>
      <c r="I189" s="708"/>
      <c r="J189" s="708"/>
      <c r="K189" s="708"/>
      <c r="L189" s="684"/>
      <c r="M189" s="708"/>
      <c r="N189" s="708"/>
      <c r="O189" s="708"/>
      <c r="P189" s="708"/>
      <c r="Q189" s="708"/>
      <c r="R189" s="708"/>
      <c r="S189" s="708"/>
      <c r="T189" s="708"/>
      <c r="U189" s="708"/>
      <c r="V189" s="708"/>
      <c r="W189" s="684"/>
      <c r="X189" s="708"/>
      <c r="Y189" s="708"/>
      <c r="Z189" s="708"/>
      <c r="AA189" s="708"/>
      <c r="AB189" s="708"/>
      <c r="AC189" s="708"/>
      <c r="AD189" s="708"/>
      <c r="AE189" s="708"/>
      <c r="AF189" s="728"/>
      <c r="AG189" s="708"/>
      <c r="AH189" s="708"/>
      <c r="AI189" s="708"/>
      <c r="AJ189" s="708"/>
      <c r="AK189" s="708"/>
      <c r="AL189" s="708"/>
      <c r="AM189" s="708"/>
      <c r="AN189" s="708"/>
    </row>
    <row r="190" spans="1:40">
      <c r="A190" s="729"/>
      <c r="L190" s="729"/>
    </row>
    <row r="191" spans="1:40">
      <c r="A191" s="682" t="s">
        <v>572</v>
      </c>
      <c r="B191" s="673"/>
      <c r="C191" s="673"/>
      <c r="D191" s="673"/>
      <c r="E191" s="673"/>
      <c r="F191" s="673"/>
      <c r="G191" s="673"/>
      <c r="H191" s="673"/>
      <c r="I191" s="673"/>
      <c r="J191" s="673"/>
      <c r="K191" s="673"/>
    </row>
    <row r="192" spans="1:40">
      <c r="A192" s="682" t="s">
        <v>372</v>
      </c>
      <c r="B192" s="673"/>
      <c r="C192" s="673"/>
      <c r="D192" s="673"/>
      <c r="E192" s="673"/>
      <c r="F192" s="673"/>
      <c r="G192" s="673"/>
      <c r="H192" s="673"/>
      <c r="I192" s="673"/>
      <c r="J192" s="673"/>
      <c r="K192" s="673"/>
    </row>
    <row r="193" spans="1:11">
      <c r="A193" s="682"/>
      <c r="B193" s="673"/>
      <c r="C193" s="673"/>
      <c r="D193" s="673"/>
      <c r="E193" s="673"/>
      <c r="F193" s="673"/>
      <c r="G193" s="673"/>
      <c r="H193" s="673"/>
      <c r="I193" s="673"/>
      <c r="J193" s="673"/>
      <c r="K193" s="673"/>
    </row>
    <row r="194" spans="1:11">
      <c r="A194" s="682" t="s">
        <v>1</v>
      </c>
      <c r="B194" s="673"/>
      <c r="C194" s="673"/>
      <c r="D194" s="673"/>
      <c r="E194" s="673"/>
      <c r="F194" s="673"/>
      <c r="G194" s="673"/>
      <c r="H194" s="673"/>
      <c r="I194" s="673"/>
      <c r="J194" s="673"/>
      <c r="K194" s="673"/>
    </row>
    <row r="196" spans="1:11">
      <c r="A196" s="688" t="s">
        <v>573</v>
      </c>
      <c r="J196" s="58" t="s">
        <v>618</v>
      </c>
    </row>
    <row r="198" spans="1:11">
      <c r="A198" s="683"/>
      <c r="B198" s="730" t="s">
        <v>377</v>
      </c>
      <c r="C198" s="675"/>
      <c r="D198" s="674" t="s">
        <v>544</v>
      </c>
      <c r="E198" s="675"/>
      <c r="F198" s="674" t="s">
        <v>545</v>
      </c>
      <c r="G198" s="675"/>
      <c r="H198" s="674" t="s">
        <v>546</v>
      </c>
      <c r="I198" s="675"/>
      <c r="J198" s="674" t="s">
        <v>547</v>
      </c>
      <c r="K198" s="675"/>
    </row>
    <row r="199" spans="1:11">
      <c r="A199" s="684" t="s">
        <v>387</v>
      </c>
      <c r="B199" s="677" t="s">
        <v>574</v>
      </c>
      <c r="C199" s="677" t="s">
        <v>389</v>
      </c>
      <c r="D199" s="677" t="s">
        <v>574</v>
      </c>
      <c r="E199" s="677" t="s">
        <v>389</v>
      </c>
      <c r="F199" s="677" t="s">
        <v>574</v>
      </c>
      <c r="G199" s="677" t="s">
        <v>389</v>
      </c>
      <c r="H199" s="677" t="s">
        <v>574</v>
      </c>
      <c r="I199" s="677" t="s">
        <v>389</v>
      </c>
      <c r="J199" s="677" t="s">
        <v>574</v>
      </c>
      <c r="K199" s="677" t="s">
        <v>389</v>
      </c>
    </row>
    <row r="200" spans="1:11">
      <c r="A200" s="45"/>
      <c r="B200" s="678"/>
      <c r="C200" s="678"/>
      <c r="D200" s="678"/>
      <c r="E200" s="678"/>
      <c r="F200" s="678"/>
      <c r="G200" s="678"/>
      <c r="H200" s="678"/>
      <c r="I200" s="678"/>
      <c r="J200" s="678"/>
      <c r="K200" s="678"/>
    </row>
    <row r="201" spans="1:11">
      <c r="A201" s="46" t="s">
        <v>407</v>
      </c>
      <c r="B201" s="226">
        <f>SUM(B203:B208)</f>
        <v>171155</v>
      </c>
      <c r="C201" s="226">
        <f t="shared" ref="C201:K201" si="66">SUM(C203:C208)</f>
        <v>83622</v>
      </c>
      <c r="D201" s="226">
        <f>SUM(D203:D208)</f>
        <v>65630</v>
      </c>
      <c r="E201" s="226">
        <f t="shared" si="66"/>
        <v>32376</v>
      </c>
      <c r="F201" s="226">
        <f t="shared" si="66"/>
        <v>42563</v>
      </c>
      <c r="G201" s="226">
        <f t="shared" si="66"/>
        <v>20766</v>
      </c>
      <c r="H201" s="226">
        <f t="shared" si="66"/>
        <v>32641</v>
      </c>
      <c r="I201" s="226">
        <f t="shared" si="66"/>
        <v>15747</v>
      </c>
      <c r="J201" s="226">
        <f t="shared" si="66"/>
        <v>30321</v>
      </c>
      <c r="K201" s="226">
        <f t="shared" si="66"/>
        <v>14733</v>
      </c>
    </row>
    <row r="202" spans="1:11">
      <c r="A202" s="45"/>
      <c r="B202" s="230"/>
      <c r="C202" s="230"/>
      <c r="D202" s="230"/>
      <c r="E202" s="230"/>
      <c r="F202" s="230"/>
      <c r="G202" s="230"/>
      <c r="H202" s="230"/>
      <c r="I202" s="230"/>
      <c r="J202" s="230"/>
      <c r="K202" s="230"/>
    </row>
    <row r="203" spans="1:11">
      <c r="A203" s="45" t="s">
        <v>575</v>
      </c>
      <c r="B203" s="226">
        <f>D203+F203+H203+J203</f>
        <v>66198</v>
      </c>
      <c r="C203" s="226">
        <f>E203+G203+I203+K203</f>
        <v>32988</v>
      </c>
      <c r="D203" s="230">
        <f t="shared" ref="D203:D208" si="67">D223+E223</f>
        <v>23696</v>
      </c>
      <c r="E203" s="230">
        <f t="shared" ref="E203:E208" si="68">E223</f>
        <v>11600</v>
      </c>
      <c r="F203" s="230">
        <f t="shared" ref="F203:F208" si="69">F223+G223</f>
        <v>17269</v>
      </c>
      <c r="G203" s="230">
        <f t="shared" ref="G203:G208" si="70">G223</f>
        <v>8619</v>
      </c>
      <c r="H203" s="230">
        <f t="shared" ref="H203:H208" si="71">H223+I223</f>
        <v>13657</v>
      </c>
      <c r="I203" s="230">
        <f t="shared" ref="I203:I208" si="72">I223</f>
        <v>6901</v>
      </c>
      <c r="J203" s="230">
        <f t="shared" ref="J203:J208" si="73">J223+K223</f>
        <v>11576</v>
      </c>
      <c r="K203" s="230">
        <f t="shared" ref="K203:K208" si="74">K223</f>
        <v>5868</v>
      </c>
    </row>
    <row r="204" spans="1:11">
      <c r="A204" s="703" t="s">
        <v>576</v>
      </c>
      <c r="B204" s="226">
        <f t="shared" ref="B204:C208" si="75">D204+F204+H204+J204</f>
        <v>37018</v>
      </c>
      <c r="C204" s="226">
        <f t="shared" si="75"/>
        <v>17937</v>
      </c>
      <c r="D204" s="230">
        <f t="shared" si="67"/>
        <v>16189</v>
      </c>
      <c r="E204" s="230">
        <f t="shared" si="68"/>
        <v>8078</v>
      </c>
      <c r="F204" s="230">
        <f t="shared" si="69"/>
        <v>8333</v>
      </c>
      <c r="G204" s="230">
        <f t="shared" si="70"/>
        <v>4021</v>
      </c>
      <c r="H204" s="230">
        <f t="shared" si="71"/>
        <v>6069</v>
      </c>
      <c r="I204" s="230">
        <f t="shared" si="72"/>
        <v>2841</v>
      </c>
      <c r="J204" s="230">
        <f t="shared" si="73"/>
        <v>6427</v>
      </c>
      <c r="K204" s="230">
        <f t="shared" si="74"/>
        <v>2997</v>
      </c>
    </row>
    <row r="205" spans="1:11">
      <c r="A205" s="45" t="s">
        <v>577</v>
      </c>
      <c r="B205" s="226">
        <f t="shared" si="75"/>
        <v>30697</v>
      </c>
      <c r="C205" s="226">
        <f t="shared" si="75"/>
        <v>15263</v>
      </c>
      <c r="D205" s="230">
        <f t="shared" si="67"/>
        <v>10078</v>
      </c>
      <c r="E205" s="230">
        <f t="shared" si="68"/>
        <v>5043</v>
      </c>
      <c r="F205" s="230">
        <f t="shared" si="69"/>
        <v>8218</v>
      </c>
      <c r="G205" s="230">
        <f t="shared" si="70"/>
        <v>4046</v>
      </c>
      <c r="H205" s="230">
        <f t="shared" si="71"/>
        <v>5916</v>
      </c>
      <c r="I205" s="230">
        <f t="shared" si="72"/>
        <v>2898</v>
      </c>
      <c r="J205" s="230">
        <f t="shared" si="73"/>
        <v>6485</v>
      </c>
      <c r="K205" s="230">
        <f t="shared" si="74"/>
        <v>3276</v>
      </c>
    </row>
    <row r="206" spans="1:11">
      <c r="A206" s="45" t="s">
        <v>578</v>
      </c>
      <c r="B206" s="226">
        <f t="shared" si="75"/>
        <v>0</v>
      </c>
      <c r="C206" s="226">
        <f t="shared" si="75"/>
        <v>0</v>
      </c>
      <c r="D206" s="230">
        <f t="shared" si="67"/>
        <v>0</v>
      </c>
      <c r="E206" s="230">
        <f t="shared" si="68"/>
        <v>0</v>
      </c>
      <c r="F206" s="230">
        <f t="shared" si="69"/>
        <v>0</v>
      </c>
      <c r="G206" s="230">
        <f t="shared" si="70"/>
        <v>0</v>
      </c>
      <c r="H206" s="230">
        <f t="shared" si="71"/>
        <v>0</v>
      </c>
      <c r="I206" s="230">
        <f t="shared" si="72"/>
        <v>0</v>
      </c>
      <c r="J206" s="230">
        <f t="shared" si="73"/>
        <v>0</v>
      </c>
      <c r="K206" s="230">
        <f t="shared" si="74"/>
        <v>0</v>
      </c>
    </row>
    <row r="207" spans="1:11">
      <c r="A207" s="45" t="s">
        <v>579</v>
      </c>
      <c r="B207" s="226">
        <f t="shared" si="75"/>
        <v>18550</v>
      </c>
      <c r="C207" s="226">
        <f t="shared" si="75"/>
        <v>8584</v>
      </c>
      <c r="D207" s="230">
        <f t="shared" si="67"/>
        <v>6646</v>
      </c>
      <c r="E207" s="230">
        <f t="shared" si="68"/>
        <v>3284</v>
      </c>
      <c r="F207" s="230">
        <f t="shared" si="69"/>
        <v>4774</v>
      </c>
      <c r="G207" s="230">
        <f t="shared" si="70"/>
        <v>2134</v>
      </c>
      <c r="H207" s="230">
        <f t="shared" si="71"/>
        <v>3586</v>
      </c>
      <c r="I207" s="230">
        <f t="shared" si="72"/>
        <v>1582</v>
      </c>
      <c r="J207" s="230">
        <f t="shared" si="73"/>
        <v>3544</v>
      </c>
      <c r="K207" s="230">
        <f t="shared" si="74"/>
        <v>1584</v>
      </c>
    </row>
    <row r="208" spans="1:11">
      <c r="A208" s="45" t="s">
        <v>580</v>
      </c>
      <c r="B208" s="226">
        <f t="shared" si="75"/>
        <v>18692</v>
      </c>
      <c r="C208" s="226">
        <f t="shared" si="75"/>
        <v>8850</v>
      </c>
      <c r="D208" s="230">
        <f t="shared" si="67"/>
        <v>9021</v>
      </c>
      <c r="E208" s="230">
        <f t="shared" si="68"/>
        <v>4371</v>
      </c>
      <c r="F208" s="230">
        <f t="shared" si="69"/>
        <v>3969</v>
      </c>
      <c r="G208" s="230">
        <f t="shared" si="70"/>
        <v>1946</v>
      </c>
      <c r="H208" s="230">
        <f t="shared" si="71"/>
        <v>3413</v>
      </c>
      <c r="I208" s="230">
        <f t="shared" si="72"/>
        <v>1525</v>
      </c>
      <c r="J208" s="230">
        <f t="shared" si="73"/>
        <v>2289</v>
      </c>
      <c r="K208" s="230">
        <f t="shared" si="74"/>
        <v>1008</v>
      </c>
    </row>
    <row r="209" spans="1:11">
      <c r="A209" s="45"/>
      <c r="B209" s="230"/>
      <c r="C209" s="230"/>
      <c r="D209" s="230"/>
      <c r="E209" s="230"/>
      <c r="F209" s="230"/>
      <c r="G209" s="230"/>
      <c r="H209" s="230"/>
      <c r="I209" s="230"/>
      <c r="J209" s="230"/>
      <c r="K209" s="230"/>
    </row>
    <row r="210" spans="1:11">
      <c r="A210" s="684"/>
      <c r="B210" s="708"/>
      <c r="C210" s="708"/>
      <c r="D210" s="708"/>
      <c r="E210" s="708"/>
      <c r="F210" s="708"/>
      <c r="G210" s="708"/>
      <c r="H210" s="708"/>
      <c r="I210" s="708"/>
      <c r="J210" s="708"/>
      <c r="K210" s="708"/>
    </row>
    <row r="211" spans="1:11">
      <c r="A211" s="682" t="s">
        <v>636</v>
      </c>
      <c r="B211" s="673"/>
      <c r="C211" s="673"/>
      <c r="D211" s="673"/>
      <c r="E211" s="673"/>
      <c r="F211" s="673"/>
      <c r="G211" s="673"/>
      <c r="H211" s="673"/>
      <c r="I211" s="673"/>
      <c r="J211" s="673"/>
      <c r="K211" s="673"/>
    </row>
    <row r="212" spans="1:11">
      <c r="A212" s="682" t="s">
        <v>372</v>
      </c>
      <c r="B212" s="673"/>
      <c r="C212" s="673"/>
      <c r="D212" s="673"/>
      <c r="E212" s="673"/>
      <c r="F212" s="673"/>
      <c r="G212" s="673"/>
      <c r="H212" s="673"/>
      <c r="I212" s="673"/>
      <c r="J212" s="673"/>
      <c r="K212" s="673"/>
    </row>
    <row r="213" spans="1:11">
      <c r="A213" s="682"/>
      <c r="B213" s="673"/>
      <c r="C213" s="673"/>
      <c r="D213" s="673"/>
      <c r="E213" s="673"/>
      <c r="F213" s="673"/>
      <c r="G213" s="673"/>
      <c r="H213" s="673"/>
      <c r="I213" s="673"/>
      <c r="J213" s="673"/>
      <c r="K213" s="673"/>
    </row>
    <row r="214" spans="1:11">
      <c r="A214" s="682" t="s">
        <v>1</v>
      </c>
      <c r="B214" s="673"/>
      <c r="C214" s="673"/>
      <c r="D214" s="673"/>
      <c r="E214" s="673"/>
      <c r="F214" s="673"/>
      <c r="G214" s="673"/>
      <c r="H214" s="673"/>
      <c r="I214" s="673"/>
      <c r="J214" s="673"/>
      <c r="K214" s="673"/>
    </row>
    <row r="216" spans="1:11">
      <c r="A216" s="688" t="s">
        <v>573</v>
      </c>
      <c r="J216" s="58" t="s">
        <v>618</v>
      </c>
    </row>
    <row r="218" spans="1:11">
      <c r="A218" s="683"/>
      <c r="B218" s="730" t="s">
        <v>377</v>
      </c>
      <c r="C218" s="675"/>
      <c r="D218" s="674" t="s">
        <v>544</v>
      </c>
      <c r="E218" s="675"/>
      <c r="F218" s="674" t="s">
        <v>545</v>
      </c>
      <c r="G218" s="675"/>
      <c r="H218" s="674" t="s">
        <v>546</v>
      </c>
      <c r="I218" s="675"/>
      <c r="J218" s="674" t="s">
        <v>547</v>
      </c>
      <c r="K218" s="675"/>
    </row>
    <row r="219" spans="1:11">
      <c r="A219" s="684" t="s">
        <v>387</v>
      </c>
      <c r="B219" s="677" t="s">
        <v>388</v>
      </c>
      <c r="C219" s="677" t="s">
        <v>389</v>
      </c>
      <c r="D219" s="677" t="s">
        <v>388</v>
      </c>
      <c r="E219" s="677" t="s">
        <v>389</v>
      </c>
      <c r="F219" s="677" t="s">
        <v>388</v>
      </c>
      <c r="G219" s="677" t="s">
        <v>389</v>
      </c>
      <c r="H219" s="677" t="s">
        <v>388</v>
      </c>
      <c r="I219" s="677" t="s">
        <v>389</v>
      </c>
      <c r="J219" s="677" t="s">
        <v>388</v>
      </c>
      <c r="K219" s="677" t="s">
        <v>389</v>
      </c>
    </row>
    <row r="220" spans="1:11">
      <c r="A220" s="45"/>
      <c r="B220" s="678"/>
      <c r="C220" s="678"/>
      <c r="D220" s="678"/>
      <c r="E220" s="678"/>
      <c r="F220" s="678"/>
      <c r="G220" s="678"/>
      <c r="H220" s="678"/>
      <c r="I220" s="678"/>
      <c r="J220" s="678"/>
      <c r="K220" s="678"/>
    </row>
    <row r="221" spans="1:11">
      <c r="A221" s="46" t="s">
        <v>407</v>
      </c>
      <c r="B221" s="226">
        <f>SUM(B223:B228)</f>
        <v>87533</v>
      </c>
      <c r="C221" s="226">
        <f t="shared" ref="C221:K221" si="76">SUM(C223:C228)</f>
        <v>83622</v>
      </c>
      <c r="D221" s="226">
        <f t="shared" si="76"/>
        <v>33254</v>
      </c>
      <c r="E221" s="226">
        <f t="shared" si="76"/>
        <v>32376</v>
      </c>
      <c r="F221" s="226">
        <f t="shared" si="76"/>
        <v>21797</v>
      </c>
      <c r="G221" s="226">
        <f t="shared" si="76"/>
        <v>20766</v>
      </c>
      <c r="H221" s="226">
        <f t="shared" si="76"/>
        <v>16894</v>
      </c>
      <c r="I221" s="226">
        <f t="shared" si="76"/>
        <v>15747</v>
      </c>
      <c r="J221" s="226">
        <f>SUM(J223:J228)</f>
        <v>15588</v>
      </c>
      <c r="K221" s="226">
        <f t="shared" si="76"/>
        <v>14733</v>
      </c>
    </row>
    <row r="222" spans="1:11">
      <c r="A222" s="45"/>
      <c r="B222" s="230"/>
      <c r="C222" s="230"/>
      <c r="D222" s="230"/>
      <c r="E222" s="230"/>
      <c r="F222" s="230"/>
      <c r="G222" s="230"/>
      <c r="H222" s="230"/>
      <c r="I222" s="230"/>
      <c r="J222" s="230"/>
      <c r="K222" s="230"/>
    </row>
    <row r="223" spans="1:11">
      <c r="A223" s="45" t="s">
        <v>575</v>
      </c>
      <c r="B223" s="226">
        <f t="shared" ref="B223:C228" si="77">D223+F223+H223+J223</f>
        <v>33210</v>
      </c>
      <c r="C223" s="226">
        <f t="shared" si="77"/>
        <v>32988</v>
      </c>
      <c r="D223" s="230">
        <f t="shared" ref="D223:K223" si="78">B10</f>
        <v>12096</v>
      </c>
      <c r="E223" s="230">
        <f t="shared" si="78"/>
        <v>11600</v>
      </c>
      <c r="F223" s="230">
        <f t="shared" si="78"/>
        <v>8650</v>
      </c>
      <c r="G223" s="230">
        <f t="shared" si="78"/>
        <v>8619</v>
      </c>
      <c r="H223" s="230">
        <f t="shared" si="78"/>
        <v>6756</v>
      </c>
      <c r="I223" s="230">
        <f t="shared" si="78"/>
        <v>6901</v>
      </c>
      <c r="J223" s="230">
        <f t="shared" si="78"/>
        <v>5708</v>
      </c>
      <c r="K223" s="230">
        <f t="shared" si="78"/>
        <v>5868</v>
      </c>
    </row>
    <row r="224" spans="1:11">
      <c r="A224" s="703" t="s">
        <v>576</v>
      </c>
      <c r="B224" s="226">
        <f t="shared" si="77"/>
        <v>19081</v>
      </c>
      <c r="C224" s="226">
        <f t="shared" si="77"/>
        <v>17937</v>
      </c>
      <c r="D224" s="230">
        <f t="shared" ref="D224:K224" si="79">B64</f>
        <v>8111</v>
      </c>
      <c r="E224" s="230">
        <f t="shared" si="79"/>
        <v>8078</v>
      </c>
      <c r="F224" s="230">
        <f t="shared" si="79"/>
        <v>4312</v>
      </c>
      <c r="G224" s="230">
        <f t="shared" si="79"/>
        <v>4021</v>
      </c>
      <c r="H224" s="230">
        <f t="shared" si="79"/>
        <v>3228</v>
      </c>
      <c r="I224" s="230">
        <f t="shared" si="79"/>
        <v>2841</v>
      </c>
      <c r="J224" s="230">
        <f t="shared" si="79"/>
        <v>3430</v>
      </c>
      <c r="K224" s="230">
        <f t="shared" si="79"/>
        <v>2997</v>
      </c>
    </row>
    <row r="225" spans="1:11">
      <c r="A225" s="45" t="s">
        <v>577</v>
      </c>
      <c r="B225" s="226">
        <f t="shared" si="77"/>
        <v>15434</v>
      </c>
      <c r="C225" s="226">
        <f t="shared" si="77"/>
        <v>15263</v>
      </c>
      <c r="D225" s="230">
        <f t="shared" ref="D225:K225" si="80">B134</f>
        <v>5035</v>
      </c>
      <c r="E225" s="230">
        <f t="shared" si="80"/>
        <v>5043</v>
      </c>
      <c r="F225" s="230">
        <f t="shared" si="80"/>
        <v>4172</v>
      </c>
      <c r="G225" s="230">
        <f t="shared" si="80"/>
        <v>4046</v>
      </c>
      <c r="H225" s="230">
        <f t="shared" si="80"/>
        <v>3018</v>
      </c>
      <c r="I225" s="230">
        <f t="shared" si="80"/>
        <v>2898</v>
      </c>
      <c r="J225" s="230">
        <f t="shared" si="80"/>
        <v>3209</v>
      </c>
      <c r="K225" s="230">
        <f t="shared" si="80"/>
        <v>3276</v>
      </c>
    </row>
    <row r="226" spans="1:11">
      <c r="A226" s="45" t="s">
        <v>578</v>
      </c>
      <c r="B226" s="226">
        <f t="shared" si="77"/>
        <v>0</v>
      </c>
      <c r="C226" s="226">
        <f t="shared" si="77"/>
        <v>0</v>
      </c>
      <c r="D226" s="230">
        <f t="shared" ref="D226:K226" si="81">B100</f>
        <v>0</v>
      </c>
      <c r="E226" s="230">
        <f t="shared" si="81"/>
        <v>0</v>
      </c>
      <c r="F226" s="230">
        <f t="shared" si="81"/>
        <v>0</v>
      </c>
      <c r="G226" s="230">
        <f t="shared" si="81"/>
        <v>0</v>
      </c>
      <c r="H226" s="230">
        <f t="shared" si="81"/>
        <v>0</v>
      </c>
      <c r="I226" s="230">
        <f t="shared" si="81"/>
        <v>0</v>
      </c>
      <c r="J226" s="230">
        <f t="shared" si="81"/>
        <v>0</v>
      </c>
      <c r="K226" s="230">
        <f t="shared" si="81"/>
        <v>0</v>
      </c>
    </row>
    <row r="227" spans="1:11">
      <c r="A227" s="45" t="s">
        <v>579</v>
      </c>
      <c r="B227" s="226">
        <f t="shared" si="77"/>
        <v>9966</v>
      </c>
      <c r="C227" s="226">
        <f t="shared" si="77"/>
        <v>8584</v>
      </c>
      <c r="D227" s="230">
        <f t="shared" ref="D227:K227" si="82">B166</f>
        <v>3362</v>
      </c>
      <c r="E227" s="230">
        <f t="shared" si="82"/>
        <v>3284</v>
      </c>
      <c r="F227" s="230">
        <f t="shared" si="82"/>
        <v>2640</v>
      </c>
      <c r="G227" s="230">
        <f t="shared" si="82"/>
        <v>2134</v>
      </c>
      <c r="H227" s="230">
        <f t="shared" si="82"/>
        <v>2004</v>
      </c>
      <c r="I227" s="230">
        <f t="shared" si="82"/>
        <v>1582</v>
      </c>
      <c r="J227" s="230">
        <f t="shared" si="82"/>
        <v>1960</v>
      </c>
      <c r="K227" s="230">
        <f t="shared" si="82"/>
        <v>1584</v>
      </c>
    </row>
    <row r="228" spans="1:11">
      <c r="A228" s="45" t="s">
        <v>580</v>
      </c>
      <c r="B228" s="226">
        <f t="shared" si="77"/>
        <v>9842</v>
      </c>
      <c r="C228" s="226">
        <f t="shared" si="77"/>
        <v>8850</v>
      </c>
      <c r="D228" s="230">
        <f t="shared" ref="D228:K228" si="83">B42</f>
        <v>4650</v>
      </c>
      <c r="E228" s="230">
        <f t="shared" si="83"/>
        <v>4371</v>
      </c>
      <c r="F228" s="230">
        <f t="shared" si="83"/>
        <v>2023</v>
      </c>
      <c r="G228" s="230">
        <f t="shared" si="83"/>
        <v>1946</v>
      </c>
      <c r="H228" s="230">
        <f t="shared" si="83"/>
        <v>1888</v>
      </c>
      <c r="I228" s="230">
        <f t="shared" si="83"/>
        <v>1525</v>
      </c>
      <c r="J228" s="230">
        <f t="shared" si="83"/>
        <v>1281</v>
      </c>
      <c r="K228" s="230">
        <f t="shared" si="83"/>
        <v>1008</v>
      </c>
    </row>
    <row r="229" spans="1:11">
      <c r="A229" s="45"/>
      <c r="B229" s="230"/>
      <c r="C229" s="230"/>
      <c r="D229" s="230"/>
      <c r="E229" s="230"/>
      <c r="F229" s="230"/>
      <c r="G229" s="230"/>
      <c r="H229" s="230"/>
      <c r="I229" s="230"/>
      <c r="J229" s="230"/>
      <c r="K229" s="230"/>
    </row>
    <row r="230" spans="1:11">
      <c r="A230" s="684"/>
      <c r="B230" s="708"/>
      <c r="C230" s="708"/>
      <c r="D230" s="708"/>
      <c r="E230" s="708"/>
      <c r="F230" s="708"/>
      <c r="G230" s="708"/>
      <c r="H230" s="708"/>
      <c r="I230" s="708"/>
      <c r="J230" s="708"/>
      <c r="K230" s="708"/>
    </row>
  </sheetData>
  <mergeCells count="28">
    <mergeCell ref="A56:K56"/>
    <mergeCell ref="L56:U56"/>
    <mergeCell ref="A57:K57"/>
    <mergeCell ref="L57:U57"/>
    <mergeCell ref="X163:AB163"/>
    <mergeCell ref="AC163:AE163"/>
    <mergeCell ref="X97:AB97"/>
    <mergeCell ref="AC97:AE97"/>
    <mergeCell ref="X7:AB7"/>
    <mergeCell ref="AC7:AE7"/>
    <mergeCell ref="X39:AB39"/>
    <mergeCell ref="W33:AM33"/>
    <mergeCell ref="A126:K126"/>
    <mergeCell ref="X131:AB131"/>
    <mergeCell ref="AC131:AE131"/>
    <mergeCell ref="AC39:AE39"/>
    <mergeCell ref="A125:K125"/>
    <mergeCell ref="W55:AM55"/>
    <mergeCell ref="L55:U55"/>
    <mergeCell ref="A55:K55"/>
    <mergeCell ref="X61:AB61"/>
    <mergeCell ref="AC61:AE61"/>
    <mergeCell ref="L33:U33"/>
    <mergeCell ref="L34:U34"/>
    <mergeCell ref="L35:U35"/>
    <mergeCell ref="A33:K33"/>
    <mergeCell ref="A34:K34"/>
    <mergeCell ref="A35:K35"/>
  </mergeCells>
  <phoneticPr fontId="0" type="noConversion"/>
  <pageMargins left="0.5" right="0.42" top="0.78740157480314965" bottom="0.78740157480314965" header="0.51181102362204722" footer="0.51181102362204722"/>
  <pageSetup paperSize="9" orientation="landscape" r:id="rId1"/>
  <headerFooter alignWithMargins="0"/>
  <rowBreaks count="1" manualBreakCount="1">
    <brk id="137" max="6553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86"/>
  <sheetViews>
    <sheetView showZeros="0" zoomScale="75" workbookViewId="0">
      <pane xSplit="3" ySplit="8" topLeftCell="AC69" activePane="bottomRight" state="frozen"/>
      <selection pane="topRight" activeCell="D1" sqref="D1"/>
      <selection pane="bottomLeft" activeCell="A9" sqref="A9"/>
      <selection pane="bottomRight" activeCell="AR85" sqref="AR85"/>
    </sheetView>
  </sheetViews>
  <sheetFormatPr baseColWidth="10" defaultRowHeight="12.75"/>
  <cols>
    <col min="1" max="1" width="23.28515625" style="262" customWidth="1"/>
    <col min="2" max="3" width="6.7109375" style="355" hidden="1" customWidth="1"/>
    <col min="4" max="4" width="8.5703125" style="355" customWidth="1"/>
    <col min="5" max="5" width="7.5703125" style="355" customWidth="1"/>
    <col min="6" max="6" width="8.28515625" style="355" customWidth="1"/>
    <col min="7" max="7" width="7.5703125" style="355" customWidth="1"/>
    <col min="8" max="8" width="8.7109375" style="355" customWidth="1"/>
    <col min="9" max="12" width="7.5703125" style="355" customWidth="1"/>
    <col min="13" max="13" width="8.5703125" style="355" customWidth="1"/>
    <col min="14" max="15" width="8.85546875" style="355" customWidth="1"/>
    <col min="16" max="16" width="23.42578125" style="262" customWidth="1"/>
    <col min="17" max="17" width="8.85546875" style="355" customWidth="1"/>
    <col min="18" max="23" width="7.7109375" style="355" customWidth="1"/>
    <col min="24" max="24" width="7.5703125" style="355" customWidth="1"/>
    <col min="25" max="25" width="8.140625" style="355" customWidth="1"/>
    <col min="26" max="26" width="7" style="355" customWidth="1"/>
    <col min="27" max="27" width="9.7109375" style="355" customWidth="1"/>
    <col min="28" max="28" width="9.5703125" style="355" customWidth="1"/>
    <col min="29" max="29" width="23.140625" style="262" customWidth="1"/>
    <col min="30" max="34" width="6.85546875" style="247" customWidth="1"/>
    <col min="35" max="35" width="7.5703125" style="247" customWidth="1"/>
    <col min="36" max="36" width="8.28515625" style="247" customWidth="1"/>
    <col min="37" max="37" width="7.5703125" style="247" customWidth="1"/>
    <col min="38" max="38" width="6.85546875" style="247" customWidth="1"/>
    <col min="39" max="39" width="7.42578125" style="247" customWidth="1"/>
    <col min="40" max="41" width="5.85546875" style="247" customWidth="1"/>
    <col min="42" max="42" width="7" style="247" customWidth="1"/>
    <col min="43" max="43" width="7.42578125" style="247" customWidth="1"/>
    <col min="44" max="45" width="5.85546875" style="247" customWidth="1"/>
    <col min="46" max="46" width="6.28515625" style="247" customWidth="1"/>
    <col min="47" max="49" width="7.5703125" style="247" customWidth="1"/>
    <col min="50" max="50" width="6.140625" style="247" customWidth="1"/>
    <col min="51" max="51" width="5" style="247" customWidth="1"/>
    <col min="52" max="52" width="6.28515625" style="247" customWidth="1"/>
    <col min="53" max="16384" width="11.42578125" style="247"/>
  </cols>
  <sheetData>
    <row r="1" spans="1:49">
      <c r="A1" s="245" t="s">
        <v>222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245" t="s">
        <v>212</v>
      </c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245" t="s">
        <v>289</v>
      </c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</row>
    <row r="2" spans="1:49">
      <c r="A2" s="245" t="s">
        <v>998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245" t="s">
        <v>998</v>
      </c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245" t="s">
        <v>299</v>
      </c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</row>
    <row r="3" spans="1:49">
      <c r="A3" s="245" t="s">
        <v>1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245" t="s">
        <v>1</v>
      </c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245" t="s">
        <v>1</v>
      </c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</row>
    <row r="5" spans="1:49">
      <c r="A5" s="248" t="s">
        <v>375</v>
      </c>
      <c r="L5" s="355" t="s">
        <v>618</v>
      </c>
      <c r="P5" s="248" t="s">
        <v>375</v>
      </c>
      <c r="Y5" s="355" t="s">
        <v>618</v>
      </c>
      <c r="AC5" s="248" t="s">
        <v>375</v>
      </c>
      <c r="AP5" s="247" t="s">
        <v>618</v>
      </c>
    </row>
    <row r="7" spans="1:49" ht="17.25" customHeight="1">
      <c r="A7" s="249"/>
      <c r="B7" s="79" t="s">
        <v>7</v>
      </c>
      <c r="C7" s="186"/>
      <c r="D7" s="79" t="s">
        <v>378</v>
      </c>
      <c r="E7" s="186"/>
      <c r="F7" s="79" t="s">
        <v>379</v>
      </c>
      <c r="G7" s="186"/>
      <c r="H7" s="79" t="s">
        <v>380</v>
      </c>
      <c r="I7" s="186"/>
      <c r="J7" s="79" t="s">
        <v>381</v>
      </c>
      <c r="K7" s="186"/>
      <c r="L7" s="79" t="s">
        <v>382</v>
      </c>
      <c r="M7" s="186"/>
      <c r="N7" s="79" t="s">
        <v>80</v>
      </c>
      <c r="O7" s="186"/>
      <c r="P7" s="249"/>
      <c r="Q7" s="79" t="s">
        <v>378</v>
      </c>
      <c r="R7" s="186"/>
      <c r="S7" s="79" t="s">
        <v>379</v>
      </c>
      <c r="T7" s="186"/>
      <c r="U7" s="79" t="s">
        <v>380</v>
      </c>
      <c r="V7" s="186"/>
      <c r="W7" s="79" t="s">
        <v>381</v>
      </c>
      <c r="X7" s="186"/>
      <c r="Y7" s="79" t="s">
        <v>382</v>
      </c>
      <c r="Z7" s="186"/>
      <c r="AA7" s="79" t="s">
        <v>80</v>
      </c>
      <c r="AB7" s="186"/>
      <c r="AC7" s="249"/>
      <c r="AD7" s="801" t="s">
        <v>96</v>
      </c>
      <c r="AE7" s="801"/>
      <c r="AF7" s="801"/>
      <c r="AG7" s="801"/>
      <c r="AH7" s="801"/>
      <c r="AI7" s="804"/>
      <c r="AJ7" s="1095" t="s">
        <v>110</v>
      </c>
      <c r="AK7" s="1096"/>
      <c r="AL7" s="800" t="s">
        <v>385</v>
      </c>
      <c r="AM7" s="801"/>
      <c r="AN7" s="801"/>
      <c r="AO7" s="801"/>
      <c r="AP7" s="802"/>
      <c r="AQ7" s="1092" t="s">
        <v>386</v>
      </c>
      <c r="AR7" s="1093"/>
      <c r="AS7" s="1094"/>
    </row>
    <row r="8" spans="1:49" ht="33" customHeight="1">
      <c r="A8" s="253" t="s">
        <v>387</v>
      </c>
      <c r="B8" s="85" t="s">
        <v>665</v>
      </c>
      <c r="C8" s="85" t="s">
        <v>389</v>
      </c>
      <c r="D8" s="85" t="s">
        <v>665</v>
      </c>
      <c r="E8" s="85" t="s">
        <v>389</v>
      </c>
      <c r="F8" s="85" t="s">
        <v>665</v>
      </c>
      <c r="G8" s="85" t="s">
        <v>389</v>
      </c>
      <c r="H8" s="85" t="s">
        <v>665</v>
      </c>
      <c r="I8" s="85" t="s">
        <v>389</v>
      </c>
      <c r="J8" s="85" t="s">
        <v>665</v>
      </c>
      <c r="K8" s="85" t="s">
        <v>389</v>
      </c>
      <c r="L8" s="85" t="s">
        <v>665</v>
      </c>
      <c r="M8" s="85" t="s">
        <v>389</v>
      </c>
      <c r="N8" s="85" t="s">
        <v>665</v>
      </c>
      <c r="O8" s="85" t="s">
        <v>389</v>
      </c>
      <c r="P8" s="253" t="s">
        <v>387</v>
      </c>
      <c r="Q8" s="85" t="s">
        <v>665</v>
      </c>
      <c r="R8" s="85" t="s">
        <v>389</v>
      </c>
      <c r="S8" s="85" t="s">
        <v>665</v>
      </c>
      <c r="T8" s="85" t="s">
        <v>389</v>
      </c>
      <c r="U8" s="85" t="s">
        <v>665</v>
      </c>
      <c r="V8" s="85" t="s">
        <v>389</v>
      </c>
      <c r="W8" s="85" t="s">
        <v>665</v>
      </c>
      <c r="X8" s="85" t="s">
        <v>389</v>
      </c>
      <c r="Y8" s="85" t="s">
        <v>665</v>
      </c>
      <c r="Z8" s="85" t="s">
        <v>389</v>
      </c>
      <c r="AA8" s="85" t="s">
        <v>665</v>
      </c>
      <c r="AB8" s="85" t="s">
        <v>389</v>
      </c>
      <c r="AC8" s="803" t="s">
        <v>387</v>
      </c>
      <c r="AD8" s="879" t="s">
        <v>396</v>
      </c>
      <c r="AE8" s="879" t="s">
        <v>397</v>
      </c>
      <c r="AF8" s="879" t="s">
        <v>398</v>
      </c>
      <c r="AG8" s="879" t="s">
        <v>399</v>
      </c>
      <c r="AH8" s="879" t="s">
        <v>400</v>
      </c>
      <c r="AI8" s="884" t="s">
        <v>377</v>
      </c>
      <c r="AJ8" s="885" t="s">
        <v>86</v>
      </c>
      <c r="AK8" s="933" t="s">
        <v>9</v>
      </c>
      <c r="AL8" s="883" t="s">
        <v>241</v>
      </c>
      <c r="AM8" s="1051" t="s">
        <v>112</v>
      </c>
      <c r="AN8" s="883" t="s">
        <v>242</v>
      </c>
      <c r="AO8" s="883" t="s">
        <v>83</v>
      </c>
      <c r="AP8" s="884" t="s">
        <v>377</v>
      </c>
      <c r="AQ8" s="885" t="s">
        <v>111</v>
      </c>
      <c r="AR8" s="885" t="s">
        <v>117</v>
      </c>
      <c r="AS8" s="886" t="s">
        <v>178</v>
      </c>
    </row>
    <row r="9" spans="1:49">
      <c r="A9" s="183"/>
      <c r="B9" s="362"/>
      <c r="C9" s="362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62"/>
      <c r="O9" s="362"/>
      <c r="P9" s="183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620"/>
      <c r="AC9" s="249"/>
      <c r="AD9" s="438"/>
      <c r="AE9" s="438"/>
      <c r="AF9" s="438"/>
      <c r="AG9" s="438"/>
      <c r="AH9" s="438"/>
      <c r="AI9" s="249"/>
      <c r="AJ9" s="242"/>
      <c r="AK9" s="619"/>
      <c r="AL9" s="242"/>
      <c r="AM9" s="626"/>
      <c r="AN9" s="242"/>
      <c r="AO9" s="242"/>
      <c r="AP9" s="438"/>
      <c r="AQ9" s="242"/>
      <c r="AR9" s="254"/>
      <c r="AS9" s="807"/>
      <c r="AT9" s="261"/>
      <c r="AU9" s="261"/>
      <c r="AV9" s="261"/>
      <c r="AW9" s="261"/>
    </row>
    <row r="10" spans="1:49">
      <c r="A10" s="182" t="s">
        <v>407</v>
      </c>
      <c r="B10" s="363">
        <f>SUM(B12:B32)</f>
        <v>0</v>
      </c>
      <c r="C10" s="363">
        <f>SUM(C12:C32)</f>
        <v>0</v>
      </c>
      <c r="D10" s="357">
        <f>SUM(D12:D30)</f>
        <v>139117</v>
      </c>
      <c r="E10" s="357">
        <f t="shared" ref="E10:O10" si="0">SUM(E12:E30)</f>
        <v>65154</v>
      </c>
      <c r="F10" s="357">
        <f t="shared" si="0"/>
        <v>114004</v>
      </c>
      <c r="G10" s="357">
        <f t="shared" si="0"/>
        <v>53471</v>
      </c>
      <c r="H10" s="357">
        <f t="shared" si="0"/>
        <v>100995</v>
      </c>
      <c r="I10" s="357">
        <f t="shared" si="0"/>
        <v>49114</v>
      </c>
      <c r="J10" s="357">
        <f t="shared" si="0"/>
        <v>68512</v>
      </c>
      <c r="K10" s="357">
        <f t="shared" si="0"/>
        <v>34285</v>
      </c>
      <c r="L10" s="357">
        <f t="shared" si="0"/>
        <v>43732</v>
      </c>
      <c r="M10" s="357">
        <f t="shared" si="0"/>
        <v>22479</v>
      </c>
      <c r="N10" s="357">
        <f t="shared" si="0"/>
        <v>466360</v>
      </c>
      <c r="O10" s="357">
        <f t="shared" si="0"/>
        <v>224503</v>
      </c>
      <c r="P10" s="182" t="s">
        <v>407</v>
      </c>
      <c r="Q10" s="357">
        <f>SUM(Q12:Q30)</f>
        <v>45659</v>
      </c>
      <c r="R10" s="357">
        <f t="shared" ref="R10:AB10" si="1">SUM(R12:R30)</f>
        <v>20376</v>
      </c>
      <c r="S10" s="357">
        <f t="shared" si="1"/>
        <v>35242</v>
      </c>
      <c r="T10" s="357">
        <f t="shared" si="1"/>
        <v>15253</v>
      </c>
      <c r="U10" s="357">
        <f t="shared" si="1"/>
        <v>32366</v>
      </c>
      <c r="V10" s="357">
        <f t="shared" si="1"/>
        <v>15086</v>
      </c>
      <c r="W10" s="357">
        <f t="shared" si="1"/>
        <v>18594</v>
      </c>
      <c r="X10" s="357">
        <f t="shared" si="1"/>
        <v>9241</v>
      </c>
      <c r="Y10" s="357">
        <f t="shared" si="1"/>
        <v>10276</v>
      </c>
      <c r="Z10" s="357">
        <f t="shared" si="1"/>
        <v>5420</v>
      </c>
      <c r="AA10" s="357">
        <f t="shared" si="1"/>
        <v>142137</v>
      </c>
      <c r="AB10" s="357">
        <f t="shared" si="1"/>
        <v>65376</v>
      </c>
      <c r="AC10" s="182" t="s">
        <v>407</v>
      </c>
      <c r="AD10" s="255">
        <f>SUM(AD12:AD30)</f>
        <v>3213</v>
      </c>
      <c r="AE10" s="255">
        <f t="shared" ref="AE10:AS10" si="2">SUM(AE12:AE30)</f>
        <v>3122</v>
      </c>
      <c r="AF10" s="255">
        <f t="shared" si="2"/>
        <v>3079</v>
      </c>
      <c r="AG10" s="255">
        <f t="shared" si="2"/>
        <v>2729</v>
      </c>
      <c r="AH10" s="255">
        <f t="shared" si="2"/>
        <v>2455</v>
      </c>
      <c r="AI10" s="255">
        <f t="shared" si="2"/>
        <v>14598</v>
      </c>
      <c r="AJ10" s="255">
        <f t="shared" si="2"/>
        <v>9491</v>
      </c>
      <c r="AK10" s="255">
        <f t="shared" si="2"/>
        <v>8193</v>
      </c>
      <c r="AL10" s="255">
        <f t="shared" si="2"/>
        <v>9177</v>
      </c>
      <c r="AM10" s="255">
        <f>SUM(AM12:AM30)</f>
        <v>1594</v>
      </c>
      <c r="AN10" s="255">
        <f>SUM(AN12:AN30)</f>
        <v>0</v>
      </c>
      <c r="AO10" s="255">
        <f t="shared" si="2"/>
        <v>1595</v>
      </c>
      <c r="AP10" s="255">
        <f t="shared" si="2"/>
        <v>10772</v>
      </c>
      <c r="AQ10" s="255">
        <f t="shared" si="2"/>
        <v>2890</v>
      </c>
      <c r="AR10" s="255">
        <f t="shared" si="2"/>
        <v>2727</v>
      </c>
      <c r="AS10" s="255">
        <f t="shared" si="2"/>
        <v>163</v>
      </c>
    </row>
    <row r="11" spans="1:49" ht="10.5" customHeight="1">
      <c r="A11" s="183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183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183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7"/>
      <c r="AS11" s="256"/>
    </row>
    <row r="12" spans="1:49" ht="15" customHeight="1">
      <c r="A12" s="183" t="s">
        <v>408</v>
      </c>
      <c r="B12" s="357"/>
      <c r="C12" s="357"/>
      <c r="D12" s="359">
        <f>'saisie N1Pub'!D12+'saisie N1Pub'!E12</f>
        <v>11381</v>
      </c>
      <c r="E12" s="359">
        <f>+'saisie N1Pub'!E12</f>
        <v>5284</v>
      </c>
      <c r="F12" s="359">
        <f>'saisie N1Pub'!F12+'saisie N1Pub'!G12</f>
        <v>10626</v>
      </c>
      <c r="G12" s="359">
        <f>+'saisie N1Pub'!G12</f>
        <v>4976</v>
      </c>
      <c r="H12" s="359">
        <f>'saisie N1Pub'!H12+'saisie N1Pub'!I12</f>
        <v>11609</v>
      </c>
      <c r="I12" s="359">
        <f>+'saisie N1Pub'!I12</f>
        <v>5641</v>
      </c>
      <c r="J12" s="359">
        <f>'saisie N1Pub'!J12+'saisie N1Pub'!K12</f>
        <v>10400</v>
      </c>
      <c r="K12" s="359">
        <f>+'saisie N1Pub'!K12</f>
        <v>5210</v>
      </c>
      <c r="L12" s="359">
        <f>'saisie N1Pub'!L12+'saisie N1Pub'!M12</f>
        <v>8617</v>
      </c>
      <c r="M12" s="359">
        <f>'saisie N1Pub'!M12</f>
        <v>4408</v>
      </c>
      <c r="N12" s="363">
        <f>++D12+F12+H12+J12+L12</f>
        <v>52633</v>
      </c>
      <c r="O12" s="363">
        <f>++E12+G12+I12+K12+M12</f>
        <v>25519</v>
      </c>
      <c r="P12" s="183" t="s">
        <v>408</v>
      </c>
      <c r="Q12" s="359">
        <f>+'saisie N1Pub'!Q12+'saisie N1Pub'!R12</f>
        <v>3452</v>
      </c>
      <c r="R12" s="359">
        <f>+'saisie N1Pub'!R12</f>
        <v>1459</v>
      </c>
      <c r="S12" s="359">
        <f>+'saisie N1Pub'!S12+'saisie N1Pub'!T12</f>
        <v>2927</v>
      </c>
      <c r="T12" s="359">
        <f>+'saisie N1Pub'!T12</f>
        <v>1288</v>
      </c>
      <c r="U12" s="359">
        <f>+'saisie N1Pub'!U12+'saisie N1Pub'!V12</f>
        <v>3575</v>
      </c>
      <c r="V12" s="359">
        <f>+'saisie N1Pub'!V12</f>
        <v>1661</v>
      </c>
      <c r="W12" s="359">
        <f>+'saisie N1Pub'!W12+'saisie N1Pub'!X12</f>
        <v>3154</v>
      </c>
      <c r="X12" s="359">
        <f>+'saisie N1Pub'!X12</f>
        <v>1552</v>
      </c>
      <c r="Y12" s="359">
        <f>+'saisie N1Pub'!Y12+'saisie N1Pub'!Z12</f>
        <v>2500</v>
      </c>
      <c r="Z12" s="359">
        <f>+'saisie N1Pub'!Z12</f>
        <v>1281</v>
      </c>
      <c r="AA12" s="357">
        <f t="shared" ref="AA12:AA30" si="3">Q12+S12+U12+W12+Y12</f>
        <v>15608</v>
      </c>
      <c r="AB12" s="357">
        <f t="shared" ref="AB12:AB30" si="4">R12+T12+V12+X12+Z12</f>
        <v>7241</v>
      </c>
      <c r="AC12" s="183" t="s">
        <v>408</v>
      </c>
      <c r="AD12" s="359">
        <f>+'saisie N1Pub'!AE12</f>
        <v>237</v>
      </c>
      <c r="AE12" s="359">
        <f>+'saisie N1Pub'!AF12</f>
        <v>229</v>
      </c>
      <c r="AF12" s="359">
        <f>+'saisie N1Pub'!AG12</f>
        <v>257</v>
      </c>
      <c r="AG12" s="359">
        <f>+'saisie N1Pub'!AH12</f>
        <v>230</v>
      </c>
      <c r="AH12" s="359">
        <f>+'saisie N1Pub'!AI12</f>
        <v>231</v>
      </c>
      <c r="AI12" s="359">
        <f>+'saisie N1Pub'!AJ12</f>
        <v>1184</v>
      </c>
      <c r="AJ12" s="359">
        <f>+'saisie N1Pub'!AK12</f>
        <v>770</v>
      </c>
      <c r="AK12" s="359">
        <f>+'saisie N1Pub'!AL12</f>
        <v>724</v>
      </c>
      <c r="AL12" s="359">
        <f>+'saisie N1Pub'!AN12</f>
        <v>1232</v>
      </c>
      <c r="AM12" s="359">
        <f>+'saisie N1Pub'!AP12</f>
        <v>54</v>
      </c>
      <c r="AN12" s="359">
        <f>+'saisie N1Pub'!AO12</f>
        <v>0</v>
      </c>
      <c r="AO12" s="359">
        <f>+'saisie N1Pub'!AQ12</f>
        <v>848</v>
      </c>
      <c r="AP12" s="359">
        <f>+'saisie N1Pub'!AR12</f>
        <v>2080</v>
      </c>
      <c r="AQ12" s="359">
        <f>+'saisie N1Pub'!AS12</f>
        <v>88</v>
      </c>
      <c r="AR12" s="359">
        <f>+'saisie N1Pub'!AT12</f>
        <v>88</v>
      </c>
      <c r="AS12" s="359">
        <f>+'saisie N1Pub'!AU12</f>
        <v>0</v>
      </c>
    </row>
    <row r="13" spans="1:49" ht="15" customHeight="1">
      <c r="A13" s="183" t="s">
        <v>409</v>
      </c>
      <c r="B13" s="357"/>
      <c r="C13" s="357"/>
      <c r="D13" s="359">
        <f>'saisie N1Pub'!D13+'saisie N1Pub'!E13</f>
        <v>8373</v>
      </c>
      <c r="E13" s="359">
        <f>+'saisie N1Pub'!E13</f>
        <v>3949</v>
      </c>
      <c r="F13" s="359">
        <f>'saisie N1Pub'!F13+'saisie N1Pub'!G13</f>
        <v>7380</v>
      </c>
      <c r="G13" s="359">
        <f>+'saisie N1Pub'!G13</f>
        <v>3471</v>
      </c>
      <c r="H13" s="359">
        <f>'saisie N1Pub'!H13+'saisie N1Pub'!I13</f>
        <v>6944</v>
      </c>
      <c r="I13" s="359">
        <f>+'saisie N1Pub'!I13</f>
        <v>3396</v>
      </c>
      <c r="J13" s="359">
        <f>'saisie N1Pub'!J13+'saisie N1Pub'!K13</f>
        <v>5321</v>
      </c>
      <c r="K13" s="359">
        <f>+'saisie N1Pub'!K13</f>
        <v>2700</v>
      </c>
      <c r="L13" s="359">
        <f>'saisie N1Pub'!L13+'saisie N1Pub'!M13</f>
        <v>3590</v>
      </c>
      <c r="M13" s="359">
        <f>'saisie N1Pub'!M13</f>
        <v>1893</v>
      </c>
      <c r="N13" s="363">
        <f t="shared" ref="N13:N30" si="5">++D13+F13+H13+J13+L13</f>
        <v>31608</v>
      </c>
      <c r="O13" s="363">
        <f t="shared" ref="O13:O30" si="6">++E13+G13+I13+K13+M13</f>
        <v>15409</v>
      </c>
      <c r="P13" s="183" t="s">
        <v>409</v>
      </c>
      <c r="Q13" s="359">
        <f>+'saisie N1Pub'!Q13+'saisie N1Pub'!R13</f>
        <v>2676</v>
      </c>
      <c r="R13" s="359">
        <f>+'saisie N1Pub'!R13</f>
        <v>1216</v>
      </c>
      <c r="S13" s="359">
        <f>+'saisie N1Pub'!S13+'saisie N1Pub'!T13</f>
        <v>2152</v>
      </c>
      <c r="T13" s="359">
        <f>+'saisie N1Pub'!T13</f>
        <v>931</v>
      </c>
      <c r="U13" s="359">
        <f>+'saisie N1Pub'!U13+'saisie N1Pub'!V13</f>
        <v>2098</v>
      </c>
      <c r="V13" s="359">
        <f>+'saisie N1Pub'!V13</f>
        <v>939</v>
      </c>
      <c r="W13" s="359">
        <f>+'saisie N1Pub'!W13+'saisie N1Pub'!X13</f>
        <v>1385</v>
      </c>
      <c r="X13" s="359">
        <f>+'saisie N1Pub'!X13</f>
        <v>696</v>
      </c>
      <c r="Y13" s="359">
        <f>+'saisie N1Pub'!Y13+'saisie N1Pub'!Z13</f>
        <v>841</v>
      </c>
      <c r="Z13" s="359">
        <f>+'saisie N1Pub'!Z13</f>
        <v>449</v>
      </c>
      <c r="AA13" s="357">
        <f t="shared" si="3"/>
        <v>9152</v>
      </c>
      <c r="AB13" s="357">
        <f t="shared" si="4"/>
        <v>4231</v>
      </c>
      <c r="AC13" s="183" t="s">
        <v>409</v>
      </c>
      <c r="AD13" s="359">
        <f>+'saisie N1Pub'!AE13</f>
        <v>179</v>
      </c>
      <c r="AE13" s="359">
        <f>+'saisie N1Pub'!AF13</f>
        <v>173</v>
      </c>
      <c r="AF13" s="359">
        <f>+'saisie N1Pub'!AG13</f>
        <v>168</v>
      </c>
      <c r="AG13" s="359">
        <f>+'saisie N1Pub'!AH13</f>
        <v>148</v>
      </c>
      <c r="AH13" s="359">
        <f>+'saisie N1Pub'!AI13</f>
        <v>135</v>
      </c>
      <c r="AI13" s="359">
        <f>+'saisie N1Pub'!AJ13</f>
        <v>803</v>
      </c>
      <c r="AJ13" s="359">
        <f>+'saisie N1Pub'!AK13</f>
        <v>577</v>
      </c>
      <c r="AK13" s="359">
        <f>+'saisie N1Pub'!AL13</f>
        <v>511</v>
      </c>
      <c r="AL13" s="359">
        <f>+'saisie N1Pub'!AN13</f>
        <v>702</v>
      </c>
      <c r="AM13" s="359">
        <f>+'saisie N1Pub'!AP13</f>
        <v>76</v>
      </c>
      <c r="AN13" s="359">
        <f>+'saisie N1Pub'!AO13</f>
        <v>0</v>
      </c>
      <c r="AO13" s="359">
        <f>+'saisie N1Pub'!AQ13</f>
        <v>90</v>
      </c>
      <c r="AP13" s="359">
        <f>+'saisie N1Pub'!AR13</f>
        <v>792</v>
      </c>
      <c r="AQ13" s="359">
        <f>+'saisie N1Pub'!AS13</f>
        <v>147</v>
      </c>
      <c r="AR13" s="359">
        <f>+'saisie N1Pub'!AT13</f>
        <v>128</v>
      </c>
      <c r="AS13" s="359">
        <f>+'saisie N1Pub'!AU13</f>
        <v>19</v>
      </c>
    </row>
    <row r="14" spans="1:49" ht="15" customHeight="1">
      <c r="A14" s="183" t="s">
        <v>410</v>
      </c>
      <c r="B14" s="357"/>
      <c r="C14" s="357"/>
      <c r="D14" s="359">
        <f>'saisie N1Pub'!D14+'saisie N1Pub'!E14</f>
        <v>6384</v>
      </c>
      <c r="E14" s="359">
        <f>+'saisie N1Pub'!E14</f>
        <v>2919</v>
      </c>
      <c r="F14" s="359">
        <f>'saisie N1Pub'!F14+'saisie N1Pub'!G14</f>
        <v>5929</v>
      </c>
      <c r="G14" s="359">
        <f>+'saisie N1Pub'!G14</f>
        <v>2696</v>
      </c>
      <c r="H14" s="359">
        <f>'saisie N1Pub'!H14+'saisie N1Pub'!I14</f>
        <v>5523</v>
      </c>
      <c r="I14" s="359">
        <f>+'saisie N1Pub'!I14</f>
        <v>2615</v>
      </c>
      <c r="J14" s="359">
        <f>'saisie N1Pub'!J14+'saisie N1Pub'!K14</f>
        <v>4100</v>
      </c>
      <c r="K14" s="359">
        <f>+'saisie N1Pub'!K14</f>
        <v>2086</v>
      </c>
      <c r="L14" s="359">
        <f>'saisie N1Pub'!L14+'saisie N1Pub'!M14</f>
        <v>2662</v>
      </c>
      <c r="M14" s="359">
        <f>'saisie N1Pub'!M14</f>
        <v>1373</v>
      </c>
      <c r="N14" s="363">
        <f t="shared" si="5"/>
        <v>24598</v>
      </c>
      <c r="O14" s="363">
        <f t="shared" si="6"/>
        <v>11689</v>
      </c>
      <c r="P14" s="183" t="s">
        <v>410</v>
      </c>
      <c r="Q14" s="359">
        <f>+'saisie N1Pub'!Q14+'saisie N1Pub'!R14</f>
        <v>2089</v>
      </c>
      <c r="R14" s="359">
        <f>+'saisie N1Pub'!R14</f>
        <v>918</v>
      </c>
      <c r="S14" s="359">
        <f>+'saisie N1Pub'!S14+'saisie N1Pub'!T14</f>
        <v>1924</v>
      </c>
      <c r="T14" s="359">
        <f>+'saisie N1Pub'!T14</f>
        <v>757</v>
      </c>
      <c r="U14" s="359">
        <f>+'saisie N1Pub'!U14+'saisie N1Pub'!V14</f>
        <v>1837</v>
      </c>
      <c r="V14" s="359">
        <f>+'saisie N1Pub'!V14</f>
        <v>824</v>
      </c>
      <c r="W14" s="359">
        <f>+'saisie N1Pub'!W14+'saisie N1Pub'!X14</f>
        <v>1154</v>
      </c>
      <c r="X14" s="359">
        <f>+'saisie N1Pub'!X14</f>
        <v>570</v>
      </c>
      <c r="Y14" s="359">
        <f>+'saisie N1Pub'!Y14+'saisie N1Pub'!Z14</f>
        <v>600</v>
      </c>
      <c r="Z14" s="359">
        <f>+'saisie N1Pub'!Z14</f>
        <v>305</v>
      </c>
      <c r="AA14" s="357">
        <f t="shared" si="3"/>
        <v>7604</v>
      </c>
      <c r="AB14" s="357">
        <f t="shared" si="4"/>
        <v>3374</v>
      </c>
      <c r="AC14" s="183" t="s">
        <v>410</v>
      </c>
      <c r="AD14" s="359">
        <f>+'saisie N1Pub'!AE14</f>
        <v>177</v>
      </c>
      <c r="AE14" s="359">
        <f>+'saisie N1Pub'!AF14</f>
        <v>170</v>
      </c>
      <c r="AF14" s="359">
        <f>+'saisie N1Pub'!AG14</f>
        <v>169</v>
      </c>
      <c r="AG14" s="359">
        <f>+'saisie N1Pub'!AH14</f>
        <v>152</v>
      </c>
      <c r="AH14" s="359">
        <f>+'saisie N1Pub'!AI14</f>
        <v>148</v>
      </c>
      <c r="AI14" s="359">
        <f>+'saisie N1Pub'!AJ14</f>
        <v>816</v>
      </c>
      <c r="AJ14" s="359">
        <f>+'saisie N1Pub'!AK14</f>
        <v>610</v>
      </c>
      <c r="AK14" s="359">
        <f>+'saisie N1Pub'!AL14</f>
        <v>512</v>
      </c>
      <c r="AL14" s="359">
        <f>+'saisie N1Pub'!AN14</f>
        <v>542</v>
      </c>
      <c r="AM14" s="359">
        <f>+'saisie N1Pub'!AP14</f>
        <v>30</v>
      </c>
      <c r="AN14" s="359">
        <f>+'saisie N1Pub'!AO14</f>
        <v>0</v>
      </c>
      <c r="AO14" s="359">
        <f>+'saisie N1Pub'!AQ14</f>
        <v>13</v>
      </c>
      <c r="AP14" s="359">
        <f>+'saisie N1Pub'!AR14</f>
        <v>555</v>
      </c>
      <c r="AQ14" s="359">
        <f>+'saisie N1Pub'!AS14</f>
        <v>165</v>
      </c>
      <c r="AR14" s="359">
        <f>+'saisie N1Pub'!AT14</f>
        <v>154</v>
      </c>
      <c r="AS14" s="359">
        <f>+'saisie N1Pub'!AU14</f>
        <v>11</v>
      </c>
    </row>
    <row r="15" spans="1:49" ht="15" customHeight="1">
      <c r="A15" s="183" t="s">
        <v>411</v>
      </c>
      <c r="B15" s="357"/>
      <c r="C15" s="357"/>
      <c r="D15" s="359">
        <f>'saisie N1Pub'!D15+'saisie N1Pub'!E15</f>
        <v>6505</v>
      </c>
      <c r="E15" s="359">
        <f>+'saisie N1Pub'!E15</f>
        <v>2952</v>
      </c>
      <c r="F15" s="359">
        <f>'saisie N1Pub'!F15+'saisie N1Pub'!G15</f>
        <v>5396</v>
      </c>
      <c r="G15" s="359">
        <f>+'saisie N1Pub'!G15</f>
        <v>2529</v>
      </c>
      <c r="H15" s="359">
        <f>'saisie N1Pub'!H15+'saisie N1Pub'!I15</f>
        <v>4365</v>
      </c>
      <c r="I15" s="359">
        <f>+'saisie N1Pub'!I15</f>
        <v>2139</v>
      </c>
      <c r="J15" s="359">
        <f>'saisie N1Pub'!J15+'saisie N1Pub'!K15</f>
        <v>2873</v>
      </c>
      <c r="K15" s="359">
        <f>+'saisie N1Pub'!K15</f>
        <v>1405</v>
      </c>
      <c r="L15" s="359">
        <f>'saisie N1Pub'!L15+'saisie N1Pub'!M15</f>
        <v>1535</v>
      </c>
      <c r="M15" s="359">
        <f>'saisie N1Pub'!M15</f>
        <v>756</v>
      </c>
      <c r="N15" s="363">
        <f t="shared" si="5"/>
        <v>20674</v>
      </c>
      <c r="O15" s="363">
        <f t="shared" si="6"/>
        <v>9781</v>
      </c>
      <c r="P15" s="183" t="s">
        <v>411</v>
      </c>
      <c r="Q15" s="359">
        <f>+'saisie N1Pub'!Q15+'saisie N1Pub'!R15</f>
        <v>2061</v>
      </c>
      <c r="R15" s="359">
        <f>+'saisie N1Pub'!R15</f>
        <v>877</v>
      </c>
      <c r="S15" s="359">
        <f>+'saisie N1Pub'!S15+'saisie N1Pub'!T15</f>
        <v>1552</v>
      </c>
      <c r="T15" s="359">
        <f>+'saisie N1Pub'!T15</f>
        <v>683</v>
      </c>
      <c r="U15" s="359">
        <f>+'saisie N1Pub'!U15+'saisie N1Pub'!V15</f>
        <v>1148</v>
      </c>
      <c r="V15" s="359">
        <f>+'saisie N1Pub'!V15</f>
        <v>537</v>
      </c>
      <c r="W15" s="359">
        <f>+'saisie N1Pub'!W15+'saisie N1Pub'!X15</f>
        <v>781</v>
      </c>
      <c r="X15" s="359">
        <f>+'saisie N1Pub'!X15</f>
        <v>365</v>
      </c>
      <c r="Y15" s="359">
        <f>+'saisie N1Pub'!Y15+'saisie N1Pub'!Z15</f>
        <v>368</v>
      </c>
      <c r="Z15" s="359">
        <f>+'saisie N1Pub'!Z15</f>
        <v>188</v>
      </c>
      <c r="AA15" s="357">
        <f t="shared" si="3"/>
        <v>5910</v>
      </c>
      <c r="AB15" s="357">
        <f t="shared" si="4"/>
        <v>2650</v>
      </c>
      <c r="AC15" s="183" t="s">
        <v>411</v>
      </c>
      <c r="AD15" s="359">
        <f>+'saisie N1Pub'!AE15</f>
        <v>148</v>
      </c>
      <c r="AE15" s="359">
        <f>+'saisie N1Pub'!AF15</f>
        <v>144</v>
      </c>
      <c r="AF15" s="359">
        <f>+'saisie N1Pub'!AG15</f>
        <v>136</v>
      </c>
      <c r="AG15" s="359">
        <f>+'saisie N1Pub'!AH15</f>
        <v>127</v>
      </c>
      <c r="AH15" s="359">
        <f>+'saisie N1Pub'!AI15</f>
        <v>100</v>
      </c>
      <c r="AI15" s="359">
        <f>+'saisie N1Pub'!AJ15</f>
        <v>655</v>
      </c>
      <c r="AJ15" s="359">
        <f>+'saisie N1Pub'!AK15</f>
        <v>442</v>
      </c>
      <c r="AK15" s="359">
        <f>+'saisie N1Pub'!AL15</f>
        <v>340</v>
      </c>
      <c r="AL15" s="359">
        <f>+'saisie N1Pub'!AN15</f>
        <v>364</v>
      </c>
      <c r="AM15" s="359">
        <f>+'saisie N1Pub'!AP15</f>
        <v>52</v>
      </c>
      <c r="AN15" s="359">
        <f>+'saisie N1Pub'!AO15</f>
        <v>0</v>
      </c>
      <c r="AO15" s="359">
        <f>+'saisie N1Pub'!AQ15</f>
        <v>8</v>
      </c>
      <c r="AP15" s="359">
        <f>+'saisie N1Pub'!AR15</f>
        <v>372</v>
      </c>
      <c r="AQ15" s="359">
        <f>+'saisie N1Pub'!AS15</f>
        <v>126</v>
      </c>
      <c r="AR15" s="359">
        <f>+'saisie N1Pub'!AT15</f>
        <v>124</v>
      </c>
      <c r="AS15" s="359">
        <f>+'saisie N1Pub'!AU15</f>
        <v>2</v>
      </c>
    </row>
    <row r="16" spans="1:49" ht="15" customHeight="1">
      <c r="A16" s="183" t="s">
        <v>412</v>
      </c>
      <c r="B16" s="357"/>
      <c r="C16" s="357"/>
      <c r="D16" s="359">
        <f>'saisie N1Pub'!D16+'saisie N1Pub'!E16</f>
        <v>6812</v>
      </c>
      <c r="E16" s="359">
        <f>+'saisie N1Pub'!E16</f>
        <v>3114</v>
      </c>
      <c r="F16" s="359">
        <f>'saisie N1Pub'!F16+'saisie N1Pub'!G16</f>
        <v>7002</v>
      </c>
      <c r="G16" s="359">
        <f>+'saisie N1Pub'!G16</f>
        <v>3246</v>
      </c>
      <c r="H16" s="359">
        <f>'saisie N1Pub'!H16+'saisie N1Pub'!I16</f>
        <v>6700</v>
      </c>
      <c r="I16" s="359">
        <f>+'saisie N1Pub'!I16</f>
        <v>3303</v>
      </c>
      <c r="J16" s="359">
        <f>'saisie N1Pub'!J16+'saisie N1Pub'!K16</f>
        <v>4612</v>
      </c>
      <c r="K16" s="359">
        <f>+'saisie N1Pub'!K16</f>
        <v>2354</v>
      </c>
      <c r="L16" s="359">
        <f>'saisie N1Pub'!L16+'saisie N1Pub'!M16</f>
        <v>3039</v>
      </c>
      <c r="M16" s="359">
        <f>'saisie N1Pub'!M16</f>
        <v>1610</v>
      </c>
      <c r="N16" s="363">
        <f t="shared" si="5"/>
        <v>28165</v>
      </c>
      <c r="O16" s="363">
        <f t="shared" si="6"/>
        <v>13627</v>
      </c>
      <c r="P16" s="183" t="s">
        <v>412</v>
      </c>
      <c r="Q16" s="359">
        <f>+'saisie N1Pub'!Q16+'saisie N1Pub'!R16</f>
        <v>1794</v>
      </c>
      <c r="R16" s="359">
        <f>+'saisie N1Pub'!R16</f>
        <v>752</v>
      </c>
      <c r="S16" s="359">
        <f>+'saisie N1Pub'!S16+'saisie N1Pub'!T16</f>
        <v>2336</v>
      </c>
      <c r="T16" s="359">
        <f>+'saisie N1Pub'!T16</f>
        <v>998</v>
      </c>
      <c r="U16" s="359">
        <f>+'saisie N1Pub'!U16+'saisie N1Pub'!V16</f>
        <v>2341</v>
      </c>
      <c r="V16" s="359">
        <f>+'saisie N1Pub'!V16</f>
        <v>1120</v>
      </c>
      <c r="W16" s="359">
        <f>+'saisie N1Pub'!W16+'saisie N1Pub'!X16</f>
        <v>1283</v>
      </c>
      <c r="X16" s="359">
        <f>+'saisie N1Pub'!X16</f>
        <v>622</v>
      </c>
      <c r="Y16" s="359">
        <f>+'saisie N1Pub'!Y16+'saisie N1Pub'!Z16</f>
        <v>672</v>
      </c>
      <c r="Z16" s="359">
        <f>+'saisie N1Pub'!Z16</f>
        <v>350</v>
      </c>
      <c r="AA16" s="357">
        <f t="shared" si="3"/>
        <v>8426</v>
      </c>
      <c r="AB16" s="357">
        <f t="shared" si="4"/>
        <v>3842</v>
      </c>
      <c r="AC16" s="183" t="s">
        <v>412</v>
      </c>
      <c r="AD16" s="359">
        <f>+'saisie N1Pub'!AE16</f>
        <v>196</v>
      </c>
      <c r="AE16" s="359">
        <f>+'saisie N1Pub'!AF16</f>
        <v>208</v>
      </c>
      <c r="AF16" s="359">
        <f>+'saisie N1Pub'!AG16</f>
        <v>195</v>
      </c>
      <c r="AG16" s="359">
        <f>+'saisie N1Pub'!AH16</f>
        <v>167</v>
      </c>
      <c r="AH16" s="359">
        <f>+'saisie N1Pub'!AI16</f>
        <v>153</v>
      </c>
      <c r="AI16" s="359">
        <f>+'saisie N1Pub'!AJ16</f>
        <v>919</v>
      </c>
      <c r="AJ16" s="359">
        <f>+'saisie N1Pub'!AK16</f>
        <v>653</v>
      </c>
      <c r="AK16" s="359">
        <f>+'saisie N1Pub'!AL16</f>
        <v>538</v>
      </c>
      <c r="AL16" s="359">
        <f>+'saisie N1Pub'!AN16</f>
        <v>608</v>
      </c>
      <c r="AM16" s="359">
        <f>+'saisie N1Pub'!AP16</f>
        <v>94</v>
      </c>
      <c r="AN16" s="359">
        <f>+'saisie N1Pub'!AO16</f>
        <v>0</v>
      </c>
      <c r="AO16" s="359">
        <f>+'saisie N1Pub'!AQ16</f>
        <v>225</v>
      </c>
      <c r="AP16" s="359">
        <f>+'saisie N1Pub'!AR16</f>
        <v>833</v>
      </c>
      <c r="AQ16" s="359">
        <f>+'saisie N1Pub'!AS16</f>
        <v>188</v>
      </c>
      <c r="AR16" s="359">
        <f>+'saisie N1Pub'!AT16</f>
        <v>174</v>
      </c>
      <c r="AS16" s="359">
        <f>+'saisie N1Pub'!AU16</f>
        <v>14</v>
      </c>
    </row>
    <row r="17" spans="1:45" ht="15" customHeight="1">
      <c r="A17" s="183" t="s">
        <v>413</v>
      </c>
      <c r="B17" s="357"/>
      <c r="C17" s="357"/>
      <c r="D17" s="359">
        <f>'saisie N1Pub'!D17+'saisie N1Pub'!E17</f>
        <v>4079</v>
      </c>
      <c r="E17" s="359">
        <f>+'saisie N1Pub'!E17</f>
        <v>1903</v>
      </c>
      <c r="F17" s="359">
        <f>'saisie N1Pub'!F17+'saisie N1Pub'!G17</f>
        <v>3606</v>
      </c>
      <c r="G17" s="359">
        <f>+'saisie N1Pub'!G17</f>
        <v>1718</v>
      </c>
      <c r="H17" s="359">
        <f>'saisie N1Pub'!H17+'saisie N1Pub'!I17</f>
        <v>3247</v>
      </c>
      <c r="I17" s="359">
        <f>+'saisie N1Pub'!I17</f>
        <v>1624</v>
      </c>
      <c r="J17" s="359">
        <f>'saisie N1Pub'!J17+'saisie N1Pub'!K17</f>
        <v>2152</v>
      </c>
      <c r="K17" s="359">
        <f>+'saisie N1Pub'!K17</f>
        <v>1097</v>
      </c>
      <c r="L17" s="359">
        <f>'saisie N1Pub'!L17+'saisie N1Pub'!M17</f>
        <v>992</v>
      </c>
      <c r="M17" s="359">
        <f>'saisie N1Pub'!M17</f>
        <v>546</v>
      </c>
      <c r="N17" s="363">
        <f t="shared" si="5"/>
        <v>14076</v>
      </c>
      <c r="O17" s="363">
        <f t="shared" si="6"/>
        <v>6888</v>
      </c>
      <c r="P17" s="183" t="s">
        <v>413</v>
      </c>
      <c r="Q17" s="359">
        <f>+'saisie N1Pub'!Q17+'saisie N1Pub'!R17</f>
        <v>1430</v>
      </c>
      <c r="R17" s="359">
        <f>+'saisie N1Pub'!R17</f>
        <v>596</v>
      </c>
      <c r="S17" s="359">
        <f>+'saisie N1Pub'!S17+'saisie N1Pub'!T17</f>
        <v>1235</v>
      </c>
      <c r="T17" s="359">
        <f>+'saisie N1Pub'!T17</f>
        <v>533</v>
      </c>
      <c r="U17" s="359">
        <f>+'saisie N1Pub'!U17+'saisie N1Pub'!V17</f>
        <v>1120</v>
      </c>
      <c r="V17" s="359">
        <f>+'saisie N1Pub'!V17</f>
        <v>545</v>
      </c>
      <c r="W17" s="359">
        <f>+'saisie N1Pub'!W17+'saisie N1Pub'!X17</f>
        <v>577</v>
      </c>
      <c r="X17" s="359">
        <f>+'saisie N1Pub'!X17</f>
        <v>300</v>
      </c>
      <c r="Y17" s="359">
        <f>+'saisie N1Pub'!Y17+'saisie N1Pub'!Z17</f>
        <v>149</v>
      </c>
      <c r="Z17" s="359">
        <f>+'saisie N1Pub'!Z17</f>
        <v>90</v>
      </c>
      <c r="AA17" s="357">
        <f t="shared" si="3"/>
        <v>4511</v>
      </c>
      <c r="AB17" s="357">
        <f t="shared" si="4"/>
        <v>2064</v>
      </c>
      <c r="AC17" s="183" t="s">
        <v>413</v>
      </c>
      <c r="AD17" s="359">
        <f>+'saisie N1Pub'!AE17</f>
        <v>100</v>
      </c>
      <c r="AE17" s="359">
        <f>+'saisie N1Pub'!AF17</f>
        <v>96</v>
      </c>
      <c r="AF17" s="359">
        <f>+'saisie N1Pub'!AG17</f>
        <v>96</v>
      </c>
      <c r="AG17" s="359">
        <f>+'saisie N1Pub'!AH17</f>
        <v>88</v>
      </c>
      <c r="AH17" s="359">
        <f>+'saisie N1Pub'!AI17</f>
        <v>82</v>
      </c>
      <c r="AI17" s="359">
        <f>+'saisie N1Pub'!AJ17</f>
        <v>462</v>
      </c>
      <c r="AJ17" s="359">
        <f>+'saisie N1Pub'!AK17</f>
        <v>352</v>
      </c>
      <c r="AK17" s="359">
        <f>+'saisie N1Pub'!AL17</f>
        <v>280</v>
      </c>
      <c r="AL17" s="359">
        <f>+'saisie N1Pub'!AN17</f>
        <v>257</v>
      </c>
      <c r="AM17" s="359">
        <f>+'saisie N1Pub'!AP17</f>
        <v>75</v>
      </c>
      <c r="AN17" s="359">
        <f>+'saisie N1Pub'!AO17</f>
        <v>0</v>
      </c>
      <c r="AO17" s="359">
        <f>+'saisie N1Pub'!AQ17</f>
        <v>1</v>
      </c>
      <c r="AP17" s="359">
        <f>+'saisie N1Pub'!AR17</f>
        <v>258</v>
      </c>
      <c r="AQ17" s="359">
        <f>+'saisie N1Pub'!AS17</f>
        <v>94</v>
      </c>
      <c r="AR17" s="359">
        <f>+'saisie N1Pub'!AT17</f>
        <v>91</v>
      </c>
      <c r="AS17" s="359">
        <f>+'saisie N1Pub'!AU17</f>
        <v>3</v>
      </c>
    </row>
    <row r="18" spans="1:45" ht="15" customHeight="1">
      <c r="A18" s="183" t="s">
        <v>414</v>
      </c>
      <c r="B18" s="357"/>
      <c r="C18" s="357"/>
      <c r="D18" s="359">
        <f>'saisie N1Pub'!D18+'saisie N1Pub'!E18</f>
        <v>7663</v>
      </c>
      <c r="E18" s="359">
        <f>+'saisie N1Pub'!E18</f>
        <v>3609</v>
      </c>
      <c r="F18" s="359">
        <f>'saisie N1Pub'!F18+'saisie N1Pub'!G18</f>
        <v>5954</v>
      </c>
      <c r="G18" s="359">
        <f>+'saisie N1Pub'!G18</f>
        <v>2747</v>
      </c>
      <c r="H18" s="359">
        <f>'saisie N1Pub'!H18+'saisie N1Pub'!I18</f>
        <v>5163</v>
      </c>
      <c r="I18" s="359">
        <f>+'saisie N1Pub'!I18</f>
        <v>2527</v>
      </c>
      <c r="J18" s="359">
        <f>'saisie N1Pub'!J18+'saisie N1Pub'!K18</f>
        <v>3391</v>
      </c>
      <c r="K18" s="359">
        <f>+'saisie N1Pub'!K18</f>
        <v>1699</v>
      </c>
      <c r="L18" s="359">
        <f>'saisie N1Pub'!L18+'saisie N1Pub'!M18</f>
        <v>1895</v>
      </c>
      <c r="M18" s="359">
        <f>'saisie N1Pub'!M18</f>
        <v>1008</v>
      </c>
      <c r="N18" s="363">
        <f t="shared" si="5"/>
        <v>24066</v>
      </c>
      <c r="O18" s="363">
        <f t="shared" si="6"/>
        <v>11590</v>
      </c>
      <c r="P18" s="183" t="s">
        <v>414</v>
      </c>
      <c r="Q18" s="359">
        <f>+'saisie N1Pub'!Q18+'saisie N1Pub'!R18</f>
        <v>2681</v>
      </c>
      <c r="R18" s="359">
        <f>+'saisie N1Pub'!R18</f>
        <v>1170</v>
      </c>
      <c r="S18" s="359">
        <f>+'saisie N1Pub'!S18+'saisie N1Pub'!T18</f>
        <v>2068</v>
      </c>
      <c r="T18" s="359">
        <f>+'saisie N1Pub'!T18</f>
        <v>861</v>
      </c>
      <c r="U18" s="359">
        <f>+'saisie N1Pub'!U18+'saisie N1Pub'!V18</f>
        <v>1907</v>
      </c>
      <c r="V18" s="359">
        <f>+'saisie N1Pub'!V18</f>
        <v>910</v>
      </c>
      <c r="W18" s="359">
        <f>+'saisie N1Pub'!W18+'saisie N1Pub'!X18</f>
        <v>1050</v>
      </c>
      <c r="X18" s="359">
        <f>+'saisie N1Pub'!X18</f>
        <v>516</v>
      </c>
      <c r="Y18" s="359">
        <f>+'saisie N1Pub'!Y18+'saisie N1Pub'!Z18</f>
        <v>431</v>
      </c>
      <c r="Z18" s="359">
        <f>+'saisie N1Pub'!Z18</f>
        <v>239</v>
      </c>
      <c r="AA18" s="357">
        <f t="shared" si="3"/>
        <v>8137</v>
      </c>
      <c r="AB18" s="357">
        <f t="shared" si="4"/>
        <v>3696</v>
      </c>
      <c r="AC18" s="183" t="s">
        <v>414</v>
      </c>
      <c r="AD18" s="359">
        <f>+'saisie N1Pub'!AE18</f>
        <v>228</v>
      </c>
      <c r="AE18" s="359">
        <f>+'saisie N1Pub'!AF18</f>
        <v>220</v>
      </c>
      <c r="AF18" s="359">
        <f>+'saisie N1Pub'!AG18</f>
        <v>212</v>
      </c>
      <c r="AG18" s="359">
        <f>+'saisie N1Pub'!AH18</f>
        <v>201</v>
      </c>
      <c r="AH18" s="359">
        <f>+'saisie N1Pub'!AI18</f>
        <v>174</v>
      </c>
      <c r="AI18" s="359">
        <f>+'saisie N1Pub'!AJ18</f>
        <v>1035</v>
      </c>
      <c r="AJ18" s="359">
        <f>+'saisie N1Pub'!AK18</f>
        <v>626</v>
      </c>
      <c r="AK18" s="359">
        <f>+'saisie N1Pub'!AL18</f>
        <v>529</v>
      </c>
      <c r="AL18" s="359">
        <f>+'saisie N1Pub'!AN18</f>
        <v>533</v>
      </c>
      <c r="AM18" s="359">
        <f>+'saisie N1Pub'!AP18</f>
        <v>191</v>
      </c>
      <c r="AN18" s="359">
        <f>+'saisie N1Pub'!AO18</f>
        <v>0</v>
      </c>
      <c r="AO18" s="359">
        <f>+'saisie N1Pub'!AQ18</f>
        <v>1</v>
      </c>
      <c r="AP18" s="359">
        <f>+'saisie N1Pub'!AR18</f>
        <v>534</v>
      </c>
      <c r="AQ18" s="359">
        <f>+'saisie N1Pub'!AS18</f>
        <v>216</v>
      </c>
      <c r="AR18" s="359">
        <f>+'saisie N1Pub'!AT18</f>
        <v>212</v>
      </c>
      <c r="AS18" s="359">
        <f>+'saisie N1Pub'!AU18</f>
        <v>4</v>
      </c>
    </row>
    <row r="19" spans="1:45" ht="15" customHeight="1">
      <c r="A19" s="183" t="s">
        <v>415</v>
      </c>
      <c r="B19" s="357"/>
      <c r="C19" s="357"/>
      <c r="D19" s="359">
        <f>'saisie N1Pub'!D19+'saisie N1Pub'!E19</f>
        <v>4808</v>
      </c>
      <c r="E19" s="359">
        <f>+'saisie N1Pub'!E19</f>
        <v>2241</v>
      </c>
      <c r="F19" s="359">
        <f>'saisie N1Pub'!F19+'saisie N1Pub'!G19</f>
        <v>3381</v>
      </c>
      <c r="G19" s="359">
        <f>+'saisie N1Pub'!G19</f>
        <v>1605</v>
      </c>
      <c r="H19" s="359">
        <f>'saisie N1Pub'!H19+'saisie N1Pub'!I19</f>
        <v>2799</v>
      </c>
      <c r="I19" s="359">
        <f>+'saisie N1Pub'!I19</f>
        <v>1369</v>
      </c>
      <c r="J19" s="359">
        <f>'saisie N1Pub'!J19+'saisie N1Pub'!K19</f>
        <v>1453</v>
      </c>
      <c r="K19" s="359">
        <f>+'saisie N1Pub'!K19</f>
        <v>729</v>
      </c>
      <c r="L19" s="359">
        <f>'saisie N1Pub'!L19+'saisie N1Pub'!M19</f>
        <v>810</v>
      </c>
      <c r="M19" s="359">
        <f>'saisie N1Pub'!M19</f>
        <v>427</v>
      </c>
      <c r="N19" s="363">
        <f t="shared" si="5"/>
        <v>13251</v>
      </c>
      <c r="O19" s="363">
        <f t="shared" si="6"/>
        <v>6371</v>
      </c>
      <c r="P19" s="183" t="s">
        <v>415</v>
      </c>
      <c r="Q19" s="359">
        <f>+'saisie N1Pub'!Q19+'saisie N1Pub'!R19</f>
        <v>1505</v>
      </c>
      <c r="R19" s="359">
        <f>+'saisie N1Pub'!R19</f>
        <v>626</v>
      </c>
      <c r="S19" s="359">
        <f>+'saisie N1Pub'!S19+'saisie N1Pub'!T19</f>
        <v>1118</v>
      </c>
      <c r="T19" s="359">
        <f>+'saisie N1Pub'!T19</f>
        <v>523</v>
      </c>
      <c r="U19" s="359">
        <f>+'saisie N1Pub'!U19+'saisie N1Pub'!V19</f>
        <v>994</v>
      </c>
      <c r="V19" s="359">
        <f>+'saisie N1Pub'!V19</f>
        <v>489</v>
      </c>
      <c r="W19" s="359">
        <f>+'saisie N1Pub'!W19+'saisie N1Pub'!X19</f>
        <v>424</v>
      </c>
      <c r="X19" s="359">
        <f>+'saisie N1Pub'!X19</f>
        <v>205</v>
      </c>
      <c r="Y19" s="359">
        <f>+'saisie N1Pub'!Y19+'saisie N1Pub'!Z19</f>
        <v>165</v>
      </c>
      <c r="Z19" s="359">
        <f>+'saisie N1Pub'!Z19</f>
        <v>79</v>
      </c>
      <c r="AA19" s="357">
        <f t="shared" si="3"/>
        <v>4206</v>
      </c>
      <c r="AB19" s="357">
        <f t="shared" si="4"/>
        <v>1922</v>
      </c>
      <c r="AC19" s="183" t="s">
        <v>415</v>
      </c>
      <c r="AD19" s="359">
        <f>+'saisie N1Pub'!AE19</f>
        <v>121</v>
      </c>
      <c r="AE19" s="359">
        <f>+'saisie N1Pub'!AF19</f>
        <v>116</v>
      </c>
      <c r="AF19" s="359">
        <f>+'saisie N1Pub'!AG19</f>
        <v>120</v>
      </c>
      <c r="AG19" s="359">
        <f>+'saisie N1Pub'!AH19</f>
        <v>94</v>
      </c>
      <c r="AH19" s="359">
        <f>+'saisie N1Pub'!AI19</f>
        <v>75</v>
      </c>
      <c r="AI19" s="359">
        <f>+'saisie N1Pub'!AJ19</f>
        <v>526</v>
      </c>
      <c r="AJ19" s="359">
        <f>+'saisie N1Pub'!AK19</f>
        <v>298</v>
      </c>
      <c r="AK19" s="359">
        <f>+'saisie N1Pub'!AL19</f>
        <v>257</v>
      </c>
      <c r="AL19" s="359">
        <f>+'saisie N1Pub'!AN19</f>
        <v>237</v>
      </c>
      <c r="AM19" s="359">
        <f>+'saisie N1Pub'!AP19</f>
        <v>49</v>
      </c>
      <c r="AN19" s="359">
        <f>+'saisie N1Pub'!AO19</f>
        <v>0</v>
      </c>
      <c r="AO19" s="359">
        <f>+'saisie N1Pub'!AQ19</f>
        <v>116</v>
      </c>
      <c r="AP19" s="359">
        <f>+'saisie N1Pub'!AR19</f>
        <v>353</v>
      </c>
      <c r="AQ19" s="359">
        <f>+'saisie N1Pub'!AS19</f>
        <v>137</v>
      </c>
      <c r="AR19" s="359">
        <f>+'saisie N1Pub'!AT19</f>
        <v>116</v>
      </c>
      <c r="AS19" s="359">
        <f>+'saisie N1Pub'!AU19</f>
        <v>21</v>
      </c>
    </row>
    <row r="20" spans="1:45" ht="15" customHeight="1">
      <c r="A20" s="183" t="s">
        <v>416</v>
      </c>
      <c r="B20" s="357"/>
      <c r="C20" s="357"/>
      <c r="D20" s="359">
        <f>'saisie N1Pub'!D20+'saisie N1Pub'!E20</f>
        <v>10153</v>
      </c>
      <c r="E20" s="359">
        <f>+'saisie N1Pub'!E20</f>
        <v>4824</v>
      </c>
      <c r="F20" s="359">
        <f>'saisie N1Pub'!F20+'saisie N1Pub'!G20</f>
        <v>7731</v>
      </c>
      <c r="G20" s="359">
        <f>+'saisie N1Pub'!G20</f>
        <v>3616</v>
      </c>
      <c r="H20" s="359">
        <f>'saisie N1Pub'!H20+'saisie N1Pub'!I20</f>
        <v>6219</v>
      </c>
      <c r="I20" s="359">
        <f>+'saisie N1Pub'!I20</f>
        <v>3017</v>
      </c>
      <c r="J20" s="359">
        <f>'saisie N1Pub'!J20+'saisie N1Pub'!K20</f>
        <v>3432</v>
      </c>
      <c r="K20" s="359">
        <f>+'saisie N1Pub'!K20</f>
        <v>1653</v>
      </c>
      <c r="L20" s="359">
        <f>'saisie N1Pub'!L20+'saisie N1Pub'!M20</f>
        <v>1765</v>
      </c>
      <c r="M20" s="359">
        <f>'saisie N1Pub'!M20</f>
        <v>843</v>
      </c>
      <c r="N20" s="363">
        <f t="shared" si="5"/>
        <v>29300</v>
      </c>
      <c r="O20" s="363">
        <f t="shared" si="6"/>
        <v>13953</v>
      </c>
      <c r="P20" s="183" t="s">
        <v>416</v>
      </c>
      <c r="Q20" s="359">
        <f>+'saisie N1Pub'!Q20+'saisie N1Pub'!R20</f>
        <v>3262</v>
      </c>
      <c r="R20" s="359">
        <f>+'saisie N1Pub'!R20</f>
        <v>1712</v>
      </c>
      <c r="S20" s="359">
        <f>+'saisie N1Pub'!S20+'saisie N1Pub'!T20</f>
        <v>2395</v>
      </c>
      <c r="T20" s="359">
        <f>+'saisie N1Pub'!T20</f>
        <v>1032</v>
      </c>
      <c r="U20" s="359">
        <f>+'saisie N1Pub'!U20+'saisie N1Pub'!V20</f>
        <v>1930</v>
      </c>
      <c r="V20" s="359">
        <f>+'saisie N1Pub'!V20</f>
        <v>891</v>
      </c>
      <c r="W20" s="359">
        <f>+'saisie N1Pub'!W20+'saisie N1Pub'!X20</f>
        <v>914</v>
      </c>
      <c r="X20" s="359">
        <f>+'saisie N1Pub'!X20</f>
        <v>504</v>
      </c>
      <c r="Y20" s="359">
        <f>+'saisie N1Pub'!Y20+'saisie N1Pub'!Z20</f>
        <v>365</v>
      </c>
      <c r="Z20" s="359">
        <f>+'saisie N1Pub'!Z20</f>
        <v>182</v>
      </c>
      <c r="AA20" s="357">
        <f t="shared" si="3"/>
        <v>8866</v>
      </c>
      <c r="AB20" s="357">
        <f t="shared" si="4"/>
        <v>4321</v>
      </c>
      <c r="AC20" s="183" t="s">
        <v>416</v>
      </c>
      <c r="AD20" s="359">
        <f>+'saisie N1Pub'!AE20</f>
        <v>220</v>
      </c>
      <c r="AE20" s="359">
        <f>+'saisie N1Pub'!AF20</f>
        <v>216</v>
      </c>
      <c r="AF20" s="359">
        <f>+'saisie N1Pub'!AG20</f>
        <v>208</v>
      </c>
      <c r="AG20" s="359">
        <f>+'saisie N1Pub'!AH20</f>
        <v>181</v>
      </c>
      <c r="AH20" s="359">
        <f>+'saisie N1Pub'!AI20</f>
        <v>154</v>
      </c>
      <c r="AI20" s="359">
        <f>+'saisie N1Pub'!AJ20</f>
        <v>979</v>
      </c>
      <c r="AJ20" s="359">
        <f>+'saisie N1Pub'!AK20</f>
        <v>540</v>
      </c>
      <c r="AK20" s="359">
        <f>+'saisie N1Pub'!AL20</f>
        <v>441</v>
      </c>
      <c r="AL20" s="359">
        <f>+'saisie N1Pub'!AN20</f>
        <v>416</v>
      </c>
      <c r="AM20" s="359">
        <f>+'saisie N1Pub'!AP20</f>
        <v>99</v>
      </c>
      <c r="AN20" s="359">
        <f>+'saisie N1Pub'!AO20</f>
        <v>0</v>
      </c>
      <c r="AO20" s="359">
        <f>+'saisie N1Pub'!AQ20</f>
        <v>4</v>
      </c>
      <c r="AP20" s="359">
        <f>+'saisie N1Pub'!AR20</f>
        <v>420</v>
      </c>
      <c r="AQ20" s="359">
        <f>+'saisie N1Pub'!AS20</f>
        <v>217</v>
      </c>
      <c r="AR20" s="359">
        <f>+'saisie N1Pub'!AT20</f>
        <v>207</v>
      </c>
      <c r="AS20" s="359">
        <f>+'saisie N1Pub'!AU20</f>
        <v>10</v>
      </c>
    </row>
    <row r="21" spans="1:45" ht="15" customHeight="1">
      <c r="A21" s="183" t="s">
        <v>417</v>
      </c>
      <c r="B21" s="357"/>
      <c r="C21" s="357"/>
      <c r="D21" s="359">
        <f>'saisie N1Pub'!D21+'saisie N1Pub'!E21</f>
        <v>3665</v>
      </c>
      <c r="E21" s="359">
        <f>+'saisie N1Pub'!E21</f>
        <v>1749</v>
      </c>
      <c r="F21" s="359">
        <f>'saisie N1Pub'!F21+'saisie N1Pub'!G21</f>
        <v>3638</v>
      </c>
      <c r="G21" s="359">
        <f>+'saisie N1Pub'!G21</f>
        <v>1686</v>
      </c>
      <c r="H21" s="359">
        <f>'saisie N1Pub'!H21+'saisie N1Pub'!I21</f>
        <v>3752</v>
      </c>
      <c r="I21" s="359">
        <f>+'saisie N1Pub'!I21</f>
        <v>1810</v>
      </c>
      <c r="J21" s="359">
        <f>'saisie N1Pub'!J21+'saisie N1Pub'!K21</f>
        <v>2951</v>
      </c>
      <c r="K21" s="359">
        <f>+'saisie N1Pub'!K21</f>
        <v>1464</v>
      </c>
      <c r="L21" s="359">
        <f>'saisie N1Pub'!L21+'saisie N1Pub'!M21</f>
        <v>2737</v>
      </c>
      <c r="M21" s="359">
        <f>'saisie N1Pub'!M21</f>
        <v>1407</v>
      </c>
      <c r="N21" s="363">
        <f t="shared" si="5"/>
        <v>16743</v>
      </c>
      <c r="O21" s="363">
        <f t="shared" si="6"/>
        <v>8116</v>
      </c>
      <c r="P21" s="183" t="s">
        <v>417</v>
      </c>
      <c r="Q21" s="359">
        <f>+'saisie N1Pub'!Q21+'saisie N1Pub'!R21</f>
        <v>1086</v>
      </c>
      <c r="R21" s="359">
        <f>+'saisie N1Pub'!R21</f>
        <v>462</v>
      </c>
      <c r="S21" s="359">
        <f>+'saisie N1Pub'!S21+'saisie N1Pub'!T21</f>
        <v>938</v>
      </c>
      <c r="T21" s="359">
        <f>+'saisie N1Pub'!T21</f>
        <v>372</v>
      </c>
      <c r="U21" s="359">
        <f>+'saisie N1Pub'!U21+'saisie N1Pub'!V21</f>
        <v>1149</v>
      </c>
      <c r="V21" s="359">
        <f>+'saisie N1Pub'!V21</f>
        <v>533</v>
      </c>
      <c r="W21" s="359">
        <f>+'saisie N1Pub'!W21+'saisie N1Pub'!X21</f>
        <v>692</v>
      </c>
      <c r="X21" s="359">
        <f>+'saisie N1Pub'!X21</f>
        <v>314</v>
      </c>
      <c r="Y21" s="359">
        <f>+'saisie N1Pub'!Y21+'saisie N1Pub'!Z21</f>
        <v>778</v>
      </c>
      <c r="Z21" s="359">
        <f>+'saisie N1Pub'!Z21</f>
        <v>403</v>
      </c>
      <c r="AA21" s="357">
        <f t="shared" si="3"/>
        <v>4643</v>
      </c>
      <c r="AB21" s="357">
        <f t="shared" si="4"/>
        <v>2084</v>
      </c>
      <c r="AC21" s="183" t="s">
        <v>417</v>
      </c>
      <c r="AD21" s="359">
        <f>+'saisie N1Pub'!AE21</f>
        <v>83</v>
      </c>
      <c r="AE21" s="359">
        <f>+'saisie N1Pub'!AF21</f>
        <v>80</v>
      </c>
      <c r="AF21" s="359">
        <f>+'saisie N1Pub'!AG21</f>
        <v>90</v>
      </c>
      <c r="AG21" s="359">
        <f>+'saisie N1Pub'!AH21</f>
        <v>77</v>
      </c>
      <c r="AH21" s="359">
        <f>+'saisie N1Pub'!AI21</f>
        <v>79</v>
      </c>
      <c r="AI21" s="359">
        <f>+'saisie N1Pub'!AJ21</f>
        <v>409</v>
      </c>
      <c r="AJ21" s="359">
        <f>+'saisie N1Pub'!AK21</f>
        <v>266</v>
      </c>
      <c r="AK21" s="359">
        <f>+'saisie N1Pub'!AL21</f>
        <v>240</v>
      </c>
      <c r="AL21" s="359">
        <f>+'saisie N1Pub'!AN21</f>
        <v>390</v>
      </c>
      <c r="AM21" s="359">
        <f>+'saisie N1Pub'!AP21</f>
        <v>16</v>
      </c>
      <c r="AN21" s="359">
        <f>+'saisie N1Pub'!AO21</f>
        <v>0</v>
      </c>
      <c r="AO21" s="359">
        <f>+'saisie N1Pub'!AQ21</f>
        <v>117</v>
      </c>
      <c r="AP21" s="359">
        <f>+'saisie N1Pub'!AR21</f>
        <v>507</v>
      </c>
      <c r="AQ21" s="359">
        <f>+'saisie N1Pub'!AS21</f>
        <v>48</v>
      </c>
      <c r="AR21" s="359">
        <f>+'saisie N1Pub'!AT21</f>
        <v>48</v>
      </c>
      <c r="AS21" s="359">
        <f>+'saisie N1Pub'!AU21</f>
        <v>0</v>
      </c>
    </row>
    <row r="22" spans="1:45" ht="15" customHeight="1">
      <c r="A22" s="183" t="s">
        <v>418</v>
      </c>
      <c r="B22" s="357"/>
      <c r="C22" s="357"/>
      <c r="D22" s="359">
        <f>'saisie N1Pub'!D22+'saisie N1Pub'!E22</f>
        <v>11227</v>
      </c>
      <c r="E22" s="359">
        <f>+'saisie N1Pub'!E22</f>
        <v>5244</v>
      </c>
      <c r="F22" s="359">
        <f>'saisie N1Pub'!F22+'saisie N1Pub'!G22</f>
        <v>8832</v>
      </c>
      <c r="G22" s="359">
        <f>+'saisie N1Pub'!G22</f>
        <v>4262</v>
      </c>
      <c r="H22" s="359">
        <f>'saisie N1Pub'!H22+'saisie N1Pub'!I22</f>
        <v>7059</v>
      </c>
      <c r="I22" s="359">
        <f>+'saisie N1Pub'!I22</f>
        <v>3392</v>
      </c>
      <c r="J22" s="359">
        <f>'saisie N1Pub'!J22+'saisie N1Pub'!K22</f>
        <v>4183</v>
      </c>
      <c r="K22" s="359">
        <f>+'saisie N1Pub'!K22</f>
        <v>2071</v>
      </c>
      <c r="L22" s="359">
        <f>'saisie N1Pub'!L22+'saisie N1Pub'!M22</f>
        <v>2581</v>
      </c>
      <c r="M22" s="359">
        <f>'saisie N1Pub'!M22</f>
        <v>1287</v>
      </c>
      <c r="N22" s="363">
        <f t="shared" si="5"/>
        <v>33882</v>
      </c>
      <c r="O22" s="363">
        <f t="shared" si="6"/>
        <v>16256</v>
      </c>
      <c r="P22" s="183" t="s">
        <v>418</v>
      </c>
      <c r="Q22" s="359">
        <f>+'saisie N1Pub'!Q22+'saisie N1Pub'!R22</f>
        <v>3781</v>
      </c>
      <c r="R22" s="359">
        <f>+'saisie N1Pub'!R22</f>
        <v>1715</v>
      </c>
      <c r="S22" s="359">
        <f>+'saisie N1Pub'!S22+'saisie N1Pub'!T22</f>
        <v>2846</v>
      </c>
      <c r="T22" s="359">
        <f>+'saisie N1Pub'!T22</f>
        <v>1328</v>
      </c>
      <c r="U22" s="359">
        <f>+'saisie N1Pub'!U22+'saisie N1Pub'!V22</f>
        <v>2143</v>
      </c>
      <c r="V22" s="359">
        <f>+'saisie N1Pub'!V22</f>
        <v>1043</v>
      </c>
      <c r="W22" s="359">
        <f>+'saisie N1Pub'!W22+'saisie N1Pub'!X22</f>
        <v>887</v>
      </c>
      <c r="X22" s="359">
        <f>+'saisie N1Pub'!X22</f>
        <v>443</v>
      </c>
      <c r="Y22" s="359">
        <f>+'saisie N1Pub'!Y22+'saisie N1Pub'!Z22</f>
        <v>603</v>
      </c>
      <c r="Z22" s="359">
        <f>+'saisie N1Pub'!Z22</f>
        <v>304</v>
      </c>
      <c r="AA22" s="357">
        <f t="shared" si="3"/>
        <v>10260</v>
      </c>
      <c r="AB22" s="357">
        <f t="shared" si="4"/>
        <v>4833</v>
      </c>
      <c r="AC22" s="183" t="s">
        <v>418</v>
      </c>
      <c r="AD22" s="359">
        <f>+'saisie N1Pub'!AE22</f>
        <v>202</v>
      </c>
      <c r="AE22" s="359">
        <f>+'saisie N1Pub'!AF22</f>
        <v>202</v>
      </c>
      <c r="AF22" s="359">
        <f>+'saisie N1Pub'!AG22</f>
        <v>187</v>
      </c>
      <c r="AG22" s="359">
        <f>+'saisie N1Pub'!AH22</f>
        <v>165</v>
      </c>
      <c r="AH22" s="359">
        <f>+'saisie N1Pub'!AI22</f>
        <v>159</v>
      </c>
      <c r="AI22" s="359">
        <f>+'saisie N1Pub'!AJ22</f>
        <v>915</v>
      </c>
      <c r="AJ22" s="359">
        <f>+'saisie N1Pub'!AK22</f>
        <v>630</v>
      </c>
      <c r="AK22" s="359">
        <f>+'saisie N1Pub'!AL22</f>
        <v>545</v>
      </c>
      <c r="AL22" s="359">
        <f>+'saisie N1Pub'!AN22</f>
        <v>556</v>
      </c>
      <c r="AM22" s="359">
        <f>+'saisie N1Pub'!AP22</f>
        <v>102</v>
      </c>
      <c r="AN22" s="359">
        <f>+'saisie N1Pub'!AO22</f>
        <v>0</v>
      </c>
      <c r="AO22" s="359">
        <f>+'saisie N1Pub'!AQ22</f>
        <v>11</v>
      </c>
      <c r="AP22" s="359">
        <f>+'saisie N1Pub'!AR22</f>
        <v>567</v>
      </c>
      <c r="AQ22" s="359">
        <f>+'saisie N1Pub'!AS22</f>
        <v>184</v>
      </c>
      <c r="AR22" s="359">
        <f>+'saisie N1Pub'!AT22</f>
        <v>178</v>
      </c>
      <c r="AS22" s="359">
        <f>+'saisie N1Pub'!AU22</f>
        <v>6</v>
      </c>
    </row>
    <row r="23" spans="1:45" ht="15" customHeight="1">
      <c r="A23" s="183" t="s">
        <v>419</v>
      </c>
      <c r="B23" s="357"/>
      <c r="C23" s="357"/>
      <c r="D23" s="359">
        <f>'saisie N1Pub'!D23+'saisie N1Pub'!E23</f>
        <v>10302</v>
      </c>
      <c r="E23" s="359">
        <f>+'saisie N1Pub'!E23</f>
        <v>4786</v>
      </c>
      <c r="F23" s="359">
        <f>'saisie N1Pub'!F23+'saisie N1Pub'!G23</f>
        <v>8135</v>
      </c>
      <c r="G23" s="359">
        <f>+'saisie N1Pub'!G23</f>
        <v>3829</v>
      </c>
      <c r="H23" s="359">
        <f>'saisie N1Pub'!H23+'saisie N1Pub'!I23</f>
        <v>6915</v>
      </c>
      <c r="I23" s="359">
        <f>+'saisie N1Pub'!I23</f>
        <v>3541</v>
      </c>
      <c r="J23" s="359">
        <f>'saisie N1Pub'!J23+'saisie N1Pub'!K23</f>
        <v>4230</v>
      </c>
      <c r="K23" s="359">
        <f>+'saisie N1Pub'!K23</f>
        <v>2161</v>
      </c>
      <c r="L23" s="359">
        <f>'saisie N1Pub'!L23+'saisie N1Pub'!M23</f>
        <v>2077</v>
      </c>
      <c r="M23" s="359">
        <f>'saisie N1Pub'!M23</f>
        <v>1108</v>
      </c>
      <c r="N23" s="363">
        <f t="shared" si="5"/>
        <v>31659</v>
      </c>
      <c r="O23" s="363">
        <f t="shared" si="6"/>
        <v>15425</v>
      </c>
      <c r="P23" s="183" t="s">
        <v>419</v>
      </c>
      <c r="Q23" s="359">
        <f>+'saisie N1Pub'!Q23+'saisie N1Pub'!R23</f>
        <v>3994</v>
      </c>
      <c r="R23" s="359">
        <f>+'saisie N1Pub'!R23</f>
        <v>1720</v>
      </c>
      <c r="S23" s="359">
        <f>+'saisie N1Pub'!S23+'saisie N1Pub'!T23</f>
        <v>2612</v>
      </c>
      <c r="T23" s="359">
        <f>+'saisie N1Pub'!T23</f>
        <v>1154</v>
      </c>
      <c r="U23" s="359">
        <f>+'saisie N1Pub'!U23+'saisie N1Pub'!V23</f>
        <v>2195</v>
      </c>
      <c r="V23" s="359">
        <f>+'saisie N1Pub'!V23</f>
        <v>1119</v>
      </c>
      <c r="W23" s="359">
        <f>+'saisie N1Pub'!W23+'saisie N1Pub'!X23</f>
        <v>1116</v>
      </c>
      <c r="X23" s="359">
        <f>+'saisie N1Pub'!X23</f>
        <v>590</v>
      </c>
      <c r="Y23" s="359">
        <f>+'saisie N1Pub'!Y23+'saisie N1Pub'!Z23</f>
        <v>286</v>
      </c>
      <c r="Z23" s="359">
        <f>+'saisie N1Pub'!Z23</f>
        <v>166</v>
      </c>
      <c r="AA23" s="357">
        <f t="shared" si="3"/>
        <v>10203</v>
      </c>
      <c r="AB23" s="357">
        <f t="shared" si="4"/>
        <v>4749</v>
      </c>
      <c r="AC23" s="183" t="s">
        <v>419</v>
      </c>
      <c r="AD23" s="359">
        <f>+'saisie N1Pub'!AE23</f>
        <v>219</v>
      </c>
      <c r="AE23" s="359">
        <f>+'saisie N1Pub'!AF23</f>
        <v>204</v>
      </c>
      <c r="AF23" s="359">
        <f>+'saisie N1Pub'!AG23</f>
        <v>203</v>
      </c>
      <c r="AG23" s="359">
        <f>+'saisie N1Pub'!AH23</f>
        <v>184</v>
      </c>
      <c r="AH23" s="359">
        <f>+'saisie N1Pub'!AI23</f>
        <v>162</v>
      </c>
      <c r="AI23" s="359">
        <f>+'saisie N1Pub'!AJ23</f>
        <v>972</v>
      </c>
      <c r="AJ23" s="359">
        <f>+'saisie N1Pub'!AK23</f>
        <v>604</v>
      </c>
      <c r="AK23" s="359">
        <f>+'saisie N1Pub'!AL23</f>
        <v>517</v>
      </c>
      <c r="AL23" s="359">
        <f>+'saisie N1Pub'!AN23</f>
        <v>546</v>
      </c>
      <c r="AM23" s="359">
        <f>+'saisie N1Pub'!AP23</f>
        <v>135</v>
      </c>
      <c r="AN23" s="359">
        <f>+'saisie N1Pub'!AO23</f>
        <v>0</v>
      </c>
      <c r="AO23" s="359">
        <f>+'saisie N1Pub'!AQ23</f>
        <v>12</v>
      </c>
      <c r="AP23" s="359">
        <f>+'saisie N1Pub'!AR23</f>
        <v>558</v>
      </c>
      <c r="AQ23" s="359">
        <f>+'saisie N1Pub'!AS23</f>
        <v>192</v>
      </c>
      <c r="AR23" s="359">
        <f>+'saisie N1Pub'!AT23</f>
        <v>185</v>
      </c>
      <c r="AS23" s="359">
        <f>+'saisie N1Pub'!AU23</f>
        <v>7</v>
      </c>
    </row>
    <row r="24" spans="1:45" ht="15" customHeight="1">
      <c r="A24" s="183" t="s">
        <v>420</v>
      </c>
      <c r="B24" s="357"/>
      <c r="C24" s="357"/>
      <c r="D24" s="359">
        <f>'saisie N1Pub'!D24+'saisie N1Pub'!E24</f>
        <v>10119</v>
      </c>
      <c r="E24" s="359">
        <f>+'saisie N1Pub'!E24</f>
        <v>4842</v>
      </c>
      <c r="F24" s="359">
        <f>'saisie N1Pub'!F24+'saisie N1Pub'!G24</f>
        <v>7287</v>
      </c>
      <c r="G24" s="359">
        <f>+'saisie N1Pub'!G24</f>
        <v>3439</v>
      </c>
      <c r="H24" s="359">
        <f>'saisie N1Pub'!H24+'saisie N1Pub'!I24</f>
        <v>6037</v>
      </c>
      <c r="I24" s="359">
        <f>+'saisie N1Pub'!I24</f>
        <v>2868</v>
      </c>
      <c r="J24" s="359">
        <f>'saisie N1Pub'!J24+'saisie N1Pub'!K24</f>
        <v>3471</v>
      </c>
      <c r="K24" s="359">
        <f>+'saisie N1Pub'!K24</f>
        <v>1667</v>
      </c>
      <c r="L24" s="359">
        <f>'saisie N1Pub'!L24+'saisie N1Pub'!M24</f>
        <v>1810</v>
      </c>
      <c r="M24" s="359">
        <f>'saisie N1Pub'!M24</f>
        <v>874</v>
      </c>
      <c r="N24" s="363">
        <f t="shared" si="5"/>
        <v>28724</v>
      </c>
      <c r="O24" s="363">
        <f t="shared" si="6"/>
        <v>13690</v>
      </c>
      <c r="P24" s="183" t="s">
        <v>420</v>
      </c>
      <c r="Q24" s="359">
        <f>+'saisie N1Pub'!Q24+'saisie N1Pub'!R24</f>
        <v>3708</v>
      </c>
      <c r="R24" s="359">
        <f>+'saisie N1Pub'!R24</f>
        <v>1716</v>
      </c>
      <c r="S24" s="359">
        <f>+'saisie N1Pub'!S24+'saisie N1Pub'!T24</f>
        <v>2228</v>
      </c>
      <c r="T24" s="359">
        <f>+'saisie N1Pub'!T24</f>
        <v>982</v>
      </c>
      <c r="U24" s="359">
        <f>+'saisie N1Pub'!U24+'saisie N1Pub'!V24</f>
        <v>1778</v>
      </c>
      <c r="V24" s="359">
        <f>+'saisie N1Pub'!V24</f>
        <v>755</v>
      </c>
      <c r="W24" s="359">
        <f>+'saisie N1Pub'!W24+'saisie N1Pub'!X24</f>
        <v>852</v>
      </c>
      <c r="X24" s="359">
        <f>+'saisie N1Pub'!X24</f>
        <v>421</v>
      </c>
      <c r="Y24" s="359">
        <f>+'saisie N1Pub'!Y24+'saisie N1Pub'!Z24</f>
        <v>362</v>
      </c>
      <c r="Z24" s="359">
        <f>+'saisie N1Pub'!Z24</f>
        <v>178</v>
      </c>
      <c r="AA24" s="357">
        <f t="shared" si="3"/>
        <v>8928</v>
      </c>
      <c r="AB24" s="357">
        <f t="shared" si="4"/>
        <v>4052</v>
      </c>
      <c r="AC24" s="183" t="s">
        <v>420</v>
      </c>
      <c r="AD24" s="359">
        <f>+'saisie N1Pub'!AE24</f>
        <v>191</v>
      </c>
      <c r="AE24" s="359">
        <f>+'saisie N1Pub'!AF24</f>
        <v>178</v>
      </c>
      <c r="AF24" s="359">
        <f>+'saisie N1Pub'!AG24</f>
        <v>178</v>
      </c>
      <c r="AG24" s="359">
        <f>+'saisie N1Pub'!AH24</f>
        <v>158</v>
      </c>
      <c r="AH24" s="359">
        <f>+'saisie N1Pub'!AI24</f>
        <v>144</v>
      </c>
      <c r="AI24" s="359">
        <f>+'saisie N1Pub'!AJ24</f>
        <v>849</v>
      </c>
      <c r="AJ24" s="359">
        <f>+'saisie N1Pub'!AK24</f>
        <v>489</v>
      </c>
      <c r="AK24" s="359">
        <f>+'saisie N1Pub'!AL24</f>
        <v>440</v>
      </c>
      <c r="AL24" s="359">
        <f>+'saisie N1Pub'!AN24</f>
        <v>503</v>
      </c>
      <c r="AM24" s="359">
        <f>+'saisie N1Pub'!AP24</f>
        <v>146</v>
      </c>
      <c r="AN24" s="359">
        <f>+'saisie N1Pub'!AO24</f>
        <v>0</v>
      </c>
      <c r="AO24" s="359">
        <f>+'saisie N1Pub'!AQ24</f>
        <v>4</v>
      </c>
      <c r="AP24" s="359">
        <f>+'saisie N1Pub'!AR24</f>
        <v>507</v>
      </c>
      <c r="AQ24" s="359">
        <f>+'saisie N1Pub'!AS24</f>
        <v>190</v>
      </c>
      <c r="AR24" s="359">
        <f>+'saisie N1Pub'!AT24</f>
        <v>173</v>
      </c>
      <c r="AS24" s="359">
        <f>+'saisie N1Pub'!AU24</f>
        <v>17</v>
      </c>
    </row>
    <row r="25" spans="1:45" ht="15" customHeight="1">
      <c r="A25" s="183" t="s">
        <v>421</v>
      </c>
      <c r="B25" s="357"/>
      <c r="C25" s="357"/>
      <c r="D25" s="359">
        <f>'saisie N1Pub'!D25+'saisie N1Pub'!E25</f>
        <v>4546</v>
      </c>
      <c r="E25" s="359">
        <f>+'saisie N1Pub'!E25</f>
        <v>2146</v>
      </c>
      <c r="F25" s="359">
        <f>'saisie N1Pub'!F25+'saisie N1Pub'!G25</f>
        <v>3741</v>
      </c>
      <c r="G25" s="359">
        <f>+'saisie N1Pub'!G25</f>
        <v>1705</v>
      </c>
      <c r="H25" s="359">
        <f>'saisie N1Pub'!H25+'saisie N1Pub'!I25</f>
        <v>3542</v>
      </c>
      <c r="I25" s="359">
        <f>+'saisie N1Pub'!I25</f>
        <v>1766</v>
      </c>
      <c r="J25" s="359">
        <f>'saisie N1Pub'!J25+'saisie N1Pub'!K25</f>
        <v>2298</v>
      </c>
      <c r="K25" s="359">
        <f>+'saisie N1Pub'!K25</f>
        <v>1188</v>
      </c>
      <c r="L25" s="359">
        <f>'saisie N1Pub'!L25+'saisie N1Pub'!M25</f>
        <v>1286</v>
      </c>
      <c r="M25" s="359">
        <f>'saisie N1Pub'!M25</f>
        <v>663</v>
      </c>
      <c r="N25" s="363">
        <f t="shared" si="5"/>
        <v>15413</v>
      </c>
      <c r="O25" s="363">
        <f t="shared" si="6"/>
        <v>7468</v>
      </c>
      <c r="P25" s="183" t="s">
        <v>421</v>
      </c>
      <c r="Q25" s="359">
        <f>+'saisie N1Pub'!Q25+'saisie N1Pub'!R25</f>
        <v>1312</v>
      </c>
      <c r="R25" s="359">
        <f>+'saisie N1Pub'!R25</f>
        <v>600</v>
      </c>
      <c r="S25" s="359">
        <f>+'saisie N1Pub'!S25+'saisie N1Pub'!T25</f>
        <v>1109</v>
      </c>
      <c r="T25" s="359">
        <f>+'saisie N1Pub'!T25</f>
        <v>466</v>
      </c>
      <c r="U25" s="359">
        <f>+'saisie N1Pub'!U25+'saisie N1Pub'!V25</f>
        <v>1036</v>
      </c>
      <c r="V25" s="359">
        <f>+'saisie N1Pub'!V25</f>
        <v>484</v>
      </c>
      <c r="W25" s="359">
        <f>+'saisie N1Pub'!W25+'saisie N1Pub'!X25</f>
        <v>591</v>
      </c>
      <c r="X25" s="359">
        <f>+'saisie N1Pub'!X25</f>
        <v>323</v>
      </c>
      <c r="Y25" s="359">
        <f>+'saisie N1Pub'!Y25+'saisie N1Pub'!Z25</f>
        <v>285</v>
      </c>
      <c r="Z25" s="359">
        <f>+'saisie N1Pub'!Z25</f>
        <v>155</v>
      </c>
      <c r="AA25" s="357">
        <f t="shared" si="3"/>
        <v>4333</v>
      </c>
      <c r="AB25" s="357">
        <f t="shared" si="4"/>
        <v>2028</v>
      </c>
      <c r="AC25" s="183" t="s">
        <v>421</v>
      </c>
      <c r="AD25" s="359">
        <f>+'saisie N1Pub'!AE25</f>
        <v>112</v>
      </c>
      <c r="AE25" s="359">
        <f>+'saisie N1Pub'!AF25</f>
        <v>110</v>
      </c>
      <c r="AF25" s="359">
        <f>+'saisie N1Pub'!AG25</f>
        <v>110</v>
      </c>
      <c r="AG25" s="359">
        <f>+'saisie N1Pub'!AH25</f>
        <v>106</v>
      </c>
      <c r="AH25" s="359">
        <f>+'saisie N1Pub'!AI25</f>
        <v>101</v>
      </c>
      <c r="AI25" s="359">
        <f>+'saisie N1Pub'!AJ25</f>
        <v>539</v>
      </c>
      <c r="AJ25" s="359">
        <f>+'saisie N1Pub'!AK25</f>
        <v>333</v>
      </c>
      <c r="AK25" s="359">
        <f>+'saisie N1Pub'!AL25</f>
        <v>298</v>
      </c>
      <c r="AL25" s="359">
        <f>+'saisie N1Pub'!AN25</f>
        <v>301</v>
      </c>
      <c r="AM25" s="359">
        <f>+'saisie N1Pub'!AP25</f>
        <v>110</v>
      </c>
      <c r="AN25" s="359">
        <f>+'saisie N1Pub'!AO25</f>
        <v>0</v>
      </c>
      <c r="AO25" s="359">
        <f>+'saisie N1Pub'!AQ25</f>
        <v>3</v>
      </c>
      <c r="AP25" s="359">
        <f>+'saisie N1Pub'!AR25</f>
        <v>304</v>
      </c>
      <c r="AQ25" s="359">
        <f>+'saisie N1Pub'!AS25</f>
        <v>122</v>
      </c>
      <c r="AR25" s="359">
        <f>+'saisie N1Pub'!AT25</f>
        <v>107</v>
      </c>
      <c r="AS25" s="359">
        <f>+'saisie N1Pub'!AU25</f>
        <v>15</v>
      </c>
    </row>
    <row r="26" spans="1:45" ht="15" customHeight="1">
      <c r="A26" s="183" t="s">
        <v>422</v>
      </c>
      <c r="B26" s="357"/>
      <c r="C26" s="357"/>
      <c r="D26" s="359">
        <f>'saisie N1Pub'!D26+'saisie N1Pub'!E26</f>
        <v>3690</v>
      </c>
      <c r="E26" s="359">
        <f>+'saisie N1Pub'!E26</f>
        <v>1753</v>
      </c>
      <c r="F26" s="359">
        <f>'saisie N1Pub'!F26+'saisie N1Pub'!G26</f>
        <v>2135</v>
      </c>
      <c r="G26" s="359">
        <f>+'saisie N1Pub'!G26</f>
        <v>1064</v>
      </c>
      <c r="H26" s="359">
        <f>'saisie N1Pub'!H26+'saisie N1Pub'!I26</f>
        <v>1520</v>
      </c>
      <c r="I26" s="359">
        <f>+'saisie N1Pub'!I26</f>
        <v>715</v>
      </c>
      <c r="J26" s="359">
        <f>'saisie N1Pub'!J26+'saisie N1Pub'!K26</f>
        <v>846</v>
      </c>
      <c r="K26" s="359">
        <f>+'saisie N1Pub'!K26</f>
        <v>422</v>
      </c>
      <c r="L26" s="359">
        <f>'saisie N1Pub'!L26+'saisie N1Pub'!M26</f>
        <v>403</v>
      </c>
      <c r="M26" s="359">
        <f>'saisie N1Pub'!M26</f>
        <v>200</v>
      </c>
      <c r="N26" s="363">
        <f t="shared" si="5"/>
        <v>8594</v>
      </c>
      <c r="O26" s="363">
        <f t="shared" si="6"/>
        <v>4154</v>
      </c>
      <c r="P26" s="183" t="s">
        <v>422</v>
      </c>
      <c r="Q26" s="359">
        <f>+'saisie N1Pub'!Q26+'saisie N1Pub'!R26</f>
        <v>984</v>
      </c>
      <c r="R26" s="359">
        <f>+'saisie N1Pub'!R26</f>
        <v>438</v>
      </c>
      <c r="S26" s="359">
        <f>+'saisie N1Pub'!S26+'saisie N1Pub'!T26</f>
        <v>573</v>
      </c>
      <c r="T26" s="359">
        <f>+'saisie N1Pub'!T26</f>
        <v>269</v>
      </c>
      <c r="U26" s="359">
        <f>+'saisie N1Pub'!U26+'saisie N1Pub'!V26</f>
        <v>442</v>
      </c>
      <c r="V26" s="359">
        <f>+'saisie N1Pub'!V26</f>
        <v>209</v>
      </c>
      <c r="W26" s="359">
        <f>+'saisie N1Pub'!W26+'saisie N1Pub'!X26</f>
        <v>200</v>
      </c>
      <c r="X26" s="359">
        <f>+'saisie N1Pub'!X26</f>
        <v>101</v>
      </c>
      <c r="Y26" s="359">
        <f>+'saisie N1Pub'!Y26+'saisie N1Pub'!Z26</f>
        <v>58</v>
      </c>
      <c r="Z26" s="359">
        <f>+'saisie N1Pub'!Z26</f>
        <v>30</v>
      </c>
      <c r="AA26" s="357">
        <f t="shared" si="3"/>
        <v>2257</v>
      </c>
      <c r="AB26" s="357">
        <f t="shared" si="4"/>
        <v>1047</v>
      </c>
      <c r="AC26" s="183" t="s">
        <v>422</v>
      </c>
      <c r="AD26" s="359">
        <f>+'saisie N1Pub'!AE26</f>
        <v>89</v>
      </c>
      <c r="AE26" s="359">
        <f>+'saisie N1Pub'!AF26</f>
        <v>83</v>
      </c>
      <c r="AF26" s="359">
        <f>+'saisie N1Pub'!AG26</f>
        <v>74</v>
      </c>
      <c r="AG26" s="359">
        <f>+'saisie N1Pub'!AH26</f>
        <v>52</v>
      </c>
      <c r="AH26" s="359">
        <f>+'saisie N1Pub'!AI26</f>
        <v>36</v>
      </c>
      <c r="AI26" s="359">
        <f>+'saisie N1Pub'!AJ26</f>
        <v>334</v>
      </c>
      <c r="AJ26" s="359">
        <f>+'saisie N1Pub'!AK26</f>
        <v>184</v>
      </c>
      <c r="AK26" s="359">
        <f>+'saisie N1Pub'!AL26</f>
        <v>160</v>
      </c>
      <c r="AL26" s="359">
        <f>+'saisie N1Pub'!AN26</f>
        <v>174</v>
      </c>
      <c r="AM26" s="359">
        <f>+'saisie N1Pub'!AP26</f>
        <v>59</v>
      </c>
      <c r="AN26" s="359">
        <f>+'saisie N1Pub'!AO26</f>
        <v>0</v>
      </c>
      <c r="AO26" s="359">
        <f>+'saisie N1Pub'!AQ26</f>
        <v>0</v>
      </c>
      <c r="AP26" s="359">
        <f>+'saisie N1Pub'!AR26</f>
        <v>174</v>
      </c>
      <c r="AQ26" s="359">
        <f>+'saisie N1Pub'!AS26</f>
        <v>88</v>
      </c>
      <c r="AR26" s="359">
        <f>+'saisie N1Pub'!AT26</f>
        <v>72</v>
      </c>
      <c r="AS26" s="359">
        <f>+'saisie N1Pub'!AU26</f>
        <v>16</v>
      </c>
    </row>
    <row r="27" spans="1:45" ht="15" customHeight="1">
      <c r="A27" s="183" t="s">
        <v>423</v>
      </c>
      <c r="B27" s="357"/>
      <c r="C27" s="357"/>
      <c r="D27" s="359">
        <f>'saisie N1Pub'!D27+'saisie N1Pub'!E27</f>
        <v>7240</v>
      </c>
      <c r="E27" s="359">
        <f>+'saisie N1Pub'!E27</f>
        <v>3321</v>
      </c>
      <c r="F27" s="359">
        <f>'saisie N1Pub'!F27+'saisie N1Pub'!G27</f>
        <v>7116</v>
      </c>
      <c r="G27" s="359">
        <f>+'saisie N1Pub'!G27</f>
        <v>3296</v>
      </c>
      <c r="H27" s="359">
        <f>'saisie N1Pub'!H27+'saisie N1Pub'!I27</f>
        <v>6818</v>
      </c>
      <c r="I27" s="359">
        <f>+'saisie N1Pub'!I27</f>
        <v>3149</v>
      </c>
      <c r="J27" s="359">
        <f>'saisie N1Pub'!J27+'saisie N1Pub'!K27</f>
        <v>5046</v>
      </c>
      <c r="K27" s="359">
        <f>+'saisie N1Pub'!K27</f>
        <v>2478</v>
      </c>
      <c r="L27" s="359">
        <f>'saisie N1Pub'!L27+'saisie N1Pub'!M27</f>
        <v>3645</v>
      </c>
      <c r="M27" s="359">
        <f>'saisie N1Pub'!M27</f>
        <v>1903</v>
      </c>
      <c r="N27" s="363">
        <f t="shared" si="5"/>
        <v>29865</v>
      </c>
      <c r="O27" s="363">
        <f t="shared" si="6"/>
        <v>14147</v>
      </c>
      <c r="P27" s="183" t="s">
        <v>423</v>
      </c>
      <c r="Q27" s="359">
        <f>+'saisie N1Pub'!Q27+'saisie N1Pub'!R27</f>
        <v>2314</v>
      </c>
      <c r="R27" s="359">
        <f>+'saisie N1Pub'!R27</f>
        <v>971</v>
      </c>
      <c r="S27" s="359">
        <f>+'saisie N1Pub'!S27+'saisie N1Pub'!T27</f>
        <v>2341</v>
      </c>
      <c r="T27" s="359">
        <f>+'saisie N1Pub'!T27</f>
        <v>965</v>
      </c>
      <c r="U27" s="359">
        <f>+'saisie N1Pub'!U27+'saisie N1Pub'!V27</f>
        <v>2513</v>
      </c>
      <c r="V27" s="359">
        <f>+'saisie N1Pub'!V27</f>
        <v>1097</v>
      </c>
      <c r="W27" s="359">
        <f>+'saisie N1Pub'!W27+'saisie N1Pub'!X27</f>
        <v>1539</v>
      </c>
      <c r="X27" s="359">
        <f>+'saisie N1Pub'!X27</f>
        <v>741</v>
      </c>
      <c r="Y27" s="359">
        <f>+'saisie N1Pub'!Y27+'saisie N1Pub'!Z27</f>
        <v>993</v>
      </c>
      <c r="Z27" s="359">
        <f>+'saisie N1Pub'!Z27</f>
        <v>588</v>
      </c>
      <c r="AA27" s="357">
        <f t="shared" si="3"/>
        <v>9700</v>
      </c>
      <c r="AB27" s="357">
        <f t="shared" si="4"/>
        <v>4362</v>
      </c>
      <c r="AC27" s="183" t="s">
        <v>423</v>
      </c>
      <c r="AD27" s="359">
        <f>+'saisie N1Pub'!AE27</f>
        <v>235</v>
      </c>
      <c r="AE27" s="359">
        <f>+'saisie N1Pub'!AF27</f>
        <v>238</v>
      </c>
      <c r="AF27" s="359">
        <f>+'saisie N1Pub'!AG27</f>
        <v>234</v>
      </c>
      <c r="AG27" s="359">
        <f>+'saisie N1Pub'!AH27</f>
        <v>217</v>
      </c>
      <c r="AH27" s="359">
        <f>+'saisie N1Pub'!AI27</f>
        <v>212</v>
      </c>
      <c r="AI27" s="359">
        <f>+'saisie N1Pub'!AJ27</f>
        <v>1136</v>
      </c>
      <c r="AJ27" s="359">
        <f>+'saisie N1Pub'!AK27</f>
        <v>955</v>
      </c>
      <c r="AK27" s="359">
        <f>+'saisie N1Pub'!AL27</f>
        <v>799</v>
      </c>
      <c r="AL27" s="359">
        <f>+'saisie N1Pub'!AN27</f>
        <v>628</v>
      </c>
      <c r="AM27" s="359">
        <f>+'saisie N1Pub'!AP27</f>
        <v>80</v>
      </c>
      <c r="AN27" s="359">
        <f>+'saisie N1Pub'!AO27</f>
        <v>0</v>
      </c>
      <c r="AO27" s="359">
        <f>+'saisie N1Pub'!AQ27</f>
        <v>11</v>
      </c>
      <c r="AP27" s="359">
        <f>+'saisie N1Pub'!AR27</f>
        <v>639</v>
      </c>
      <c r="AQ27" s="359">
        <f>+'saisie N1Pub'!AS27</f>
        <v>241</v>
      </c>
      <c r="AR27" s="359">
        <f>+'saisie N1Pub'!AT27</f>
        <v>233</v>
      </c>
      <c r="AS27" s="359">
        <f>+'saisie N1Pub'!AU27</f>
        <v>8</v>
      </c>
    </row>
    <row r="28" spans="1:45" ht="15" customHeight="1">
      <c r="A28" s="183" t="s">
        <v>424</v>
      </c>
      <c r="B28" s="357"/>
      <c r="C28" s="357"/>
      <c r="D28" s="359">
        <f>'saisie N1Pub'!D28+'saisie N1Pub'!E28</f>
        <v>7036</v>
      </c>
      <c r="E28" s="359">
        <f>+'saisie N1Pub'!E28</f>
        <v>3399</v>
      </c>
      <c r="F28" s="359">
        <f>'saisie N1Pub'!F28+'saisie N1Pub'!G28</f>
        <v>5227</v>
      </c>
      <c r="G28" s="359">
        <f>+'saisie N1Pub'!G28</f>
        <v>2447</v>
      </c>
      <c r="H28" s="359">
        <f>'saisie N1Pub'!H28+'saisie N1Pub'!I28</f>
        <v>4248</v>
      </c>
      <c r="I28" s="359">
        <f>+'saisie N1Pub'!I28</f>
        <v>2087</v>
      </c>
      <c r="J28" s="359">
        <f>'saisie N1Pub'!J28+'saisie N1Pub'!K28</f>
        <v>2511</v>
      </c>
      <c r="K28" s="359">
        <f>+'saisie N1Pub'!K28</f>
        <v>1288</v>
      </c>
      <c r="L28" s="359">
        <f>'saisie N1Pub'!L28+'saisie N1Pub'!M28</f>
        <v>1329</v>
      </c>
      <c r="M28" s="359">
        <f>'saisie N1Pub'!M28</f>
        <v>697</v>
      </c>
      <c r="N28" s="363">
        <f t="shared" si="5"/>
        <v>20351</v>
      </c>
      <c r="O28" s="363">
        <f t="shared" si="6"/>
        <v>9918</v>
      </c>
      <c r="P28" s="183" t="s">
        <v>424</v>
      </c>
      <c r="Q28" s="359">
        <f>+'saisie N1Pub'!Q28+'saisie N1Pub'!R28</f>
        <v>2532</v>
      </c>
      <c r="R28" s="359">
        <f>+'saisie N1Pub'!R28</f>
        <v>1146</v>
      </c>
      <c r="S28" s="359">
        <f>+'saisie N1Pub'!S28+'saisie N1Pub'!T28</f>
        <v>1757</v>
      </c>
      <c r="T28" s="359">
        <f>+'saisie N1Pub'!T28</f>
        <v>762</v>
      </c>
      <c r="U28" s="359">
        <f>+'saisie N1Pub'!U28+'saisie N1Pub'!V28</f>
        <v>1503</v>
      </c>
      <c r="V28" s="359">
        <f>+'saisie N1Pub'!V28</f>
        <v>718</v>
      </c>
      <c r="W28" s="359">
        <f>+'saisie N1Pub'!W28+'saisie N1Pub'!X28</f>
        <v>703</v>
      </c>
      <c r="X28" s="359">
        <f>+'saisie N1Pub'!X28</f>
        <v>356</v>
      </c>
      <c r="Y28" s="359">
        <f>+'saisie N1Pub'!Y28+'saisie N1Pub'!Z28</f>
        <v>339</v>
      </c>
      <c r="Z28" s="359">
        <f>+'saisie N1Pub'!Z28</f>
        <v>182</v>
      </c>
      <c r="AA28" s="357">
        <f t="shared" si="3"/>
        <v>6834</v>
      </c>
      <c r="AB28" s="357">
        <f t="shared" si="4"/>
        <v>3164</v>
      </c>
      <c r="AC28" s="183" t="s">
        <v>424</v>
      </c>
      <c r="AD28" s="359">
        <f>+'saisie N1Pub'!AE28</f>
        <v>141</v>
      </c>
      <c r="AE28" s="359">
        <f>+'saisie N1Pub'!AF28</f>
        <v>137</v>
      </c>
      <c r="AF28" s="359">
        <f>+'saisie N1Pub'!AG28</f>
        <v>135</v>
      </c>
      <c r="AG28" s="359">
        <f>+'saisie N1Pub'!AH28</f>
        <v>110</v>
      </c>
      <c r="AH28" s="359">
        <f>+'saisie N1Pub'!AI28</f>
        <v>83</v>
      </c>
      <c r="AI28" s="359">
        <f>+'saisie N1Pub'!AJ28</f>
        <v>606</v>
      </c>
      <c r="AJ28" s="359">
        <f>+'saisie N1Pub'!AK28</f>
        <v>354</v>
      </c>
      <c r="AK28" s="359">
        <f>+'saisie N1Pub'!AL28</f>
        <v>314</v>
      </c>
      <c r="AL28" s="359">
        <f>+'saisie N1Pub'!AN28</f>
        <v>339</v>
      </c>
      <c r="AM28" s="359">
        <f>+'saisie N1Pub'!AP28</f>
        <v>69</v>
      </c>
      <c r="AN28" s="359">
        <f>+'saisie N1Pub'!AO28</f>
        <v>0</v>
      </c>
      <c r="AO28" s="359">
        <f>+'saisie N1Pub'!AQ28</f>
        <v>127</v>
      </c>
      <c r="AP28" s="359">
        <f>+'saisie N1Pub'!AR28</f>
        <v>466</v>
      </c>
      <c r="AQ28" s="359">
        <f>+'saisie N1Pub'!AS28</f>
        <v>135</v>
      </c>
      <c r="AR28" s="359">
        <f>+'saisie N1Pub'!AT28</f>
        <v>131</v>
      </c>
      <c r="AS28" s="359">
        <f>+'saisie N1Pub'!AU28</f>
        <v>4</v>
      </c>
    </row>
    <row r="29" spans="1:45" ht="15" customHeight="1">
      <c r="A29" s="183" t="s">
        <v>425</v>
      </c>
      <c r="B29" s="357"/>
      <c r="C29" s="357"/>
      <c r="D29" s="359">
        <f>'saisie N1Pub'!D29+'saisie N1Pub'!E29</f>
        <v>5703</v>
      </c>
      <c r="E29" s="359">
        <f>+'saisie N1Pub'!E29</f>
        <v>2648</v>
      </c>
      <c r="F29" s="359">
        <f>'saisie N1Pub'!F29+'saisie N1Pub'!G29</f>
        <v>4504</v>
      </c>
      <c r="G29" s="359">
        <f>+'saisie N1Pub'!G29</f>
        <v>2142</v>
      </c>
      <c r="H29" s="359">
        <f>'saisie N1Pub'!H29+'saisie N1Pub'!I29</f>
        <v>3501</v>
      </c>
      <c r="I29" s="359">
        <f>+'saisie N1Pub'!I29</f>
        <v>1734</v>
      </c>
      <c r="J29" s="359">
        <f>'saisie N1Pub'!J29+'saisie N1Pub'!K29</f>
        <v>2105</v>
      </c>
      <c r="K29" s="359">
        <f>+'saisie N1Pub'!K29</f>
        <v>1065</v>
      </c>
      <c r="L29" s="359">
        <f>'saisie N1Pub'!L29+'saisie N1Pub'!M29</f>
        <v>1256</v>
      </c>
      <c r="M29" s="359">
        <f>'saisie N1Pub'!M29</f>
        <v>643</v>
      </c>
      <c r="N29" s="363">
        <f t="shared" si="5"/>
        <v>17069</v>
      </c>
      <c r="O29" s="363">
        <f t="shared" si="6"/>
        <v>8232</v>
      </c>
      <c r="P29" s="183" t="s">
        <v>425</v>
      </c>
      <c r="Q29" s="359">
        <f>+'saisie N1Pub'!Q29+'saisie N1Pub'!R29</f>
        <v>1930</v>
      </c>
      <c r="R29" s="359">
        <f>+'saisie N1Pub'!R29</f>
        <v>862</v>
      </c>
      <c r="S29" s="359">
        <f>+'saisie N1Pub'!S29+'saisie N1Pub'!T29</f>
        <v>1320</v>
      </c>
      <c r="T29" s="359">
        <f>+'saisie N1Pub'!T29</f>
        <v>585</v>
      </c>
      <c r="U29" s="359">
        <f>+'saisie N1Pub'!U29+'saisie N1Pub'!V29</f>
        <v>1080</v>
      </c>
      <c r="V29" s="359">
        <f>+'saisie N1Pub'!V29</f>
        <v>498</v>
      </c>
      <c r="W29" s="359">
        <f>+'saisie N1Pub'!W29+'saisie N1Pub'!X29</f>
        <v>457</v>
      </c>
      <c r="X29" s="359">
        <f>+'saisie N1Pub'!X29</f>
        <v>217</v>
      </c>
      <c r="Y29" s="359">
        <f>+'saisie N1Pub'!Y29+'saisie N1Pub'!Z29</f>
        <v>218</v>
      </c>
      <c r="Z29" s="359">
        <f>+'saisie N1Pub'!Z29</f>
        <v>120</v>
      </c>
      <c r="AA29" s="357">
        <f t="shared" si="3"/>
        <v>5005</v>
      </c>
      <c r="AB29" s="357">
        <f t="shared" si="4"/>
        <v>2282</v>
      </c>
      <c r="AC29" s="183" t="s">
        <v>425</v>
      </c>
      <c r="AD29" s="359">
        <f>+'saisie N1Pub'!AE29</f>
        <v>132</v>
      </c>
      <c r="AE29" s="359">
        <f>+'saisie N1Pub'!AF29</f>
        <v>127</v>
      </c>
      <c r="AF29" s="359">
        <f>+'saisie N1Pub'!AG29</f>
        <v>123</v>
      </c>
      <c r="AG29" s="359">
        <f>+'saisie N1Pub'!AH29</f>
        <v>113</v>
      </c>
      <c r="AH29" s="359">
        <f>+'saisie N1Pub'!AI29</f>
        <v>100</v>
      </c>
      <c r="AI29" s="359">
        <f>+'saisie N1Pub'!AJ29</f>
        <v>595</v>
      </c>
      <c r="AJ29" s="359">
        <f>+'saisie N1Pub'!AK29</f>
        <v>327</v>
      </c>
      <c r="AK29" s="359">
        <f>+'saisie N1Pub'!AL29</f>
        <v>311</v>
      </c>
      <c r="AL29" s="359">
        <f>+'saisie N1Pub'!AN29</f>
        <v>351</v>
      </c>
      <c r="AM29" s="359">
        <f>+'saisie N1Pub'!AP29</f>
        <v>78</v>
      </c>
      <c r="AN29" s="359">
        <f>+'saisie N1Pub'!AO29</f>
        <v>0</v>
      </c>
      <c r="AO29" s="359">
        <f>+'saisie N1Pub'!AQ29</f>
        <v>1</v>
      </c>
      <c r="AP29" s="359">
        <f>+'saisie N1Pub'!AR29</f>
        <v>352</v>
      </c>
      <c r="AQ29" s="359">
        <f>+'saisie N1Pub'!AS29</f>
        <v>129</v>
      </c>
      <c r="AR29" s="359">
        <f>+'saisie N1Pub'!AT29</f>
        <v>125</v>
      </c>
      <c r="AS29" s="359">
        <f>+'saisie N1Pub'!AU29</f>
        <v>4</v>
      </c>
    </row>
    <row r="30" spans="1:45" ht="15" customHeight="1">
      <c r="A30" s="183" t="s">
        <v>426</v>
      </c>
      <c r="B30" s="357"/>
      <c r="C30" s="357"/>
      <c r="D30" s="359">
        <f>'saisie N1Pub'!D30+'saisie N1Pub'!E30</f>
        <v>9431</v>
      </c>
      <c r="E30" s="359">
        <f>+'saisie N1Pub'!E30</f>
        <v>4471</v>
      </c>
      <c r="F30" s="359">
        <f>'saisie N1Pub'!F30+'saisie N1Pub'!G30</f>
        <v>6384</v>
      </c>
      <c r="G30" s="359">
        <f>+'saisie N1Pub'!G30</f>
        <v>2997</v>
      </c>
      <c r="H30" s="359">
        <f>'saisie N1Pub'!H30+'saisie N1Pub'!I30</f>
        <v>5034</v>
      </c>
      <c r="I30" s="359">
        <f>+'saisie N1Pub'!I30</f>
        <v>2421</v>
      </c>
      <c r="J30" s="359">
        <f>'saisie N1Pub'!J30+'saisie N1Pub'!K30</f>
        <v>3137</v>
      </c>
      <c r="K30" s="359">
        <f>+'saisie N1Pub'!K30</f>
        <v>1548</v>
      </c>
      <c r="L30" s="359">
        <f>'saisie N1Pub'!L30+'saisie N1Pub'!M30</f>
        <v>1703</v>
      </c>
      <c r="M30" s="359">
        <f>'saisie N1Pub'!M30</f>
        <v>833</v>
      </c>
      <c r="N30" s="363">
        <f t="shared" si="5"/>
        <v>25689</v>
      </c>
      <c r="O30" s="363">
        <f t="shared" si="6"/>
        <v>12270</v>
      </c>
      <c r="P30" s="183" t="s">
        <v>426</v>
      </c>
      <c r="Q30" s="359">
        <f>+'saisie N1Pub'!Q30+'saisie N1Pub'!R30</f>
        <v>3068</v>
      </c>
      <c r="R30" s="359">
        <f>+'saisie N1Pub'!R30</f>
        <v>1420</v>
      </c>
      <c r="S30" s="359">
        <f>+'saisie N1Pub'!S30+'saisie N1Pub'!T30</f>
        <v>1811</v>
      </c>
      <c r="T30" s="359">
        <f>+'saisie N1Pub'!T30</f>
        <v>764</v>
      </c>
      <c r="U30" s="359">
        <f>+'saisie N1Pub'!U30+'saisie N1Pub'!V30</f>
        <v>1577</v>
      </c>
      <c r="V30" s="359">
        <f>+'saisie N1Pub'!V30</f>
        <v>714</v>
      </c>
      <c r="W30" s="359">
        <f>+'saisie N1Pub'!W30+'saisie N1Pub'!X30</f>
        <v>835</v>
      </c>
      <c r="X30" s="359">
        <f>+'saisie N1Pub'!X30</f>
        <v>405</v>
      </c>
      <c r="Y30" s="359">
        <f>+'saisie N1Pub'!Y30+'saisie N1Pub'!Z30</f>
        <v>263</v>
      </c>
      <c r="Z30" s="359">
        <f>+'saisie N1Pub'!Z30</f>
        <v>131</v>
      </c>
      <c r="AA30" s="357">
        <f t="shared" si="3"/>
        <v>7554</v>
      </c>
      <c r="AB30" s="357">
        <f t="shared" si="4"/>
        <v>3434</v>
      </c>
      <c r="AC30" s="183" t="s">
        <v>426</v>
      </c>
      <c r="AD30" s="359">
        <f>+'saisie N1Pub'!AE30</f>
        <v>203</v>
      </c>
      <c r="AE30" s="359">
        <f>+'saisie N1Pub'!AF30</f>
        <v>191</v>
      </c>
      <c r="AF30" s="359">
        <f>+'saisie N1Pub'!AG30</f>
        <v>184</v>
      </c>
      <c r="AG30" s="359">
        <f>+'saisie N1Pub'!AH30</f>
        <v>159</v>
      </c>
      <c r="AH30" s="359">
        <f>+'saisie N1Pub'!AI30</f>
        <v>127</v>
      </c>
      <c r="AI30" s="359">
        <f>+'saisie N1Pub'!AJ30</f>
        <v>864</v>
      </c>
      <c r="AJ30" s="359">
        <f>+'saisie N1Pub'!AK30</f>
        <v>481</v>
      </c>
      <c r="AK30" s="359">
        <f>+'saisie N1Pub'!AL30</f>
        <v>437</v>
      </c>
      <c r="AL30" s="359">
        <f>+'saisie N1Pub'!AN30</f>
        <v>498</v>
      </c>
      <c r="AM30" s="359">
        <f>+'saisie N1Pub'!AP30</f>
        <v>79</v>
      </c>
      <c r="AN30" s="359">
        <f>+'saisie N1Pub'!AO30</f>
        <v>0</v>
      </c>
      <c r="AO30" s="359">
        <f>+'saisie N1Pub'!AQ30</f>
        <v>3</v>
      </c>
      <c r="AP30" s="359">
        <f>+'saisie N1Pub'!AR30</f>
        <v>501</v>
      </c>
      <c r="AQ30" s="359">
        <f>+'saisie N1Pub'!AS30</f>
        <v>183</v>
      </c>
      <c r="AR30" s="359">
        <f>+'saisie N1Pub'!AT30</f>
        <v>181</v>
      </c>
      <c r="AS30" s="359">
        <f>+'saisie N1Pub'!AU30</f>
        <v>2</v>
      </c>
    </row>
    <row r="31" spans="1:45" ht="15" customHeight="1">
      <c r="A31" s="253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253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253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9"/>
      <c r="AR31" s="259"/>
      <c r="AS31" s="258"/>
    </row>
    <row r="32" spans="1:45">
      <c r="A32" s="260"/>
      <c r="B32" s="369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260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955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  <c r="AR32" s="261"/>
    </row>
    <row r="33" spans="1:45">
      <c r="A33" s="245" t="s">
        <v>213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245" t="s">
        <v>214</v>
      </c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245" t="s">
        <v>358</v>
      </c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</row>
    <row r="34" spans="1:45">
      <c r="A34" s="245" t="s">
        <v>998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245" t="s">
        <v>998</v>
      </c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245" t="s">
        <v>301</v>
      </c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</row>
    <row r="35" spans="1:45">
      <c r="A35" s="245" t="s">
        <v>1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245" t="s">
        <v>1</v>
      </c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245" t="s">
        <v>1</v>
      </c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</row>
    <row r="36" spans="1:45"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</row>
    <row r="37" spans="1:45">
      <c r="A37" s="248" t="s">
        <v>530</v>
      </c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 t="s">
        <v>618</v>
      </c>
      <c r="M37" s="361"/>
      <c r="N37" s="361"/>
      <c r="O37" s="361"/>
      <c r="P37" s="248" t="s">
        <v>530</v>
      </c>
      <c r="Q37" s="361"/>
      <c r="R37" s="361"/>
      <c r="S37" s="361"/>
      <c r="T37" s="361"/>
      <c r="U37" s="361"/>
      <c r="V37" s="361"/>
      <c r="W37" s="361"/>
      <c r="X37" s="361"/>
      <c r="Y37" s="361" t="s">
        <v>618</v>
      </c>
      <c r="Z37" s="361"/>
      <c r="AA37" s="361"/>
      <c r="AB37" s="361"/>
      <c r="AC37" s="248" t="s">
        <v>530</v>
      </c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 t="s">
        <v>618</v>
      </c>
      <c r="AQ37" s="262"/>
      <c r="AR37" s="262"/>
    </row>
    <row r="38" spans="1:45"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</row>
    <row r="39" spans="1:45" ht="16.5" customHeight="1">
      <c r="A39" s="249"/>
      <c r="B39" s="79" t="s">
        <v>7</v>
      </c>
      <c r="C39" s="186"/>
      <c r="D39" s="79" t="s">
        <v>378</v>
      </c>
      <c r="E39" s="186"/>
      <c r="F39" s="79" t="s">
        <v>379</v>
      </c>
      <c r="G39" s="186"/>
      <c r="H39" s="79" t="s">
        <v>380</v>
      </c>
      <c r="I39" s="186"/>
      <c r="J39" s="79" t="s">
        <v>381</v>
      </c>
      <c r="K39" s="186"/>
      <c r="L39" s="79" t="s">
        <v>382</v>
      </c>
      <c r="M39" s="186"/>
      <c r="N39" s="79" t="s">
        <v>80</v>
      </c>
      <c r="O39" s="186"/>
      <c r="P39" s="249"/>
      <c r="Q39" s="79" t="s">
        <v>378</v>
      </c>
      <c r="R39" s="186"/>
      <c r="S39" s="79" t="s">
        <v>379</v>
      </c>
      <c r="T39" s="186"/>
      <c r="U39" s="79" t="s">
        <v>380</v>
      </c>
      <c r="V39" s="186"/>
      <c r="W39" s="79" t="s">
        <v>381</v>
      </c>
      <c r="X39" s="186"/>
      <c r="Y39" s="79" t="s">
        <v>382</v>
      </c>
      <c r="Z39" s="186"/>
      <c r="AA39" s="79" t="s">
        <v>80</v>
      </c>
      <c r="AB39" s="186"/>
      <c r="AC39" s="249"/>
      <c r="AD39" s="801" t="s">
        <v>96</v>
      </c>
      <c r="AE39" s="801"/>
      <c r="AF39" s="801"/>
      <c r="AG39" s="801"/>
      <c r="AH39" s="801"/>
      <c r="AI39" s="804"/>
      <c r="AJ39" s="1095" t="s">
        <v>110</v>
      </c>
      <c r="AK39" s="1096"/>
      <c r="AL39" s="800" t="s">
        <v>385</v>
      </c>
      <c r="AM39" s="801"/>
      <c r="AN39" s="801"/>
      <c r="AO39" s="801"/>
      <c r="AP39" s="802"/>
      <c r="AQ39" s="1092" t="s">
        <v>386</v>
      </c>
      <c r="AR39" s="1093"/>
      <c r="AS39" s="1094"/>
    </row>
    <row r="40" spans="1:45" ht="34.5" customHeight="1">
      <c r="A40" s="253" t="s">
        <v>387</v>
      </c>
      <c r="B40" s="85" t="s">
        <v>665</v>
      </c>
      <c r="C40" s="85" t="s">
        <v>389</v>
      </c>
      <c r="D40" s="85" t="s">
        <v>665</v>
      </c>
      <c r="E40" s="85" t="s">
        <v>389</v>
      </c>
      <c r="F40" s="85" t="s">
        <v>665</v>
      </c>
      <c r="G40" s="85" t="s">
        <v>389</v>
      </c>
      <c r="H40" s="85" t="s">
        <v>665</v>
      </c>
      <c r="I40" s="85" t="s">
        <v>389</v>
      </c>
      <c r="J40" s="85" t="s">
        <v>665</v>
      </c>
      <c r="K40" s="85" t="s">
        <v>389</v>
      </c>
      <c r="L40" s="85" t="s">
        <v>665</v>
      </c>
      <c r="M40" s="85" t="s">
        <v>389</v>
      </c>
      <c r="N40" s="85" t="s">
        <v>665</v>
      </c>
      <c r="O40" s="85" t="s">
        <v>389</v>
      </c>
      <c r="P40" s="253" t="s">
        <v>387</v>
      </c>
      <c r="Q40" s="85" t="s">
        <v>665</v>
      </c>
      <c r="R40" s="85" t="s">
        <v>389</v>
      </c>
      <c r="S40" s="85" t="s">
        <v>665</v>
      </c>
      <c r="T40" s="85" t="s">
        <v>389</v>
      </c>
      <c r="U40" s="85" t="s">
        <v>665</v>
      </c>
      <c r="V40" s="85" t="s">
        <v>389</v>
      </c>
      <c r="W40" s="85" t="s">
        <v>665</v>
      </c>
      <c r="X40" s="85" t="s">
        <v>389</v>
      </c>
      <c r="Y40" s="85" t="s">
        <v>665</v>
      </c>
      <c r="Z40" s="85" t="s">
        <v>389</v>
      </c>
      <c r="AA40" s="85" t="s">
        <v>665</v>
      </c>
      <c r="AB40" s="85" t="s">
        <v>389</v>
      </c>
      <c r="AC40" s="803" t="s">
        <v>387</v>
      </c>
      <c r="AD40" s="879" t="s">
        <v>396</v>
      </c>
      <c r="AE40" s="879" t="s">
        <v>397</v>
      </c>
      <c r="AF40" s="879" t="s">
        <v>398</v>
      </c>
      <c r="AG40" s="879" t="s">
        <v>399</v>
      </c>
      <c r="AH40" s="879" t="s">
        <v>400</v>
      </c>
      <c r="AI40" s="884" t="s">
        <v>377</v>
      </c>
      <c r="AJ40" s="885" t="s">
        <v>86</v>
      </c>
      <c r="AK40" s="933" t="s">
        <v>9</v>
      </c>
      <c r="AL40" s="883" t="s">
        <v>241</v>
      </c>
      <c r="AM40" s="1051" t="s">
        <v>112</v>
      </c>
      <c r="AN40" s="883" t="s">
        <v>242</v>
      </c>
      <c r="AO40" s="883" t="s">
        <v>83</v>
      </c>
      <c r="AP40" s="884" t="s">
        <v>377</v>
      </c>
      <c r="AQ40" s="885" t="s">
        <v>111</v>
      </c>
      <c r="AR40" s="885" t="s">
        <v>117</v>
      </c>
      <c r="AS40" s="886" t="s">
        <v>178</v>
      </c>
    </row>
    <row r="41" spans="1:45">
      <c r="A41" s="183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183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249"/>
      <c r="AD41" s="438"/>
      <c r="AE41" s="438"/>
      <c r="AF41" s="438"/>
      <c r="AG41" s="438"/>
      <c r="AH41" s="438"/>
      <c r="AI41" s="249"/>
      <c r="AJ41" s="242"/>
      <c r="AK41" s="619"/>
      <c r="AL41" s="242"/>
      <c r="AM41" s="626"/>
      <c r="AN41" s="242"/>
      <c r="AO41" s="242"/>
      <c r="AP41" s="438"/>
      <c r="AQ41" s="242"/>
      <c r="AR41" s="254"/>
      <c r="AS41" s="807"/>
    </row>
    <row r="42" spans="1:45">
      <c r="A42" s="182" t="s">
        <v>407</v>
      </c>
      <c r="B42" s="363">
        <f>SUM(B44:B52)</f>
        <v>0</v>
      </c>
      <c r="C42" s="363">
        <f>SUM(C44:C52)</f>
        <v>0</v>
      </c>
      <c r="D42" s="363">
        <f>SUM(D44:D52)</f>
        <v>72371</v>
      </c>
      <c r="E42" s="363">
        <f t="shared" ref="E42:O42" si="7">SUM(E44:E52)</f>
        <v>35101</v>
      </c>
      <c r="F42" s="363">
        <f t="shared" si="7"/>
        <v>43688</v>
      </c>
      <c r="G42" s="363">
        <f t="shared" si="7"/>
        <v>20754</v>
      </c>
      <c r="H42" s="363">
        <f t="shared" si="7"/>
        <v>36396</v>
      </c>
      <c r="I42" s="363">
        <f t="shared" si="7"/>
        <v>18050</v>
      </c>
      <c r="J42" s="363">
        <f t="shared" si="7"/>
        <v>21900</v>
      </c>
      <c r="K42" s="363">
        <f t="shared" si="7"/>
        <v>11240</v>
      </c>
      <c r="L42" s="363">
        <f t="shared" si="7"/>
        <v>14124</v>
      </c>
      <c r="M42" s="363">
        <f t="shared" si="7"/>
        <v>7233</v>
      </c>
      <c r="N42" s="363">
        <f t="shared" si="7"/>
        <v>188479</v>
      </c>
      <c r="O42" s="363">
        <f t="shared" si="7"/>
        <v>92378</v>
      </c>
      <c r="P42" s="182" t="s">
        <v>407</v>
      </c>
      <c r="Q42" s="363">
        <f>SUM(Q44:Q52)</f>
        <v>30312</v>
      </c>
      <c r="R42" s="363">
        <f t="shared" ref="R42:AB42" si="8">SUM(R44:R52)</f>
        <v>14370</v>
      </c>
      <c r="S42" s="363">
        <f t="shared" si="8"/>
        <v>14358</v>
      </c>
      <c r="T42" s="363">
        <f t="shared" si="8"/>
        <v>6549</v>
      </c>
      <c r="U42" s="363">
        <f t="shared" si="8"/>
        <v>13164</v>
      </c>
      <c r="V42" s="363">
        <f t="shared" si="8"/>
        <v>6334</v>
      </c>
      <c r="W42" s="363">
        <f t="shared" si="8"/>
        <v>6160</v>
      </c>
      <c r="X42" s="363">
        <f t="shared" si="8"/>
        <v>3157</v>
      </c>
      <c r="Y42" s="363">
        <f t="shared" si="8"/>
        <v>3349</v>
      </c>
      <c r="Z42" s="363">
        <f t="shared" si="8"/>
        <v>1681</v>
      </c>
      <c r="AA42" s="363">
        <f t="shared" si="8"/>
        <v>67343</v>
      </c>
      <c r="AB42" s="363">
        <f t="shared" si="8"/>
        <v>32091</v>
      </c>
      <c r="AC42" s="182" t="s">
        <v>407</v>
      </c>
      <c r="AD42" s="182">
        <f>SUM(AD44:AD52)</f>
        <v>1252</v>
      </c>
      <c r="AE42" s="182">
        <f t="shared" ref="AE42:AS42" si="9">SUM(AE44:AE52)</f>
        <v>1163</v>
      </c>
      <c r="AF42" s="182">
        <f t="shared" si="9"/>
        <v>1095</v>
      </c>
      <c r="AG42" s="182">
        <f t="shared" si="9"/>
        <v>845</v>
      </c>
      <c r="AH42" s="182">
        <f t="shared" si="9"/>
        <v>650</v>
      </c>
      <c r="AI42" s="182">
        <f t="shared" si="9"/>
        <v>5005</v>
      </c>
      <c r="AJ42" s="182">
        <f t="shared" si="9"/>
        <v>2942</v>
      </c>
      <c r="AK42" s="182">
        <f t="shared" si="9"/>
        <v>2639</v>
      </c>
      <c r="AL42" s="182">
        <f t="shared" si="9"/>
        <v>2790</v>
      </c>
      <c r="AM42" s="182">
        <f>SUM(AM44:AM52)</f>
        <v>935</v>
      </c>
      <c r="AN42" s="182">
        <f>SUM(AN44:AN52)</f>
        <v>976</v>
      </c>
      <c r="AO42" s="182">
        <f t="shared" si="9"/>
        <v>89</v>
      </c>
      <c r="AP42" s="182">
        <f t="shared" si="9"/>
        <v>2879</v>
      </c>
      <c r="AQ42" s="182">
        <f>SUM(AQ44:AQ52)</f>
        <v>1296</v>
      </c>
      <c r="AR42" s="182">
        <f t="shared" si="9"/>
        <v>1199</v>
      </c>
      <c r="AS42" s="182">
        <f t="shared" si="9"/>
        <v>97</v>
      </c>
    </row>
    <row r="43" spans="1:45" ht="12.75" customHeight="1">
      <c r="A43" s="183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183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3"/>
      <c r="AB43" s="36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263"/>
      <c r="AS43" s="256"/>
    </row>
    <row r="44" spans="1:45" ht="15.75" customHeight="1">
      <c r="A44" s="183" t="s">
        <v>531</v>
      </c>
      <c r="B44" s="364">
        <f>+'saisie N1Pub'!B43+'saisie N1Pub'!C43</f>
        <v>0</v>
      </c>
      <c r="C44" s="364">
        <f>+'saisie N1Pub'!C43</f>
        <v>0</v>
      </c>
      <c r="D44" s="364">
        <f>+'saisie N1Pub'!D43+'saisie N1Pub'!E43</f>
        <v>1104</v>
      </c>
      <c r="E44" s="364">
        <f>+'saisie N1Pub'!E43</f>
        <v>528</v>
      </c>
      <c r="F44" s="364">
        <f>+'saisie N1Pub'!F43+'saisie N1Pub'!G43</f>
        <v>1024</v>
      </c>
      <c r="G44" s="364">
        <f>+'saisie N1Pub'!G43</f>
        <v>518</v>
      </c>
      <c r="H44" s="364">
        <f>+'saisie N1Pub'!H43+'saisie N1Pub'!I43</f>
        <v>1153</v>
      </c>
      <c r="I44" s="364">
        <f>+'saisie N1Pub'!I43</f>
        <v>548</v>
      </c>
      <c r="J44" s="364">
        <f>+'saisie N1Pub'!J43+'saisie N1Pub'!K43</f>
        <v>958</v>
      </c>
      <c r="K44" s="364">
        <f>+'saisie N1Pub'!K43</f>
        <v>548</v>
      </c>
      <c r="L44" s="364">
        <f>+'saisie N1Pub'!L43+'saisie N1Pub'!M43</f>
        <v>973</v>
      </c>
      <c r="M44" s="364">
        <f>+'saisie N1Pub'!M43</f>
        <v>546</v>
      </c>
      <c r="N44" s="363">
        <f>++D44+F44+H44+J44+L44</f>
        <v>5212</v>
      </c>
      <c r="O44" s="363">
        <f>++E44+G44+I44+K44+M44</f>
        <v>2688</v>
      </c>
      <c r="P44" s="183" t="s">
        <v>531</v>
      </c>
      <c r="Q44" s="364">
        <f>+'saisie N1Pub'!Q43+'saisie N1Pub'!R43</f>
        <v>381</v>
      </c>
      <c r="R44" s="364">
        <f>+'saisie N1Pub'!R43</f>
        <v>168</v>
      </c>
      <c r="S44" s="364">
        <f>+'saisie N1Pub'!S43+'saisie N1Pub'!T43</f>
        <v>266</v>
      </c>
      <c r="T44" s="364">
        <f>+'saisie N1Pub'!T43</f>
        <v>116</v>
      </c>
      <c r="U44" s="364">
        <f>+'saisie N1Pub'!U43+'saisie N1Pub'!V43</f>
        <v>328</v>
      </c>
      <c r="V44" s="364">
        <f>+'saisie N1Pub'!V43</f>
        <v>144</v>
      </c>
      <c r="W44" s="364">
        <f>+'saisie N1Pub'!W43+'saisie N1Pub'!X43</f>
        <v>168</v>
      </c>
      <c r="X44" s="364">
        <f>+'saisie N1Pub'!X43</f>
        <v>87</v>
      </c>
      <c r="Y44" s="364">
        <f>+'saisie N1Pub'!Y43+'saisie N1Pub'!Z43</f>
        <v>225</v>
      </c>
      <c r="Z44" s="364">
        <f>+'saisie N1Pub'!Z43</f>
        <v>123</v>
      </c>
      <c r="AA44" s="363">
        <f t="shared" ref="AA44:AA52" si="10">Q44+S44+U44+W44+Y44</f>
        <v>1368</v>
      </c>
      <c r="AB44" s="363">
        <f t="shared" ref="AB44:AB52" si="11">R44+T44+V44+X44+Z44</f>
        <v>638</v>
      </c>
      <c r="AC44" s="183" t="s">
        <v>531</v>
      </c>
      <c r="AD44" s="183">
        <f>+'saisie N1Pub'!AE43</f>
        <v>25</v>
      </c>
      <c r="AE44" s="183">
        <f>+'saisie N1Pub'!AF43</f>
        <v>24</v>
      </c>
      <c r="AF44" s="183">
        <f>+'saisie N1Pub'!AG43</f>
        <v>27</v>
      </c>
      <c r="AG44" s="183">
        <f>+'saisie N1Pub'!AH43</f>
        <v>23</v>
      </c>
      <c r="AH44" s="183">
        <f>+'saisie N1Pub'!AI43</f>
        <v>24</v>
      </c>
      <c r="AI44" s="255">
        <f t="shared" ref="AI44:AI52" si="12">+AD44+AE44+AF44+AG44+AH44</f>
        <v>123</v>
      </c>
      <c r="AJ44" s="183">
        <f>+'saisie N1Pub'!AK43</f>
        <v>122</v>
      </c>
      <c r="AK44" s="183">
        <f>+'saisie N1Pub'!AL43</f>
        <v>110</v>
      </c>
      <c r="AL44" s="183">
        <f>+'saisie N1Pub'!AN43</f>
        <v>120</v>
      </c>
      <c r="AM44" s="183">
        <f>+'saisie N1Pub'!AP43</f>
        <v>9</v>
      </c>
      <c r="AN44" s="183">
        <f>+'saisie N1Pub'!AO43</f>
        <v>99</v>
      </c>
      <c r="AO44" s="183">
        <f>+'saisie N1Pub'!AQ43</f>
        <v>14</v>
      </c>
      <c r="AP44" s="182">
        <f t="shared" ref="AP44:AP52" si="13">AL44+AO44</f>
        <v>134</v>
      </c>
      <c r="AQ44" s="183">
        <f>+'saisie N1Pub'!AS43</f>
        <v>16</v>
      </c>
      <c r="AR44" s="183">
        <f>+'saisie N1Pub'!AT43</f>
        <v>16</v>
      </c>
      <c r="AS44" s="183">
        <f>+'saisie N1Pub'!AU43</f>
        <v>0</v>
      </c>
    </row>
    <row r="45" spans="1:45" ht="15.75" customHeight="1">
      <c r="A45" s="266" t="s">
        <v>532</v>
      </c>
      <c r="B45" s="364">
        <f>+'saisie N1Pub'!B44+'saisie N1Pub'!C44</f>
        <v>0</v>
      </c>
      <c r="C45" s="364">
        <f>+'saisie N1Pub'!C44</f>
        <v>0</v>
      </c>
      <c r="D45" s="364">
        <f>+'saisie N1Pub'!D44+'saisie N1Pub'!E44</f>
        <v>5281</v>
      </c>
      <c r="E45" s="364">
        <f>+'saisie N1Pub'!E44</f>
        <v>2511</v>
      </c>
      <c r="F45" s="364">
        <f>+'saisie N1Pub'!F44+'saisie N1Pub'!G44</f>
        <v>3198</v>
      </c>
      <c r="G45" s="364">
        <f>+'saisie N1Pub'!G44</f>
        <v>1529</v>
      </c>
      <c r="H45" s="364">
        <f>+'saisie N1Pub'!H44+'saisie N1Pub'!I44</f>
        <v>2399</v>
      </c>
      <c r="I45" s="364">
        <f>+'saisie N1Pub'!I44</f>
        <v>1157</v>
      </c>
      <c r="J45" s="364">
        <f>+'saisie N1Pub'!J44+'saisie N1Pub'!K44</f>
        <v>1360</v>
      </c>
      <c r="K45" s="364">
        <f>+'saisie N1Pub'!K44</f>
        <v>729</v>
      </c>
      <c r="L45" s="364">
        <f>+'saisie N1Pub'!L44+'saisie N1Pub'!M44</f>
        <v>718</v>
      </c>
      <c r="M45" s="364">
        <f>+'saisie N1Pub'!M44</f>
        <v>415</v>
      </c>
      <c r="N45" s="363">
        <f t="shared" ref="N45:N52" si="14">++D45+F45+H45+J45+L45</f>
        <v>12956</v>
      </c>
      <c r="O45" s="363">
        <f t="shared" ref="O45:O52" si="15">++E45+G45+I45+K45+M45</f>
        <v>6341</v>
      </c>
      <c r="P45" s="266" t="s">
        <v>532</v>
      </c>
      <c r="Q45" s="364">
        <f>+'saisie N1Pub'!Q44+'saisie N1Pub'!R44</f>
        <v>2032</v>
      </c>
      <c r="R45" s="364">
        <f>+'saisie N1Pub'!R44</f>
        <v>918</v>
      </c>
      <c r="S45" s="364">
        <f>+'saisie N1Pub'!S44+'saisie N1Pub'!T44</f>
        <v>843</v>
      </c>
      <c r="T45" s="364">
        <f>+'saisie N1Pub'!T44</f>
        <v>373</v>
      </c>
      <c r="U45" s="364">
        <f>+'saisie N1Pub'!U44+'saisie N1Pub'!V44</f>
        <v>645</v>
      </c>
      <c r="V45" s="364">
        <f>+'saisie N1Pub'!V44</f>
        <v>291</v>
      </c>
      <c r="W45" s="364">
        <f>+'saisie N1Pub'!W44+'saisie N1Pub'!X44</f>
        <v>333</v>
      </c>
      <c r="X45" s="364">
        <f>+'saisie N1Pub'!X44</f>
        <v>184</v>
      </c>
      <c r="Y45" s="364">
        <f>+'saisie N1Pub'!Y44+'saisie N1Pub'!Z44</f>
        <v>141</v>
      </c>
      <c r="Z45" s="364">
        <f>+'saisie N1Pub'!Z44</f>
        <v>85</v>
      </c>
      <c r="AA45" s="363">
        <f t="shared" si="10"/>
        <v>3994</v>
      </c>
      <c r="AB45" s="363">
        <f t="shared" si="11"/>
        <v>1851</v>
      </c>
      <c r="AC45" s="266" t="s">
        <v>532</v>
      </c>
      <c r="AD45" s="183">
        <f>+'saisie N1Pub'!AE44</f>
        <v>116</v>
      </c>
      <c r="AE45" s="183">
        <f>+'saisie N1Pub'!AF44</f>
        <v>102</v>
      </c>
      <c r="AF45" s="183">
        <f>+'saisie N1Pub'!AG44</f>
        <v>92</v>
      </c>
      <c r="AG45" s="183">
        <f>+'saisie N1Pub'!AH44</f>
        <v>80</v>
      </c>
      <c r="AH45" s="183">
        <f>+'saisie N1Pub'!AI44</f>
        <v>62</v>
      </c>
      <c r="AI45" s="255">
        <f t="shared" si="12"/>
        <v>452</v>
      </c>
      <c r="AJ45" s="183">
        <f>+'saisie N1Pub'!AK44</f>
        <v>281</v>
      </c>
      <c r="AK45" s="183">
        <f>+'saisie N1Pub'!AL44</f>
        <v>244</v>
      </c>
      <c r="AL45" s="183">
        <f>+'saisie N1Pub'!AN44</f>
        <v>247</v>
      </c>
      <c r="AM45" s="183">
        <f>+'saisie N1Pub'!AP44</f>
        <v>65</v>
      </c>
      <c r="AN45" s="183">
        <f>+'saisie N1Pub'!AO44</f>
        <v>107</v>
      </c>
      <c r="AO45" s="183">
        <f>+'saisie N1Pub'!AQ44</f>
        <v>12</v>
      </c>
      <c r="AP45" s="182">
        <f t="shared" si="13"/>
        <v>259</v>
      </c>
      <c r="AQ45" s="183">
        <f>+'saisie N1Pub'!AS44</f>
        <v>114</v>
      </c>
      <c r="AR45" s="183">
        <f>+'saisie N1Pub'!AT44</f>
        <v>111</v>
      </c>
      <c r="AS45" s="183">
        <f>+'saisie N1Pub'!AU44</f>
        <v>3</v>
      </c>
    </row>
    <row r="46" spans="1:45" ht="15.75" customHeight="1">
      <c r="A46" s="183" t="s">
        <v>533</v>
      </c>
      <c r="B46" s="364">
        <f>+'saisie N1Pub'!B45+'saisie N1Pub'!C45</f>
        <v>0</v>
      </c>
      <c r="C46" s="364">
        <f>+'saisie N1Pub'!C45</f>
        <v>0</v>
      </c>
      <c r="D46" s="364">
        <f>+'saisie N1Pub'!D45+'saisie N1Pub'!E45</f>
        <v>6245</v>
      </c>
      <c r="E46" s="364">
        <f>+'saisie N1Pub'!E45</f>
        <v>3026</v>
      </c>
      <c r="F46" s="364">
        <f>+'saisie N1Pub'!F45+'saisie N1Pub'!G45</f>
        <v>4177</v>
      </c>
      <c r="G46" s="364">
        <f>+'saisie N1Pub'!G45</f>
        <v>2022</v>
      </c>
      <c r="H46" s="364">
        <f>+'saisie N1Pub'!H45+'saisie N1Pub'!I45</f>
        <v>3624</v>
      </c>
      <c r="I46" s="364">
        <f>+'saisie N1Pub'!I45</f>
        <v>1911</v>
      </c>
      <c r="J46" s="364">
        <f>+'saisie N1Pub'!J45+'saisie N1Pub'!K45</f>
        <v>2404</v>
      </c>
      <c r="K46" s="364">
        <f>+'saisie N1Pub'!K45</f>
        <v>1333</v>
      </c>
      <c r="L46" s="364">
        <f>+'saisie N1Pub'!L45+'saisie N1Pub'!M45</f>
        <v>1571</v>
      </c>
      <c r="M46" s="364">
        <f>+'saisie N1Pub'!M45</f>
        <v>883</v>
      </c>
      <c r="N46" s="363">
        <f t="shared" si="14"/>
        <v>18021</v>
      </c>
      <c r="O46" s="363">
        <f t="shared" si="15"/>
        <v>9175</v>
      </c>
      <c r="P46" s="183" t="s">
        <v>533</v>
      </c>
      <c r="Q46" s="364">
        <f>+'saisie N1Pub'!Q45+'saisie N1Pub'!R45</f>
        <v>2588</v>
      </c>
      <c r="R46" s="364">
        <f>+'saisie N1Pub'!R45</f>
        <v>1211</v>
      </c>
      <c r="S46" s="364">
        <f>+'saisie N1Pub'!S45+'saisie N1Pub'!T45</f>
        <v>1291</v>
      </c>
      <c r="T46" s="364">
        <f>+'saisie N1Pub'!T45</f>
        <v>557</v>
      </c>
      <c r="U46" s="364">
        <f>+'saisie N1Pub'!U45+'saisie N1Pub'!V45</f>
        <v>1313</v>
      </c>
      <c r="V46" s="364">
        <f>+'saisie N1Pub'!V45</f>
        <v>683</v>
      </c>
      <c r="W46" s="364">
        <f>+'saisie N1Pub'!W45+'saisie N1Pub'!X45</f>
        <v>677</v>
      </c>
      <c r="X46" s="364">
        <f>+'saisie N1Pub'!X45</f>
        <v>375</v>
      </c>
      <c r="Y46" s="364">
        <f>+'saisie N1Pub'!Y45+'saisie N1Pub'!Z45</f>
        <v>279</v>
      </c>
      <c r="Z46" s="364">
        <f>+'saisie N1Pub'!Z45</f>
        <v>167</v>
      </c>
      <c r="AA46" s="363">
        <f t="shared" si="10"/>
        <v>6148</v>
      </c>
      <c r="AB46" s="363">
        <f t="shared" si="11"/>
        <v>2993</v>
      </c>
      <c r="AC46" s="183" t="s">
        <v>533</v>
      </c>
      <c r="AD46" s="183">
        <f>+'saisie N1Pub'!AE45</f>
        <v>142</v>
      </c>
      <c r="AE46" s="183">
        <f>+'saisie N1Pub'!AF45</f>
        <v>134</v>
      </c>
      <c r="AF46" s="183">
        <f>+'saisie N1Pub'!AG45</f>
        <v>119</v>
      </c>
      <c r="AG46" s="183">
        <f>+'saisie N1Pub'!AH45</f>
        <v>80</v>
      </c>
      <c r="AH46" s="183">
        <f>+'saisie N1Pub'!AI45</f>
        <v>56</v>
      </c>
      <c r="AI46" s="255">
        <f t="shared" si="12"/>
        <v>531</v>
      </c>
      <c r="AJ46" s="183">
        <f>+'saisie N1Pub'!AK45</f>
        <v>320</v>
      </c>
      <c r="AK46" s="183">
        <f>+'saisie N1Pub'!AL45</f>
        <v>297</v>
      </c>
      <c r="AL46" s="183">
        <f>+'saisie N1Pub'!AN45</f>
        <v>328</v>
      </c>
      <c r="AM46" s="183">
        <f>+'saisie N1Pub'!AP45</f>
        <v>98</v>
      </c>
      <c r="AN46" s="183">
        <f>+'saisie N1Pub'!AO45</f>
        <v>148</v>
      </c>
      <c r="AO46" s="183">
        <f>+'saisie N1Pub'!AQ45</f>
        <v>10</v>
      </c>
      <c r="AP46" s="182">
        <f t="shared" si="13"/>
        <v>338</v>
      </c>
      <c r="AQ46" s="183">
        <f>+'saisie N1Pub'!AS45</f>
        <v>175</v>
      </c>
      <c r="AR46" s="183">
        <f>+'saisie N1Pub'!AT45</f>
        <v>150</v>
      </c>
      <c r="AS46" s="183">
        <f>+'saisie N1Pub'!AU45</f>
        <v>25</v>
      </c>
    </row>
    <row r="47" spans="1:45" ht="15.75" customHeight="1">
      <c r="A47" s="183" t="s">
        <v>534</v>
      </c>
      <c r="B47" s="364">
        <f>+'saisie N1Pub'!B46+'saisie N1Pub'!C46</f>
        <v>0</v>
      </c>
      <c r="C47" s="364">
        <f>+'saisie N1Pub'!C46</f>
        <v>0</v>
      </c>
      <c r="D47" s="364">
        <f>+'saisie N1Pub'!D46+'saisie N1Pub'!E46</f>
        <v>7730</v>
      </c>
      <c r="E47" s="364">
        <f>+'saisie N1Pub'!E46</f>
        <v>3849</v>
      </c>
      <c r="F47" s="364">
        <f>+'saisie N1Pub'!F46+'saisie N1Pub'!G46</f>
        <v>5560</v>
      </c>
      <c r="G47" s="364">
        <f>+'saisie N1Pub'!G46</f>
        <v>2338</v>
      </c>
      <c r="H47" s="364">
        <f>+'saisie N1Pub'!H46+'saisie N1Pub'!I46</f>
        <v>3905</v>
      </c>
      <c r="I47" s="364">
        <f>+'saisie N1Pub'!I46</f>
        <v>2019</v>
      </c>
      <c r="J47" s="364">
        <f>+'saisie N1Pub'!J46+'saisie N1Pub'!K46</f>
        <v>2237</v>
      </c>
      <c r="K47" s="364">
        <f>+'saisie N1Pub'!K46</f>
        <v>1164</v>
      </c>
      <c r="L47" s="364">
        <f>+'saisie N1Pub'!L46+'saisie N1Pub'!M46</f>
        <v>1421</v>
      </c>
      <c r="M47" s="364">
        <f>+'saisie N1Pub'!M46</f>
        <v>761</v>
      </c>
      <c r="N47" s="363">
        <f t="shared" si="14"/>
        <v>20853</v>
      </c>
      <c r="O47" s="363">
        <f t="shared" si="15"/>
        <v>10131</v>
      </c>
      <c r="P47" s="183" t="s">
        <v>534</v>
      </c>
      <c r="Q47" s="364">
        <f>+'saisie N1Pub'!Q46+'saisie N1Pub'!R46</f>
        <v>3074</v>
      </c>
      <c r="R47" s="364">
        <f>+'saisie N1Pub'!R46</f>
        <v>1469</v>
      </c>
      <c r="S47" s="364">
        <f>+'saisie N1Pub'!S46+'saisie N1Pub'!T46</f>
        <v>1405</v>
      </c>
      <c r="T47" s="364">
        <f>+'saisie N1Pub'!T46</f>
        <v>686</v>
      </c>
      <c r="U47" s="364">
        <f>+'saisie N1Pub'!U46+'saisie N1Pub'!V46</f>
        <v>1287</v>
      </c>
      <c r="V47" s="364">
        <f>+'saisie N1Pub'!V46</f>
        <v>648</v>
      </c>
      <c r="W47" s="364">
        <f>+'saisie N1Pub'!W46+'saisie N1Pub'!X46</f>
        <v>548</v>
      </c>
      <c r="X47" s="364">
        <f>+'saisie N1Pub'!X46</f>
        <v>306</v>
      </c>
      <c r="Y47" s="364">
        <f>+'saisie N1Pub'!Y46+'saisie N1Pub'!Z46</f>
        <v>326</v>
      </c>
      <c r="Z47" s="364">
        <f>+'saisie N1Pub'!Z46</f>
        <v>188</v>
      </c>
      <c r="AA47" s="363">
        <f t="shared" si="10"/>
        <v>6640</v>
      </c>
      <c r="AB47" s="363">
        <f t="shared" si="11"/>
        <v>3297</v>
      </c>
      <c r="AC47" s="183" t="s">
        <v>534</v>
      </c>
      <c r="AD47" s="183">
        <f>+'saisie N1Pub'!AE46</f>
        <v>155</v>
      </c>
      <c r="AE47" s="183">
        <f>+'saisie N1Pub'!AF46</f>
        <v>147</v>
      </c>
      <c r="AF47" s="183">
        <f>+'saisie N1Pub'!AG46</f>
        <v>142</v>
      </c>
      <c r="AG47" s="183">
        <f>+'saisie N1Pub'!AH46</f>
        <v>101</v>
      </c>
      <c r="AH47" s="183">
        <f>+'saisie N1Pub'!AI46</f>
        <v>76</v>
      </c>
      <c r="AI47" s="255">
        <f t="shared" si="12"/>
        <v>621</v>
      </c>
      <c r="AJ47" s="183">
        <f>+'saisie N1Pub'!AK46</f>
        <v>320</v>
      </c>
      <c r="AK47" s="183">
        <f>+'saisie N1Pub'!AL46</f>
        <v>287</v>
      </c>
      <c r="AL47" s="183">
        <f>+'saisie N1Pub'!AN46</f>
        <v>325</v>
      </c>
      <c r="AM47" s="183">
        <f>+'saisie N1Pub'!AP46</f>
        <v>128</v>
      </c>
      <c r="AN47" s="183">
        <f>+'saisie N1Pub'!AO46</f>
        <v>135</v>
      </c>
      <c r="AO47" s="183">
        <f>+'saisie N1Pub'!AQ46</f>
        <v>8</v>
      </c>
      <c r="AP47" s="182">
        <f t="shared" si="13"/>
        <v>333</v>
      </c>
      <c r="AQ47" s="183">
        <f>+'saisie N1Pub'!AS46</f>
        <v>163</v>
      </c>
      <c r="AR47" s="183">
        <f>+'saisie N1Pub'!AT46</f>
        <v>154</v>
      </c>
      <c r="AS47" s="183">
        <f>+'saisie N1Pub'!AU46</f>
        <v>9</v>
      </c>
    </row>
    <row r="48" spans="1:45" ht="15.75" customHeight="1">
      <c r="A48" s="183" t="s">
        <v>535</v>
      </c>
      <c r="B48" s="364">
        <f>+'saisie N1Pub'!B47+'saisie N1Pub'!C47</f>
        <v>0</v>
      </c>
      <c r="C48" s="364">
        <f>+'saisie N1Pub'!C47</f>
        <v>0</v>
      </c>
      <c r="D48" s="364">
        <f>+'saisie N1Pub'!D47+'saisie N1Pub'!E47</f>
        <v>8947</v>
      </c>
      <c r="E48" s="364">
        <f>+'saisie N1Pub'!E47</f>
        <v>4392</v>
      </c>
      <c r="F48" s="364">
        <f>+'saisie N1Pub'!F47+'saisie N1Pub'!G47</f>
        <v>5523</v>
      </c>
      <c r="G48" s="364">
        <f>+'saisie N1Pub'!G47</f>
        <v>2716</v>
      </c>
      <c r="H48" s="364">
        <f>+'saisie N1Pub'!H47+'saisie N1Pub'!I47</f>
        <v>4924</v>
      </c>
      <c r="I48" s="364">
        <f>+'saisie N1Pub'!I47</f>
        <v>2501</v>
      </c>
      <c r="J48" s="364">
        <f>+'saisie N1Pub'!J47+'saisie N1Pub'!K47</f>
        <v>3211</v>
      </c>
      <c r="K48" s="364">
        <f>+'saisie N1Pub'!K47</f>
        <v>1628</v>
      </c>
      <c r="L48" s="364">
        <f>+'saisie N1Pub'!L47+'saisie N1Pub'!M47</f>
        <v>2286</v>
      </c>
      <c r="M48" s="364">
        <f>+'saisie N1Pub'!M47</f>
        <v>1133</v>
      </c>
      <c r="N48" s="363">
        <f t="shared" si="14"/>
        <v>24891</v>
      </c>
      <c r="O48" s="363">
        <f t="shared" si="15"/>
        <v>12370</v>
      </c>
      <c r="P48" s="183" t="s">
        <v>535</v>
      </c>
      <c r="Q48" s="364">
        <f>+'saisie N1Pub'!Q47+'saisie N1Pub'!R47</f>
        <v>3765</v>
      </c>
      <c r="R48" s="364">
        <f>+'saisie N1Pub'!R47</f>
        <v>1769</v>
      </c>
      <c r="S48" s="364">
        <f>+'saisie N1Pub'!S47+'saisie N1Pub'!T47</f>
        <v>2158</v>
      </c>
      <c r="T48" s="364">
        <f>+'saisie N1Pub'!T47</f>
        <v>1052</v>
      </c>
      <c r="U48" s="364">
        <f>+'saisie N1Pub'!U47+'saisie N1Pub'!V47</f>
        <v>1909</v>
      </c>
      <c r="V48" s="364">
        <f>+'saisie N1Pub'!V47</f>
        <v>950</v>
      </c>
      <c r="W48" s="364">
        <f>+'saisie N1Pub'!W47+'saisie N1Pub'!X47</f>
        <v>1089</v>
      </c>
      <c r="X48" s="364">
        <f>+'saisie N1Pub'!X47</f>
        <v>543</v>
      </c>
      <c r="Y48" s="364">
        <f>+'saisie N1Pub'!Y47+'saisie N1Pub'!Z47</f>
        <v>653</v>
      </c>
      <c r="Z48" s="364">
        <f>+'saisie N1Pub'!Z47</f>
        <v>320</v>
      </c>
      <c r="AA48" s="363">
        <f t="shared" si="10"/>
        <v>9574</v>
      </c>
      <c r="AB48" s="363">
        <f t="shared" si="11"/>
        <v>4634</v>
      </c>
      <c r="AC48" s="183" t="s">
        <v>535</v>
      </c>
      <c r="AD48" s="183">
        <f>+'saisie N1Pub'!AE47</f>
        <v>157</v>
      </c>
      <c r="AE48" s="183">
        <f>+'saisie N1Pub'!AF47</f>
        <v>145</v>
      </c>
      <c r="AF48" s="183">
        <f>+'saisie N1Pub'!AG47</f>
        <v>132</v>
      </c>
      <c r="AG48" s="183">
        <f>+'saisie N1Pub'!AH47</f>
        <v>100</v>
      </c>
      <c r="AH48" s="183">
        <f>+'saisie N1Pub'!AI47</f>
        <v>72</v>
      </c>
      <c r="AI48" s="255">
        <f t="shared" si="12"/>
        <v>606</v>
      </c>
      <c r="AJ48" s="183">
        <f>+'saisie N1Pub'!AK47</f>
        <v>393</v>
      </c>
      <c r="AK48" s="183">
        <f>+'saisie N1Pub'!AL47</f>
        <v>342</v>
      </c>
      <c r="AL48" s="183">
        <f>+'saisie N1Pub'!AN47</f>
        <v>397</v>
      </c>
      <c r="AM48" s="183">
        <f>+'saisie N1Pub'!AP47</f>
        <v>156</v>
      </c>
      <c r="AN48" s="183">
        <f>+'saisie N1Pub'!AO47</f>
        <v>81</v>
      </c>
      <c r="AO48" s="183">
        <f>+'saisie N1Pub'!AQ47</f>
        <v>9</v>
      </c>
      <c r="AP48" s="182">
        <f t="shared" si="13"/>
        <v>406</v>
      </c>
      <c r="AQ48" s="183">
        <f>+'saisie N1Pub'!AS47</f>
        <v>155</v>
      </c>
      <c r="AR48" s="183">
        <f>+'saisie N1Pub'!AT47</f>
        <v>149</v>
      </c>
      <c r="AS48" s="183">
        <f>+'saisie N1Pub'!AU47</f>
        <v>6</v>
      </c>
    </row>
    <row r="49" spans="1:46" ht="15.75" customHeight="1">
      <c r="A49" s="183" t="s">
        <v>536</v>
      </c>
      <c r="B49" s="364">
        <f>+'saisie N1Pub'!B48+'saisie N1Pub'!C48</f>
        <v>0</v>
      </c>
      <c r="C49" s="364">
        <f>+'saisie N1Pub'!C48</f>
        <v>0</v>
      </c>
      <c r="D49" s="364">
        <f>+'saisie N1Pub'!D48+'saisie N1Pub'!E48</f>
        <v>12098</v>
      </c>
      <c r="E49" s="364">
        <f>+'saisie N1Pub'!E48</f>
        <v>5783</v>
      </c>
      <c r="F49" s="364">
        <f>+'saisie N1Pub'!F48+'saisie N1Pub'!G48</f>
        <v>6638</v>
      </c>
      <c r="G49" s="364">
        <f>+'saisie N1Pub'!G48</f>
        <v>3186</v>
      </c>
      <c r="H49" s="364">
        <f>+'saisie N1Pub'!H48+'saisie N1Pub'!I48</f>
        <v>5716</v>
      </c>
      <c r="I49" s="364">
        <f>+'saisie N1Pub'!I48</f>
        <v>2824</v>
      </c>
      <c r="J49" s="364">
        <f>+'saisie N1Pub'!J48+'saisie N1Pub'!K48</f>
        <v>3338</v>
      </c>
      <c r="K49" s="364">
        <f>+'saisie N1Pub'!K48</f>
        <v>1573</v>
      </c>
      <c r="L49" s="364">
        <f>+'saisie N1Pub'!L48+'saisie N1Pub'!M48</f>
        <v>2094</v>
      </c>
      <c r="M49" s="364">
        <f>+'saisie N1Pub'!M48</f>
        <v>968</v>
      </c>
      <c r="N49" s="363">
        <f t="shared" si="14"/>
        <v>29884</v>
      </c>
      <c r="O49" s="363">
        <f t="shared" si="15"/>
        <v>14334</v>
      </c>
      <c r="P49" s="183" t="s">
        <v>536</v>
      </c>
      <c r="Q49" s="364">
        <f>+'saisie N1Pub'!Q48+'saisie N1Pub'!R48</f>
        <v>4636</v>
      </c>
      <c r="R49" s="364">
        <f>+'saisie N1Pub'!R48</f>
        <v>2167</v>
      </c>
      <c r="S49" s="364">
        <f>+'saisie N1Pub'!S48+'saisie N1Pub'!T48</f>
        <v>2228</v>
      </c>
      <c r="T49" s="364">
        <f>+'saisie N1Pub'!T48</f>
        <v>989</v>
      </c>
      <c r="U49" s="364">
        <f>+'saisie N1Pub'!U48+'saisie N1Pub'!V48</f>
        <v>2244</v>
      </c>
      <c r="V49" s="364">
        <f>+'saisie N1Pub'!V48</f>
        <v>1084</v>
      </c>
      <c r="W49" s="364">
        <f>+'saisie N1Pub'!W48+'saisie N1Pub'!X48</f>
        <v>983</v>
      </c>
      <c r="X49" s="364">
        <f>+'saisie N1Pub'!X48</f>
        <v>457</v>
      </c>
      <c r="Y49" s="364">
        <f>+'saisie N1Pub'!Y48+'saisie N1Pub'!Z48</f>
        <v>448</v>
      </c>
      <c r="Z49" s="364">
        <f>+'saisie N1Pub'!Z48</f>
        <v>199</v>
      </c>
      <c r="AA49" s="363">
        <f t="shared" si="10"/>
        <v>10539</v>
      </c>
      <c r="AB49" s="363">
        <f t="shared" si="11"/>
        <v>4896</v>
      </c>
      <c r="AC49" s="183" t="s">
        <v>536</v>
      </c>
      <c r="AD49" s="183">
        <f>+'saisie N1Pub'!AE48</f>
        <v>193</v>
      </c>
      <c r="AE49" s="183">
        <f>+'saisie N1Pub'!AF48</f>
        <v>182</v>
      </c>
      <c r="AF49" s="183">
        <f>+'saisie N1Pub'!AG48</f>
        <v>175</v>
      </c>
      <c r="AG49" s="183">
        <f>+'saisie N1Pub'!AH48</f>
        <v>133</v>
      </c>
      <c r="AH49" s="183">
        <f>+'saisie N1Pub'!AI48</f>
        <v>101</v>
      </c>
      <c r="AI49" s="255">
        <f t="shared" si="12"/>
        <v>784</v>
      </c>
      <c r="AJ49" s="183">
        <f>+'saisie N1Pub'!AK48</f>
        <v>436</v>
      </c>
      <c r="AK49" s="183">
        <f>+'saisie N1Pub'!AL48</f>
        <v>386</v>
      </c>
      <c r="AL49" s="183">
        <f>+'saisie N1Pub'!AN48</f>
        <v>406</v>
      </c>
      <c r="AM49" s="183">
        <f>+'saisie N1Pub'!AP48</f>
        <v>128</v>
      </c>
      <c r="AN49" s="183">
        <f>+'saisie N1Pub'!AO48</f>
        <v>125</v>
      </c>
      <c r="AO49" s="183">
        <f>+'saisie N1Pub'!AQ48</f>
        <v>11</v>
      </c>
      <c r="AP49" s="182">
        <f t="shared" si="13"/>
        <v>417</v>
      </c>
      <c r="AQ49" s="183">
        <f>+'saisie N1Pub'!AS48</f>
        <v>189</v>
      </c>
      <c r="AR49" s="183">
        <f>+'saisie N1Pub'!AT48</f>
        <v>179</v>
      </c>
      <c r="AS49" s="183">
        <f>+'saisie N1Pub'!AU48</f>
        <v>10</v>
      </c>
    </row>
    <row r="50" spans="1:46" ht="15.75" customHeight="1">
      <c r="A50" s="266" t="s">
        <v>537</v>
      </c>
      <c r="B50" s="364">
        <f>+'saisie N1Pub'!B49+'saisie N1Pub'!C49</f>
        <v>0</v>
      </c>
      <c r="C50" s="364">
        <f>+'saisie N1Pub'!C49</f>
        <v>0</v>
      </c>
      <c r="D50" s="364">
        <f>+'saisie N1Pub'!D49+'saisie N1Pub'!E49</f>
        <v>1603</v>
      </c>
      <c r="E50" s="364">
        <f>+'saisie N1Pub'!E49</f>
        <v>739</v>
      </c>
      <c r="F50" s="364">
        <f>+'saisie N1Pub'!F49+'saisie N1Pub'!G49</f>
        <v>1195</v>
      </c>
      <c r="G50" s="364">
        <f>+'saisie N1Pub'!G49</f>
        <v>573</v>
      </c>
      <c r="H50" s="364">
        <f>+'saisie N1Pub'!H49+'saisie N1Pub'!I49</f>
        <v>1302</v>
      </c>
      <c r="I50" s="364">
        <f>+'saisie N1Pub'!I49</f>
        <v>681</v>
      </c>
      <c r="J50" s="364">
        <f>+'saisie N1Pub'!J49+'saisie N1Pub'!K49</f>
        <v>842</v>
      </c>
      <c r="K50" s="364">
        <f>+'saisie N1Pub'!K49</f>
        <v>466</v>
      </c>
      <c r="L50" s="364">
        <f>+'saisie N1Pub'!L49+'saisie N1Pub'!M49</f>
        <v>606</v>
      </c>
      <c r="M50" s="364">
        <f>+'saisie N1Pub'!M49</f>
        <v>327</v>
      </c>
      <c r="N50" s="363">
        <f t="shared" si="14"/>
        <v>5548</v>
      </c>
      <c r="O50" s="363">
        <f t="shared" si="15"/>
        <v>2786</v>
      </c>
      <c r="P50" s="266" t="s">
        <v>537</v>
      </c>
      <c r="Q50" s="364">
        <f>+'saisie N1Pub'!Q49+'saisie N1Pub'!R49</f>
        <v>603</v>
      </c>
      <c r="R50" s="364">
        <f>+'saisie N1Pub'!R49</f>
        <v>273</v>
      </c>
      <c r="S50" s="364">
        <f>+'saisie N1Pub'!S49+'saisie N1Pub'!T49</f>
        <v>347</v>
      </c>
      <c r="T50" s="364">
        <f>+'saisie N1Pub'!T49</f>
        <v>147</v>
      </c>
      <c r="U50" s="364">
        <f>+'saisie N1Pub'!U49+'saisie N1Pub'!V49</f>
        <v>441</v>
      </c>
      <c r="V50" s="364">
        <f>+'saisie N1Pub'!V49</f>
        <v>225</v>
      </c>
      <c r="W50" s="364">
        <f>+'saisie N1Pub'!W49+'saisie N1Pub'!X49</f>
        <v>256</v>
      </c>
      <c r="X50" s="364">
        <f>+'saisie N1Pub'!X49</f>
        <v>135</v>
      </c>
      <c r="Y50" s="364">
        <f>+'saisie N1Pub'!Y49+'saisie N1Pub'!Z49</f>
        <v>55</v>
      </c>
      <c r="Z50" s="364">
        <f>+'saisie N1Pub'!Z49</f>
        <v>30</v>
      </c>
      <c r="AA50" s="363">
        <f t="shared" si="10"/>
        <v>1702</v>
      </c>
      <c r="AB50" s="363">
        <f t="shared" si="11"/>
        <v>810</v>
      </c>
      <c r="AC50" s="266" t="s">
        <v>537</v>
      </c>
      <c r="AD50" s="183">
        <f>+'saisie N1Pub'!AE49</f>
        <v>35</v>
      </c>
      <c r="AE50" s="183">
        <f>+'saisie N1Pub'!AF49</f>
        <v>32</v>
      </c>
      <c r="AF50" s="183">
        <f>+'saisie N1Pub'!AG49</f>
        <v>35</v>
      </c>
      <c r="AG50" s="183">
        <f>+'saisie N1Pub'!AH49</f>
        <v>28</v>
      </c>
      <c r="AH50" s="183">
        <f>+'saisie N1Pub'!AI49</f>
        <v>28</v>
      </c>
      <c r="AI50" s="255">
        <f t="shared" si="12"/>
        <v>158</v>
      </c>
      <c r="AJ50" s="183">
        <f>+'saisie N1Pub'!AK49</f>
        <v>101</v>
      </c>
      <c r="AK50" s="183">
        <f>+'saisie N1Pub'!AL49</f>
        <v>99</v>
      </c>
      <c r="AL50" s="183">
        <f>+'saisie N1Pub'!AN49</f>
        <v>128</v>
      </c>
      <c r="AM50" s="183">
        <f>+'saisie N1Pub'!AP49</f>
        <v>21</v>
      </c>
      <c r="AN50" s="183">
        <f>+'saisie N1Pub'!AO49</f>
        <v>73</v>
      </c>
      <c r="AO50" s="183">
        <f>+'saisie N1Pub'!AQ49</f>
        <v>5</v>
      </c>
      <c r="AP50" s="182">
        <f t="shared" si="13"/>
        <v>133</v>
      </c>
      <c r="AQ50" s="183">
        <f>+'saisie N1Pub'!AS49</f>
        <v>27</v>
      </c>
      <c r="AR50" s="183">
        <f>+'saisie N1Pub'!AT49</f>
        <v>27</v>
      </c>
      <c r="AS50" s="183">
        <f>+'saisie N1Pub'!AU49</f>
        <v>0</v>
      </c>
    </row>
    <row r="51" spans="1:46" ht="15.75" customHeight="1">
      <c r="A51" s="183" t="s">
        <v>538</v>
      </c>
      <c r="B51" s="364">
        <f>+'saisie N1Pub'!B50+'saisie N1Pub'!C50</f>
        <v>0</v>
      </c>
      <c r="C51" s="364">
        <f>+'saisie N1Pub'!C50</f>
        <v>0</v>
      </c>
      <c r="D51" s="364">
        <f>+'saisie N1Pub'!D50+'saisie N1Pub'!E50</f>
        <v>17143</v>
      </c>
      <c r="E51" s="364">
        <f>+'saisie N1Pub'!E50</f>
        <v>8340</v>
      </c>
      <c r="F51" s="364">
        <f>+'saisie N1Pub'!F50+'saisie N1Pub'!G50</f>
        <v>10161</v>
      </c>
      <c r="G51" s="364">
        <f>+'saisie N1Pub'!G50</f>
        <v>4894</v>
      </c>
      <c r="H51" s="364">
        <f>+'saisie N1Pub'!H50+'saisie N1Pub'!I50</f>
        <v>8403</v>
      </c>
      <c r="I51" s="364">
        <f>+'saisie N1Pub'!I50</f>
        <v>4025</v>
      </c>
      <c r="J51" s="364">
        <f>+'saisie N1Pub'!J50+'saisie N1Pub'!K50</f>
        <v>4994</v>
      </c>
      <c r="K51" s="364">
        <f>+'saisie N1Pub'!K50</f>
        <v>2544</v>
      </c>
      <c r="L51" s="364">
        <f>+'saisie N1Pub'!L50+'saisie N1Pub'!M50</f>
        <v>3006</v>
      </c>
      <c r="M51" s="364">
        <f>+'saisie N1Pub'!M50</f>
        <v>1471</v>
      </c>
      <c r="N51" s="363">
        <f t="shared" si="14"/>
        <v>43707</v>
      </c>
      <c r="O51" s="363">
        <f t="shared" si="15"/>
        <v>21274</v>
      </c>
      <c r="P51" s="183" t="s">
        <v>538</v>
      </c>
      <c r="Q51" s="364">
        <f>+'saisie N1Pub'!Q50+'saisie N1Pub'!R50</f>
        <v>7782</v>
      </c>
      <c r="R51" s="364">
        <f>+'saisie N1Pub'!R50</f>
        <v>3808</v>
      </c>
      <c r="S51" s="364">
        <f>+'saisie N1Pub'!S50+'saisie N1Pub'!T50</f>
        <v>3754</v>
      </c>
      <c r="T51" s="364">
        <f>+'saisie N1Pub'!T50</f>
        <v>1710</v>
      </c>
      <c r="U51" s="364">
        <f>+'saisie N1Pub'!U50+'saisie N1Pub'!V50</f>
        <v>3333</v>
      </c>
      <c r="V51" s="364">
        <f>+'saisie N1Pub'!V50</f>
        <v>1526</v>
      </c>
      <c r="W51" s="364">
        <f>+'saisie N1Pub'!W50+'saisie N1Pub'!X50</f>
        <v>1445</v>
      </c>
      <c r="X51" s="364">
        <f>+'saisie N1Pub'!X50</f>
        <v>731</v>
      </c>
      <c r="Y51" s="364">
        <f>+'saisie N1Pub'!Y50+'saisie N1Pub'!Z50</f>
        <v>858</v>
      </c>
      <c r="Z51" s="364">
        <f>+'saisie N1Pub'!Z50</f>
        <v>400</v>
      </c>
      <c r="AA51" s="363">
        <f t="shared" si="10"/>
        <v>17172</v>
      </c>
      <c r="AB51" s="363">
        <f t="shared" si="11"/>
        <v>8175</v>
      </c>
      <c r="AC51" s="183" t="s">
        <v>538</v>
      </c>
      <c r="AD51" s="183">
        <f>+'saisie N1Pub'!AE50</f>
        <v>243</v>
      </c>
      <c r="AE51" s="183">
        <f>+'saisie N1Pub'!AF50</f>
        <v>226</v>
      </c>
      <c r="AF51" s="183">
        <f>+'saisie N1Pub'!AG50</f>
        <v>217</v>
      </c>
      <c r="AG51" s="183">
        <f>+'saisie N1Pub'!AH50</f>
        <v>173</v>
      </c>
      <c r="AH51" s="183">
        <f>+'saisie N1Pub'!AI50</f>
        <v>140</v>
      </c>
      <c r="AI51" s="255">
        <f t="shared" si="12"/>
        <v>999</v>
      </c>
      <c r="AJ51" s="183">
        <f>+'saisie N1Pub'!AK50</f>
        <v>596</v>
      </c>
      <c r="AK51" s="183">
        <f>+'saisie N1Pub'!AL50</f>
        <v>535</v>
      </c>
      <c r="AL51" s="183">
        <f>+'saisie N1Pub'!AN50</f>
        <v>513</v>
      </c>
      <c r="AM51" s="183">
        <f>+'saisie N1Pub'!AP50</f>
        <v>213</v>
      </c>
      <c r="AN51" s="183">
        <f>+'saisie N1Pub'!AO50</f>
        <v>123</v>
      </c>
      <c r="AO51" s="183">
        <f>+'saisie N1Pub'!AQ50</f>
        <v>13</v>
      </c>
      <c r="AP51" s="182">
        <f t="shared" si="13"/>
        <v>526</v>
      </c>
      <c r="AQ51" s="183">
        <f>+'saisie N1Pub'!AS50</f>
        <v>260</v>
      </c>
      <c r="AR51" s="183">
        <f>+'saisie N1Pub'!AT50</f>
        <v>242</v>
      </c>
      <c r="AS51" s="183">
        <f>+'saisie N1Pub'!AU50</f>
        <v>18</v>
      </c>
    </row>
    <row r="52" spans="1:46" ht="15.75" customHeight="1">
      <c r="A52" s="183" t="s">
        <v>539</v>
      </c>
      <c r="B52" s="364">
        <f>+'saisie N1Pub'!B51+'saisie N1Pub'!C51</f>
        <v>0</v>
      </c>
      <c r="C52" s="364">
        <f>+'saisie N1Pub'!C51</f>
        <v>0</v>
      </c>
      <c r="D52" s="364">
        <f>+'saisie N1Pub'!D51+'saisie N1Pub'!E51</f>
        <v>12220</v>
      </c>
      <c r="E52" s="364">
        <f>+'saisie N1Pub'!E51</f>
        <v>5933</v>
      </c>
      <c r="F52" s="364">
        <f>+'saisie N1Pub'!F51+'saisie N1Pub'!G51</f>
        <v>6212</v>
      </c>
      <c r="G52" s="364">
        <f>+'saisie N1Pub'!G51</f>
        <v>2978</v>
      </c>
      <c r="H52" s="364">
        <f>+'saisie N1Pub'!H51+'saisie N1Pub'!I51</f>
        <v>4970</v>
      </c>
      <c r="I52" s="364">
        <f>+'saisie N1Pub'!I51</f>
        <v>2384</v>
      </c>
      <c r="J52" s="364">
        <f>+'saisie N1Pub'!J51+'saisie N1Pub'!K51</f>
        <v>2556</v>
      </c>
      <c r="K52" s="364">
        <f>+'saisie N1Pub'!K51</f>
        <v>1255</v>
      </c>
      <c r="L52" s="364">
        <f>+'saisie N1Pub'!L51+'saisie N1Pub'!M51</f>
        <v>1449</v>
      </c>
      <c r="M52" s="364">
        <f>+'saisie N1Pub'!M51</f>
        <v>729</v>
      </c>
      <c r="N52" s="363">
        <f t="shared" si="14"/>
        <v>27407</v>
      </c>
      <c r="O52" s="363">
        <f t="shared" si="15"/>
        <v>13279</v>
      </c>
      <c r="P52" s="183" t="s">
        <v>539</v>
      </c>
      <c r="Q52" s="364">
        <f>+'saisie N1Pub'!Q51+'saisie N1Pub'!R51</f>
        <v>5451</v>
      </c>
      <c r="R52" s="364">
        <f>+'saisie N1Pub'!R51</f>
        <v>2587</v>
      </c>
      <c r="S52" s="364">
        <f>+'saisie N1Pub'!S51+'saisie N1Pub'!T51</f>
        <v>2066</v>
      </c>
      <c r="T52" s="364">
        <f>+'saisie N1Pub'!T51</f>
        <v>919</v>
      </c>
      <c r="U52" s="364">
        <f>+'saisie N1Pub'!U51+'saisie N1Pub'!V51</f>
        <v>1664</v>
      </c>
      <c r="V52" s="364">
        <f>+'saisie N1Pub'!V51</f>
        <v>783</v>
      </c>
      <c r="W52" s="364">
        <f>+'saisie N1Pub'!W51+'saisie N1Pub'!X51</f>
        <v>661</v>
      </c>
      <c r="X52" s="364">
        <f>+'saisie N1Pub'!X51</f>
        <v>339</v>
      </c>
      <c r="Y52" s="364">
        <f>+'saisie N1Pub'!Y51+'saisie N1Pub'!Z51</f>
        <v>364</v>
      </c>
      <c r="Z52" s="364">
        <f>+'saisie N1Pub'!Z51</f>
        <v>169</v>
      </c>
      <c r="AA52" s="363">
        <f t="shared" si="10"/>
        <v>10206</v>
      </c>
      <c r="AB52" s="363">
        <f t="shared" si="11"/>
        <v>4797</v>
      </c>
      <c r="AC52" s="183" t="s">
        <v>539</v>
      </c>
      <c r="AD52" s="183">
        <f>+'saisie N1Pub'!AE51</f>
        <v>186</v>
      </c>
      <c r="AE52" s="183">
        <f>+'saisie N1Pub'!AF51</f>
        <v>171</v>
      </c>
      <c r="AF52" s="183">
        <f>+'saisie N1Pub'!AG51</f>
        <v>156</v>
      </c>
      <c r="AG52" s="183">
        <f>+'saisie N1Pub'!AH51</f>
        <v>127</v>
      </c>
      <c r="AH52" s="183">
        <f>+'saisie N1Pub'!AI51</f>
        <v>91</v>
      </c>
      <c r="AI52" s="255">
        <f t="shared" si="12"/>
        <v>731</v>
      </c>
      <c r="AJ52" s="183">
        <f>+'saisie N1Pub'!AK51</f>
        <v>373</v>
      </c>
      <c r="AK52" s="183">
        <f>+'saisie N1Pub'!AL51</f>
        <v>339</v>
      </c>
      <c r="AL52" s="183">
        <f>+'saisie N1Pub'!AN51</f>
        <v>326</v>
      </c>
      <c r="AM52" s="183">
        <f>+'saisie N1Pub'!AP51</f>
        <v>117</v>
      </c>
      <c r="AN52" s="183">
        <f>+'saisie N1Pub'!AO51</f>
        <v>85</v>
      </c>
      <c r="AO52" s="183">
        <f>+'saisie N1Pub'!AQ51</f>
        <v>7</v>
      </c>
      <c r="AP52" s="182">
        <f t="shared" si="13"/>
        <v>333</v>
      </c>
      <c r="AQ52" s="183">
        <f>+'saisie N1Pub'!AS51</f>
        <v>197</v>
      </c>
      <c r="AR52" s="183">
        <f>+'saisie N1Pub'!AT51</f>
        <v>171</v>
      </c>
      <c r="AS52" s="183">
        <f>+'saisie N1Pub'!AU51</f>
        <v>26</v>
      </c>
    </row>
    <row r="53" spans="1:46" ht="9" customHeight="1">
      <c r="A53" s="253"/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253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53"/>
      <c r="AR53" s="253"/>
      <c r="AS53" s="258"/>
    </row>
    <row r="54" spans="1:46">
      <c r="AC54" s="955"/>
    </row>
    <row r="55" spans="1:46">
      <c r="A55" s="245" t="s">
        <v>350</v>
      </c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245" t="s">
        <v>215</v>
      </c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245" t="s">
        <v>293</v>
      </c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</row>
    <row r="56" spans="1:46">
      <c r="A56" s="245" t="s">
        <v>998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245" t="s">
        <v>998</v>
      </c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245" t="s">
        <v>300</v>
      </c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</row>
    <row r="57" spans="1:46">
      <c r="A57" s="245" t="s">
        <v>1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245" t="s">
        <v>1</v>
      </c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245" t="s">
        <v>1</v>
      </c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</row>
    <row r="58" spans="1:46">
      <c r="A58" s="248" t="s">
        <v>430</v>
      </c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 t="s">
        <v>618</v>
      </c>
      <c r="M58" s="361"/>
      <c r="N58" s="361"/>
      <c r="O58" s="361"/>
      <c r="P58" s="248" t="s">
        <v>430</v>
      </c>
      <c r="Q58" s="361"/>
      <c r="R58" s="361"/>
      <c r="S58" s="361"/>
      <c r="T58" s="361"/>
      <c r="U58" s="361"/>
      <c r="V58" s="361"/>
      <c r="W58" s="361"/>
      <c r="X58" s="361"/>
      <c r="Y58" s="361" t="s">
        <v>618</v>
      </c>
      <c r="Z58" s="361"/>
      <c r="AA58" s="361"/>
      <c r="AB58" s="361"/>
      <c r="AC58" s="248" t="s">
        <v>430</v>
      </c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 t="s">
        <v>618</v>
      </c>
      <c r="AQ58" s="262"/>
      <c r="AR58" s="262"/>
    </row>
    <row r="59" spans="1:46"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</row>
    <row r="60" spans="1:46" ht="15.75" customHeight="1">
      <c r="A60" s="249"/>
      <c r="B60" s="79" t="s">
        <v>7</v>
      </c>
      <c r="C60" s="186"/>
      <c r="D60" s="79" t="s">
        <v>378</v>
      </c>
      <c r="E60" s="186"/>
      <c r="F60" s="79" t="s">
        <v>379</v>
      </c>
      <c r="G60" s="186"/>
      <c r="H60" s="79" t="s">
        <v>380</v>
      </c>
      <c r="I60" s="186"/>
      <c r="J60" s="79" t="s">
        <v>381</v>
      </c>
      <c r="K60" s="186"/>
      <c r="L60" s="79" t="s">
        <v>382</v>
      </c>
      <c r="M60" s="186"/>
      <c r="N60" s="79" t="s">
        <v>80</v>
      </c>
      <c r="O60" s="186"/>
      <c r="P60" s="249"/>
      <c r="Q60" s="79" t="s">
        <v>378</v>
      </c>
      <c r="R60" s="186"/>
      <c r="S60" s="79" t="s">
        <v>379</v>
      </c>
      <c r="T60" s="186"/>
      <c r="U60" s="79" t="s">
        <v>380</v>
      </c>
      <c r="V60" s="186"/>
      <c r="W60" s="79" t="s">
        <v>381</v>
      </c>
      <c r="X60" s="186"/>
      <c r="Y60" s="79" t="s">
        <v>382</v>
      </c>
      <c r="Z60" s="186"/>
      <c r="AA60" s="79" t="s">
        <v>80</v>
      </c>
      <c r="AB60" s="186"/>
      <c r="AC60" s="249"/>
      <c r="AD60" s="801" t="s">
        <v>96</v>
      </c>
      <c r="AE60" s="801"/>
      <c r="AF60" s="801"/>
      <c r="AG60" s="801"/>
      <c r="AH60" s="801"/>
      <c r="AI60" s="804"/>
      <c r="AJ60" s="1095" t="s">
        <v>110</v>
      </c>
      <c r="AK60" s="1096"/>
      <c r="AL60" s="800" t="s">
        <v>385</v>
      </c>
      <c r="AM60" s="801"/>
      <c r="AN60" s="801"/>
      <c r="AO60" s="801"/>
      <c r="AP60" s="802"/>
      <c r="AQ60" s="1092" t="s">
        <v>386</v>
      </c>
      <c r="AR60" s="1093"/>
      <c r="AS60" s="1094"/>
    </row>
    <row r="61" spans="1:46" ht="32.25" customHeight="1">
      <c r="A61" s="253" t="s">
        <v>387</v>
      </c>
      <c r="B61" s="85" t="s">
        <v>665</v>
      </c>
      <c r="C61" s="85" t="s">
        <v>389</v>
      </c>
      <c r="D61" s="85" t="s">
        <v>665</v>
      </c>
      <c r="E61" s="85" t="s">
        <v>389</v>
      </c>
      <c r="F61" s="85" t="s">
        <v>665</v>
      </c>
      <c r="G61" s="85" t="s">
        <v>389</v>
      </c>
      <c r="H61" s="85" t="s">
        <v>665</v>
      </c>
      <c r="I61" s="85" t="s">
        <v>389</v>
      </c>
      <c r="J61" s="85" t="s">
        <v>665</v>
      </c>
      <c r="K61" s="85" t="s">
        <v>389</v>
      </c>
      <c r="L61" s="85" t="s">
        <v>665</v>
      </c>
      <c r="M61" s="85" t="s">
        <v>389</v>
      </c>
      <c r="N61" s="85" t="s">
        <v>665</v>
      </c>
      <c r="O61" s="85" t="s">
        <v>389</v>
      </c>
      <c r="P61" s="253" t="s">
        <v>387</v>
      </c>
      <c r="Q61" s="85" t="s">
        <v>665</v>
      </c>
      <c r="R61" s="85" t="s">
        <v>389</v>
      </c>
      <c r="S61" s="85" t="s">
        <v>665</v>
      </c>
      <c r="T61" s="85" t="s">
        <v>389</v>
      </c>
      <c r="U61" s="85" t="s">
        <v>665</v>
      </c>
      <c r="V61" s="85" t="s">
        <v>389</v>
      </c>
      <c r="W61" s="85" t="s">
        <v>665</v>
      </c>
      <c r="X61" s="85" t="s">
        <v>389</v>
      </c>
      <c r="Y61" s="85" t="s">
        <v>665</v>
      </c>
      <c r="Z61" s="85" t="s">
        <v>389</v>
      </c>
      <c r="AA61" s="85" t="s">
        <v>665</v>
      </c>
      <c r="AB61" s="85" t="s">
        <v>389</v>
      </c>
      <c r="AC61" s="803" t="s">
        <v>387</v>
      </c>
      <c r="AD61" s="879" t="s">
        <v>396</v>
      </c>
      <c r="AE61" s="879" t="s">
        <v>397</v>
      </c>
      <c r="AF61" s="879" t="s">
        <v>398</v>
      </c>
      <c r="AG61" s="879" t="s">
        <v>399</v>
      </c>
      <c r="AH61" s="879" t="s">
        <v>400</v>
      </c>
      <c r="AI61" s="884" t="s">
        <v>377</v>
      </c>
      <c r="AJ61" s="885" t="s">
        <v>86</v>
      </c>
      <c r="AK61" s="933" t="s">
        <v>9</v>
      </c>
      <c r="AL61" s="883" t="s">
        <v>241</v>
      </c>
      <c r="AM61" s="1051" t="s">
        <v>112</v>
      </c>
      <c r="AN61" s="883" t="s">
        <v>242</v>
      </c>
      <c r="AO61" s="883" t="s">
        <v>83</v>
      </c>
      <c r="AP61" s="884" t="s">
        <v>377</v>
      </c>
      <c r="AQ61" s="885" t="s">
        <v>111</v>
      </c>
      <c r="AR61" s="885" t="s">
        <v>117</v>
      </c>
      <c r="AS61" s="886" t="s">
        <v>178</v>
      </c>
    </row>
    <row r="62" spans="1:46">
      <c r="A62" s="182" t="s">
        <v>407</v>
      </c>
      <c r="B62" s="363">
        <f t="shared" ref="B62:O62" si="16">SUM(B64:B86)</f>
        <v>3481</v>
      </c>
      <c r="C62" s="363">
        <f t="shared" si="16"/>
        <v>1741</v>
      </c>
      <c r="D62" s="363">
        <f t="shared" si="16"/>
        <v>184447</v>
      </c>
      <c r="E62" s="363">
        <f t="shared" si="16"/>
        <v>88497</v>
      </c>
      <c r="F62" s="363">
        <f t="shared" si="16"/>
        <v>100879</v>
      </c>
      <c r="G62" s="363">
        <f t="shared" si="16"/>
        <v>47761</v>
      </c>
      <c r="H62" s="363">
        <f t="shared" si="16"/>
        <v>75955</v>
      </c>
      <c r="I62" s="363">
        <f t="shared" si="16"/>
        <v>36688</v>
      </c>
      <c r="J62" s="363">
        <f t="shared" si="16"/>
        <v>43279</v>
      </c>
      <c r="K62" s="363">
        <f t="shared" si="16"/>
        <v>21266</v>
      </c>
      <c r="L62" s="363">
        <f t="shared" si="16"/>
        <v>26310</v>
      </c>
      <c r="M62" s="363">
        <f t="shared" si="16"/>
        <v>12841</v>
      </c>
      <c r="N62" s="363">
        <f t="shared" si="16"/>
        <v>430870</v>
      </c>
      <c r="O62" s="363">
        <f t="shared" si="16"/>
        <v>207053</v>
      </c>
      <c r="P62" s="182" t="s">
        <v>407</v>
      </c>
      <c r="Q62" s="363">
        <f>SUM(Q64:Q86)</f>
        <v>79146</v>
      </c>
      <c r="R62" s="363">
        <f t="shared" ref="R62:AB62" si="17">SUM(R64:R86)</f>
        <v>37159</v>
      </c>
      <c r="S62" s="363">
        <f t="shared" si="17"/>
        <v>32163</v>
      </c>
      <c r="T62" s="363">
        <f t="shared" si="17"/>
        <v>14725</v>
      </c>
      <c r="U62" s="363">
        <f t="shared" si="17"/>
        <v>23822</v>
      </c>
      <c r="V62" s="363">
        <f t="shared" si="17"/>
        <v>11437</v>
      </c>
      <c r="W62" s="363">
        <f t="shared" si="17"/>
        <v>9827</v>
      </c>
      <c r="X62" s="363">
        <f t="shared" si="17"/>
        <v>4889</v>
      </c>
      <c r="Y62" s="363">
        <f t="shared" si="17"/>
        <v>5749</v>
      </c>
      <c r="Z62" s="363">
        <f t="shared" si="17"/>
        <v>2774</v>
      </c>
      <c r="AA62" s="363">
        <f t="shared" si="17"/>
        <v>150707</v>
      </c>
      <c r="AB62" s="363">
        <f t="shared" si="17"/>
        <v>70984</v>
      </c>
      <c r="AC62" s="182" t="s">
        <v>407</v>
      </c>
      <c r="AD62" s="182">
        <f>SUM(AD64:AD86)</f>
        <v>3966</v>
      </c>
      <c r="AE62" s="182">
        <f t="shared" ref="AE62:AS62" si="18">SUM(AE64:AE86)</f>
        <v>3621</v>
      </c>
      <c r="AF62" s="182">
        <f t="shared" si="18"/>
        <v>3251</v>
      </c>
      <c r="AG62" s="182">
        <f t="shared" si="18"/>
        <v>2274</v>
      </c>
      <c r="AH62" s="182">
        <f t="shared" si="18"/>
        <v>1826</v>
      </c>
      <c r="AI62" s="182">
        <f t="shared" si="18"/>
        <v>14938</v>
      </c>
      <c r="AJ62" s="182">
        <f t="shared" si="18"/>
        <v>10385</v>
      </c>
      <c r="AK62" s="182">
        <f t="shared" si="18"/>
        <v>8741</v>
      </c>
      <c r="AL62" s="182">
        <f t="shared" si="18"/>
        <v>9615</v>
      </c>
      <c r="AM62" s="182">
        <f>SUM(AM64:AM86)</f>
        <v>1496</v>
      </c>
      <c r="AN62" s="182">
        <f>SUM(AN64:AN86)</f>
        <v>4941</v>
      </c>
      <c r="AO62" s="182">
        <f t="shared" si="18"/>
        <v>313</v>
      </c>
      <c r="AP62" s="182">
        <f t="shared" si="18"/>
        <v>9928</v>
      </c>
      <c r="AQ62" s="182">
        <f t="shared" si="18"/>
        <v>5023</v>
      </c>
      <c r="AR62" s="182">
        <f t="shared" si="18"/>
        <v>4341</v>
      </c>
      <c r="AS62" s="182">
        <f t="shared" si="18"/>
        <v>682</v>
      </c>
    </row>
    <row r="63" spans="1:46" ht="12.75" customHeight="1">
      <c r="A63" s="183"/>
      <c r="B63" s="364"/>
      <c r="C63" s="364"/>
      <c r="D63" s="364"/>
      <c r="E63" s="364"/>
      <c r="F63" s="364"/>
      <c r="G63" s="364"/>
      <c r="H63" s="364"/>
      <c r="I63" s="364"/>
      <c r="J63" s="364"/>
      <c r="K63" s="364"/>
      <c r="L63" s="364"/>
      <c r="M63" s="364"/>
      <c r="N63" s="364"/>
      <c r="O63" s="364"/>
      <c r="P63" s="183"/>
      <c r="Q63" s="364"/>
      <c r="R63" s="364"/>
      <c r="S63" s="364"/>
      <c r="T63" s="364"/>
      <c r="U63" s="364"/>
      <c r="V63" s="364"/>
      <c r="W63" s="364"/>
      <c r="X63" s="364"/>
      <c r="Y63" s="364"/>
      <c r="Z63" s="364"/>
      <c r="AA63" s="363"/>
      <c r="AB63" s="36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263"/>
      <c r="AS63" s="256"/>
    </row>
    <row r="64" spans="1:46" ht="14.25" customHeight="1">
      <c r="A64" s="183" t="s">
        <v>431</v>
      </c>
      <c r="B64" s="364">
        <f>+'saisie N1Pub'!B65+'saisie N1Pub'!C65</f>
        <v>359</v>
      </c>
      <c r="C64" s="364">
        <f>+'saisie N1Pub'!C65</f>
        <v>174</v>
      </c>
      <c r="D64" s="364">
        <f>+'saisie N1Pub'!D65+'saisie N1Pub'!E65</f>
        <v>3467</v>
      </c>
      <c r="E64" s="364">
        <f>+'saisie N1Pub'!E65</f>
        <v>1603</v>
      </c>
      <c r="F64" s="364">
        <f>+'saisie N1Pub'!F65+'saisie N1Pub'!G65</f>
        <v>3081</v>
      </c>
      <c r="G64" s="364">
        <f>+'saisie N1Pub'!G65</f>
        <v>1479</v>
      </c>
      <c r="H64" s="364">
        <f>+'saisie N1Pub'!H65+'saisie N1Pub'!I65</f>
        <v>3287</v>
      </c>
      <c r="I64" s="364">
        <f>+'saisie N1Pub'!I65</f>
        <v>1657</v>
      </c>
      <c r="J64" s="364">
        <f>+'saisie N1Pub'!J65+'saisie N1Pub'!K65</f>
        <v>2781</v>
      </c>
      <c r="K64" s="364">
        <f>+'saisie N1Pub'!K65</f>
        <v>1385</v>
      </c>
      <c r="L64" s="364">
        <f>+'saisie N1Pub'!L65+'saisie N1Pub'!M65</f>
        <v>2147</v>
      </c>
      <c r="M64" s="364">
        <f>+'saisie N1Pub'!M65</f>
        <v>1148</v>
      </c>
      <c r="N64" s="363">
        <f>++D64+F64+H64+J64+L64</f>
        <v>14763</v>
      </c>
      <c r="O64" s="363">
        <f>++E64+G64+I64+K64+M64</f>
        <v>7272</v>
      </c>
      <c r="P64" s="183" t="s">
        <v>431</v>
      </c>
      <c r="Q64" s="364">
        <f>+'saisie N1Pub'!Q65+'saisie N1Pub'!R65</f>
        <v>983</v>
      </c>
      <c r="R64" s="364">
        <f>+'saisie N1Pub'!R65</f>
        <v>434</v>
      </c>
      <c r="S64" s="364">
        <f>+'saisie N1Pub'!S65+'saisie N1Pub'!T65</f>
        <v>772</v>
      </c>
      <c r="T64" s="364">
        <f>+'saisie N1Pub'!T65</f>
        <v>330</v>
      </c>
      <c r="U64" s="364">
        <f>+'saisie N1Pub'!U65+'saisie N1Pub'!V65</f>
        <v>989</v>
      </c>
      <c r="V64" s="364">
        <f>+'saisie N1Pub'!V65</f>
        <v>496</v>
      </c>
      <c r="W64" s="364">
        <f>+'saisie N1Pub'!W65+'saisie N1Pub'!X65</f>
        <v>737</v>
      </c>
      <c r="X64" s="364">
        <f>+'saisie N1Pub'!X65</f>
        <v>372</v>
      </c>
      <c r="Y64" s="364">
        <f>+'saisie N1Pub'!Y65+'saisie N1Pub'!Z65</f>
        <v>505</v>
      </c>
      <c r="Z64" s="364">
        <f>+'saisie N1Pub'!Z65</f>
        <v>268</v>
      </c>
      <c r="AA64" s="357">
        <f t="shared" ref="AA64:AA86" si="19">Q64+S64+U64+W64+Y64</f>
        <v>3986</v>
      </c>
      <c r="AB64" s="357">
        <f t="shared" ref="AB64:AB86" si="20">R64+T64+V64+X64+Z64</f>
        <v>1900</v>
      </c>
      <c r="AC64" s="183" t="s">
        <v>431</v>
      </c>
      <c r="AD64" s="806">
        <f>+'saisie N1Pub'!AE65</f>
        <v>69</v>
      </c>
      <c r="AE64" s="806">
        <f>+'saisie N1Pub'!AF65</f>
        <v>65</v>
      </c>
      <c r="AF64" s="806">
        <f>+'saisie N1Pub'!AG65</f>
        <v>71</v>
      </c>
      <c r="AG64" s="806">
        <f>+'saisie N1Pub'!AH65</f>
        <v>57</v>
      </c>
      <c r="AH64" s="806">
        <f>+'saisie N1Pub'!AI65</f>
        <v>50</v>
      </c>
      <c r="AI64" s="816">
        <f>SUM(AD64:AH64)</f>
        <v>312</v>
      </c>
      <c r="AJ64" s="806">
        <f>+'saisie N1Pub'!AK65</f>
        <v>215</v>
      </c>
      <c r="AK64" s="806">
        <f>+'saisie N1Pub'!AL65</f>
        <v>209</v>
      </c>
      <c r="AL64" s="806">
        <f>+'saisie N1Pub'!AN65</f>
        <v>408</v>
      </c>
      <c r="AM64" s="806">
        <f>+'saisie N1Pub'!AP65</f>
        <v>0</v>
      </c>
      <c r="AN64" s="806">
        <f>+'saisie N1Pub'!AO65</f>
        <v>391</v>
      </c>
      <c r="AO64" s="806">
        <v>105</v>
      </c>
      <c r="AP64" s="816">
        <f>SUM(AL64+AO64)</f>
        <v>513</v>
      </c>
      <c r="AQ64" s="816">
        <f>+'saisie N1Pub'!AS65</f>
        <v>27</v>
      </c>
      <c r="AR64" s="806">
        <f>+'saisie N1Pub'!AT65</f>
        <v>27</v>
      </c>
      <c r="AS64" s="806">
        <f>+'saisie N1Pub'!AU65</f>
        <v>0</v>
      </c>
      <c r="AT64" s="247">
        <v>0</v>
      </c>
    </row>
    <row r="65" spans="1:46" ht="14.25" customHeight="1">
      <c r="A65" s="183" t="s">
        <v>432</v>
      </c>
      <c r="B65" s="364">
        <f>+'saisie N1Pub'!B66+'saisie N1Pub'!C66</f>
        <v>164</v>
      </c>
      <c r="C65" s="364">
        <f>+'saisie N1Pub'!C66</f>
        <v>84</v>
      </c>
      <c r="D65" s="364">
        <f>+'saisie N1Pub'!D66+'saisie N1Pub'!E66</f>
        <v>17182</v>
      </c>
      <c r="E65" s="364">
        <f>+'saisie N1Pub'!E66</f>
        <v>8154</v>
      </c>
      <c r="F65" s="364">
        <f>+'saisie N1Pub'!F66+'saisie N1Pub'!G66</f>
        <v>10768</v>
      </c>
      <c r="G65" s="364">
        <f>+'saisie N1Pub'!G66</f>
        <v>5201</v>
      </c>
      <c r="H65" s="364">
        <f>+'saisie N1Pub'!H66+'saisie N1Pub'!I66</f>
        <v>9065</v>
      </c>
      <c r="I65" s="364">
        <f>+'saisie N1Pub'!I66</f>
        <v>4707</v>
      </c>
      <c r="J65" s="364">
        <f>+'saisie N1Pub'!J66+'saisie N1Pub'!K66</f>
        <v>5305</v>
      </c>
      <c r="K65" s="364">
        <f>+'saisie N1Pub'!K66</f>
        <v>2915</v>
      </c>
      <c r="L65" s="364">
        <f>+'saisie N1Pub'!L66+'saisie N1Pub'!M66</f>
        <v>3077</v>
      </c>
      <c r="M65" s="364">
        <f>+'saisie N1Pub'!M66</f>
        <v>1682</v>
      </c>
      <c r="N65" s="363">
        <f t="shared" ref="N65:N86" si="21">++D65+F65+H65+J65+L65</f>
        <v>45397</v>
      </c>
      <c r="O65" s="363">
        <f t="shared" ref="O65:O86" si="22">++E65+G65+I65+K65+M65</f>
        <v>22659</v>
      </c>
      <c r="P65" s="183" t="s">
        <v>432</v>
      </c>
      <c r="Q65" s="364">
        <f>+'saisie N1Pub'!Q66+'saisie N1Pub'!R66</f>
        <v>7019</v>
      </c>
      <c r="R65" s="364">
        <f>+'saisie N1Pub'!R66</f>
        <v>3188</v>
      </c>
      <c r="S65" s="364">
        <f>+'saisie N1Pub'!S66+'saisie N1Pub'!T66</f>
        <v>3809</v>
      </c>
      <c r="T65" s="364">
        <f>+'saisie N1Pub'!T66</f>
        <v>1720</v>
      </c>
      <c r="U65" s="364">
        <f>+'saisie N1Pub'!U66+'saisie N1Pub'!V66</f>
        <v>3128</v>
      </c>
      <c r="V65" s="364">
        <f>+'saisie N1Pub'!V66</f>
        <v>1593</v>
      </c>
      <c r="W65" s="364">
        <f>+'saisie N1Pub'!W66+'saisie N1Pub'!X66</f>
        <v>1366</v>
      </c>
      <c r="X65" s="364">
        <f>+'saisie N1Pub'!X66</f>
        <v>753</v>
      </c>
      <c r="Y65" s="364">
        <f>+'saisie N1Pub'!Y66+'saisie N1Pub'!Z66</f>
        <v>633</v>
      </c>
      <c r="Z65" s="364">
        <f>+'saisie N1Pub'!Z66</f>
        <v>334</v>
      </c>
      <c r="AA65" s="357">
        <f t="shared" si="19"/>
        <v>15955</v>
      </c>
      <c r="AB65" s="357">
        <f t="shared" si="20"/>
        <v>7588</v>
      </c>
      <c r="AC65" s="183" t="s">
        <v>432</v>
      </c>
      <c r="AD65" s="806">
        <f>+'saisie N1Pub'!AE66</f>
        <v>347</v>
      </c>
      <c r="AE65" s="806">
        <f>+'saisie N1Pub'!AF66</f>
        <v>330</v>
      </c>
      <c r="AF65" s="806">
        <f>+'saisie N1Pub'!AG66</f>
        <v>323</v>
      </c>
      <c r="AG65" s="806">
        <f>+'saisie N1Pub'!AH66</f>
        <v>266</v>
      </c>
      <c r="AH65" s="806">
        <f>+'saisie N1Pub'!AI66</f>
        <v>223</v>
      </c>
      <c r="AI65" s="816">
        <f t="shared" ref="AI65:AI86" si="23">SUM(AD65:AH65)</f>
        <v>1489</v>
      </c>
      <c r="AJ65" s="806">
        <f>+'saisie N1Pub'!AK66</f>
        <v>1198</v>
      </c>
      <c r="AK65" s="806">
        <f>+'saisie N1Pub'!AL66</f>
        <v>979</v>
      </c>
      <c r="AL65" s="806">
        <f>+'saisie N1Pub'!AN66</f>
        <v>992</v>
      </c>
      <c r="AM65" s="806">
        <f>+'saisie N1Pub'!AP66</f>
        <v>153</v>
      </c>
      <c r="AN65" s="806">
        <f>+'saisie N1Pub'!AO66</f>
        <v>553</v>
      </c>
      <c r="AO65" s="806">
        <v>45</v>
      </c>
      <c r="AP65" s="816">
        <f t="shared" ref="AP65:AP86" si="24">SUM(AL65+AO65)</f>
        <v>1037</v>
      </c>
      <c r="AQ65" s="816">
        <f>+'saisie N1Pub'!AS66</f>
        <v>357</v>
      </c>
      <c r="AR65" s="806">
        <f>+'saisie N1Pub'!AT66</f>
        <v>339</v>
      </c>
      <c r="AS65" s="806">
        <f>+'saisie N1Pub'!AU66</f>
        <v>18</v>
      </c>
    </row>
    <row r="66" spans="1:46" ht="14.25" customHeight="1">
      <c r="A66" s="183" t="s">
        <v>433</v>
      </c>
      <c r="B66" s="364">
        <f>+'saisie N1Pub'!B67+'saisie N1Pub'!C67</f>
        <v>239</v>
      </c>
      <c r="C66" s="364">
        <f>+'saisie N1Pub'!C67</f>
        <v>109</v>
      </c>
      <c r="D66" s="364">
        <f>+'saisie N1Pub'!D67+'saisie N1Pub'!E67</f>
        <v>10763</v>
      </c>
      <c r="E66" s="364">
        <f>+'saisie N1Pub'!E67</f>
        <v>5156</v>
      </c>
      <c r="F66" s="364">
        <f>+'saisie N1Pub'!F67+'saisie N1Pub'!G67</f>
        <v>7011</v>
      </c>
      <c r="G66" s="364">
        <f>+'saisie N1Pub'!G67</f>
        <v>3478</v>
      </c>
      <c r="H66" s="364">
        <f>+'saisie N1Pub'!H67+'saisie N1Pub'!I67</f>
        <v>5257</v>
      </c>
      <c r="I66" s="364">
        <f>+'saisie N1Pub'!I67</f>
        <v>2796</v>
      </c>
      <c r="J66" s="364">
        <f>+'saisie N1Pub'!J67+'saisie N1Pub'!K67</f>
        <v>2818</v>
      </c>
      <c r="K66" s="364">
        <f>+'saisie N1Pub'!K67</f>
        <v>1580</v>
      </c>
      <c r="L66" s="364">
        <f>+'saisie N1Pub'!L67+'saisie N1Pub'!M67</f>
        <v>1598</v>
      </c>
      <c r="M66" s="364">
        <f>+'saisie N1Pub'!M67</f>
        <v>884</v>
      </c>
      <c r="N66" s="363">
        <f t="shared" si="21"/>
        <v>27447</v>
      </c>
      <c r="O66" s="363">
        <f t="shared" si="22"/>
        <v>13894</v>
      </c>
      <c r="P66" s="183" t="s">
        <v>433</v>
      </c>
      <c r="Q66" s="364">
        <f>+'saisie N1Pub'!Q67+'saisie N1Pub'!R67</f>
        <v>4890</v>
      </c>
      <c r="R66" s="364">
        <f>+'saisie N1Pub'!R67</f>
        <v>2259</v>
      </c>
      <c r="S66" s="364">
        <f>+'saisie N1Pub'!S67+'saisie N1Pub'!T67</f>
        <v>2672</v>
      </c>
      <c r="T66" s="364">
        <f>+'saisie N1Pub'!T67</f>
        <v>1195</v>
      </c>
      <c r="U66" s="364">
        <f>+'saisie N1Pub'!U67+'saisie N1Pub'!V67</f>
        <v>1718</v>
      </c>
      <c r="V66" s="364">
        <f>+'saisie N1Pub'!V67</f>
        <v>877</v>
      </c>
      <c r="W66" s="364">
        <f>+'saisie N1Pub'!W67+'saisie N1Pub'!X67</f>
        <v>628</v>
      </c>
      <c r="X66" s="364">
        <f>+'saisie N1Pub'!X67</f>
        <v>356</v>
      </c>
      <c r="Y66" s="364">
        <f>+'saisie N1Pub'!Y67+'saisie N1Pub'!Z67</f>
        <v>233</v>
      </c>
      <c r="Z66" s="364">
        <f>+'saisie N1Pub'!Z67</f>
        <v>128</v>
      </c>
      <c r="AA66" s="357">
        <f t="shared" si="19"/>
        <v>10141</v>
      </c>
      <c r="AB66" s="357">
        <f t="shared" si="20"/>
        <v>4815</v>
      </c>
      <c r="AC66" s="183" t="s">
        <v>433</v>
      </c>
      <c r="AD66" s="806">
        <f>+'saisie N1Pub'!AE67</f>
        <v>234</v>
      </c>
      <c r="AE66" s="806">
        <f>+'saisie N1Pub'!AF67</f>
        <v>214</v>
      </c>
      <c r="AF66" s="806">
        <f>+'saisie N1Pub'!AG67</f>
        <v>201</v>
      </c>
      <c r="AG66" s="806">
        <f>+'saisie N1Pub'!AH67</f>
        <v>143</v>
      </c>
      <c r="AH66" s="806">
        <f>+'saisie N1Pub'!AI67</f>
        <v>124</v>
      </c>
      <c r="AI66" s="816">
        <f t="shared" si="23"/>
        <v>916</v>
      </c>
      <c r="AJ66" s="806">
        <f>+'saisie N1Pub'!AK67</f>
        <v>613</v>
      </c>
      <c r="AK66" s="806">
        <f>+'saisie N1Pub'!AL67</f>
        <v>519</v>
      </c>
      <c r="AL66" s="806">
        <f>+'saisie N1Pub'!AN67</f>
        <v>572</v>
      </c>
      <c r="AM66" s="806">
        <f>+'saisie N1Pub'!AP67</f>
        <v>149</v>
      </c>
      <c r="AN66" s="806">
        <f>+'saisie N1Pub'!AO67</f>
        <v>322</v>
      </c>
      <c r="AO66" s="806">
        <v>16</v>
      </c>
      <c r="AP66" s="816">
        <f t="shared" si="24"/>
        <v>588</v>
      </c>
      <c r="AQ66" s="816">
        <f>+'saisie N1Pub'!AS67</f>
        <v>236</v>
      </c>
      <c r="AR66" s="806">
        <f>+'saisie N1Pub'!AT67</f>
        <v>225</v>
      </c>
      <c r="AS66" s="806">
        <f>+'saisie N1Pub'!AU67</f>
        <v>11</v>
      </c>
    </row>
    <row r="67" spans="1:46" ht="14.25" customHeight="1">
      <c r="A67" s="183" t="s">
        <v>434</v>
      </c>
      <c r="B67" s="364">
        <f>+'saisie N1Pub'!B68+'saisie N1Pub'!C68</f>
        <v>31</v>
      </c>
      <c r="C67" s="364">
        <f>+'saisie N1Pub'!C68</f>
        <v>18</v>
      </c>
      <c r="D67" s="364">
        <f>+'saisie N1Pub'!D68+'saisie N1Pub'!E68</f>
        <v>7097</v>
      </c>
      <c r="E67" s="364">
        <f>+'saisie N1Pub'!E68</f>
        <v>3346</v>
      </c>
      <c r="F67" s="364">
        <f>+'saisie N1Pub'!F68+'saisie N1Pub'!G68</f>
        <v>3757</v>
      </c>
      <c r="G67" s="364">
        <f>+'saisie N1Pub'!G68</f>
        <v>1842</v>
      </c>
      <c r="H67" s="364">
        <f>+'saisie N1Pub'!H68+'saisie N1Pub'!I68</f>
        <v>2728</v>
      </c>
      <c r="I67" s="364">
        <f>+'saisie N1Pub'!I68</f>
        <v>1394</v>
      </c>
      <c r="J67" s="364">
        <f>+'saisie N1Pub'!J68+'saisie N1Pub'!K68</f>
        <v>1311</v>
      </c>
      <c r="K67" s="364">
        <f>+'saisie N1Pub'!K68</f>
        <v>689</v>
      </c>
      <c r="L67" s="364">
        <f>+'saisie N1Pub'!L68+'saisie N1Pub'!M68</f>
        <v>725</v>
      </c>
      <c r="M67" s="364">
        <f>+'saisie N1Pub'!M68</f>
        <v>395</v>
      </c>
      <c r="N67" s="363">
        <f t="shared" si="21"/>
        <v>15618</v>
      </c>
      <c r="O67" s="363">
        <f t="shared" si="22"/>
        <v>7666</v>
      </c>
      <c r="P67" s="183" t="s">
        <v>434</v>
      </c>
      <c r="Q67" s="364">
        <f>+'saisie N1Pub'!Q68+'saisie N1Pub'!R68</f>
        <v>2490</v>
      </c>
      <c r="R67" s="364">
        <f>+'saisie N1Pub'!R68</f>
        <v>1161</v>
      </c>
      <c r="S67" s="364">
        <f>+'saisie N1Pub'!S68+'saisie N1Pub'!T68</f>
        <v>1203</v>
      </c>
      <c r="T67" s="364">
        <f>+'saisie N1Pub'!T68</f>
        <v>577</v>
      </c>
      <c r="U67" s="364">
        <f>+'saisie N1Pub'!U68+'saisie N1Pub'!V68</f>
        <v>865</v>
      </c>
      <c r="V67" s="364">
        <f>+'saisie N1Pub'!V68</f>
        <v>418</v>
      </c>
      <c r="W67" s="364">
        <f>+'saisie N1Pub'!W68+'saisie N1Pub'!X68</f>
        <v>196</v>
      </c>
      <c r="X67" s="364">
        <f>+'saisie N1Pub'!X68</f>
        <v>96</v>
      </c>
      <c r="Y67" s="364">
        <f>+'saisie N1Pub'!Y68+'saisie N1Pub'!Z68</f>
        <v>98</v>
      </c>
      <c r="Z67" s="364">
        <f>+'saisie N1Pub'!Z68</f>
        <v>49</v>
      </c>
      <c r="AA67" s="357">
        <f t="shared" si="19"/>
        <v>4852</v>
      </c>
      <c r="AB67" s="357">
        <f t="shared" si="20"/>
        <v>2301</v>
      </c>
      <c r="AC67" s="183" t="s">
        <v>434</v>
      </c>
      <c r="AD67" s="806">
        <f>+'saisie N1Pub'!AE68</f>
        <v>159</v>
      </c>
      <c r="AE67" s="806">
        <f>+'saisie N1Pub'!AF68</f>
        <v>133</v>
      </c>
      <c r="AF67" s="806">
        <f>+'saisie N1Pub'!AG68</f>
        <v>120</v>
      </c>
      <c r="AG67" s="806">
        <f>+'saisie N1Pub'!AH68</f>
        <v>74</v>
      </c>
      <c r="AH67" s="806">
        <f>+'saisie N1Pub'!AI68</f>
        <v>57</v>
      </c>
      <c r="AI67" s="816">
        <f t="shared" si="23"/>
        <v>543</v>
      </c>
      <c r="AJ67" s="806">
        <f>+'saisie N1Pub'!AK68</f>
        <v>392</v>
      </c>
      <c r="AK67" s="806">
        <f>+'saisie N1Pub'!AL68</f>
        <v>312</v>
      </c>
      <c r="AL67" s="806">
        <f>+'saisie N1Pub'!AN68</f>
        <v>357</v>
      </c>
      <c r="AM67" s="806">
        <f>+'saisie N1Pub'!AP68</f>
        <v>54</v>
      </c>
      <c r="AN67" s="806">
        <f>+'saisie N1Pub'!AO68</f>
        <v>178</v>
      </c>
      <c r="AO67" s="806">
        <v>8</v>
      </c>
      <c r="AP67" s="816">
        <f t="shared" si="24"/>
        <v>365</v>
      </c>
      <c r="AQ67" s="816">
        <f>+'saisie N1Pub'!AS68</f>
        <v>174</v>
      </c>
      <c r="AR67" s="806">
        <f>+'saisie N1Pub'!AT68</f>
        <v>153</v>
      </c>
      <c r="AS67" s="806">
        <f>+'saisie N1Pub'!AU68</f>
        <v>21</v>
      </c>
      <c r="AT67" s="247">
        <v>0</v>
      </c>
    </row>
    <row r="68" spans="1:46" ht="14.25" customHeight="1">
      <c r="A68" s="183" t="s">
        <v>435</v>
      </c>
      <c r="B68" s="364">
        <f>+'saisie N1Pub'!B69+'saisie N1Pub'!C69</f>
        <v>174</v>
      </c>
      <c r="C68" s="364">
        <f>+'saisie N1Pub'!C69</f>
        <v>88</v>
      </c>
      <c r="D68" s="364">
        <f>+'saisie N1Pub'!D69+'saisie N1Pub'!E69</f>
        <v>7699</v>
      </c>
      <c r="E68" s="364">
        <f>+'saisie N1Pub'!E69</f>
        <v>3745</v>
      </c>
      <c r="F68" s="364">
        <f>+'saisie N1Pub'!F69+'saisie N1Pub'!G69</f>
        <v>5075</v>
      </c>
      <c r="G68" s="364">
        <f>+'saisie N1Pub'!G69</f>
        <v>2542</v>
      </c>
      <c r="H68" s="364">
        <f>+'saisie N1Pub'!H69+'saisie N1Pub'!I69</f>
        <v>3941</v>
      </c>
      <c r="I68" s="364">
        <f>+'saisie N1Pub'!I69</f>
        <v>2082</v>
      </c>
      <c r="J68" s="364">
        <f>+'saisie N1Pub'!J69+'saisie N1Pub'!K69</f>
        <v>2064</v>
      </c>
      <c r="K68" s="364">
        <f>+'saisie N1Pub'!K69</f>
        <v>1132</v>
      </c>
      <c r="L68" s="364">
        <f>+'saisie N1Pub'!L69+'saisie N1Pub'!M69</f>
        <v>1156</v>
      </c>
      <c r="M68" s="364">
        <f>+'saisie N1Pub'!M69</f>
        <v>637</v>
      </c>
      <c r="N68" s="363">
        <f t="shared" si="21"/>
        <v>19935</v>
      </c>
      <c r="O68" s="363">
        <f t="shared" si="22"/>
        <v>10138</v>
      </c>
      <c r="P68" s="183" t="s">
        <v>435</v>
      </c>
      <c r="Q68" s="364">
        <f>+'saisie N1Pub'!Q69+'saisie N1Pub'!R69</f>
        <v>3155</v>
      </c>
      <c r="R68" s="364">
        <f>+'saisie N1Pub'!R69</f>
        <v>1465</v>
      </c>
      <c r="S68" s="364">
        <f>+'saisie N1Pub'!S69+'saisie N1Pub'!T69</f>
        <v>1665</v>
      </c>
      <c r="T68" s="364">
        <f>+'saisie N1Pub'!T69</f>
        <v>780</v>
      </c>
      <c r="U68" s="364">
        <f>+'saisie N1Pub'!U69+'saisie N1Pub'!V69</f>
        <v>1204</v>
      </c>
      <c r="V68" s="364">
        <f>+'saisie N1Pub'!V69</f>
        <v>656</v>
      </c>
      <c r="W68" s="364">
        <f>+'saisie N1Pub'!W69+'saisie N1Pub'!X69</f>
        <v>500</v>
      </c>
      <c r="X68" s="364">
        <f>+'saisie N1Pub'!X69</f>
        <v>276</v>
      </c>
      <c r="Y68" s="364">
        <f>+'saisie N1Pub'!Y69+'saisie N1Pub'!Z69</f>
        <v>191</v>
      </c>
      <c r="Z68" s="364">
        <f>+'saisie N1Pub'!Z69</f>
        <v>107</v>
      </c>
      <c r="AA68" s="357">
        <f t="shared" si="19"/>
        <v>6715</v>
      </c>
      <c r="AB68" s="357">
        <f t="shared" si="20"/>
        <v>3284</v>
      </c>
      <c r="AC68" s="183" t="s">
        <v>435</v>
      </c>
      <c r="AD68" s="806">
        <v>181</v>
      </c>
      <c r="AE68" s="806">
        <v>169</v>
      </c>
      <c r="AF68" s="806">
        <v>151</v>
      </c>
      <c r="AG68" s="806">
        <v>105</v>
      </c>
      <c r="AH68" s="806">
        <f>+'saisie N1Pub'!AI69</f>
        <v>85</v>
      </c>
      <c r="AI68" s="816">
        <f t="shared" si="23"/>
        <v>691</v>
      </c>
      <c r="AJ68" s="806">
        <f>+'saisie N1Pub'!AK69</f>
        <v>554</v>
      </c>
      <c r="AK68" s="806">
        <f>+'saisie N1Pub'!AL69</f>
        <v>458</v>
      </c>
      <c r="AL68" s="806">
        <v>480</v>
      </c>
      <c r="AM68" s="806">
        <f>+'saisie N1Pub'!AP69</f>
        <v>67</v>
      </c>
      <c r="AN68" s="806">
        <f>+'saisie N1Pub'!AO69</f>
        <v>275</v>
      </c>
      <c r="AO68" s="806">
        <v>5</v>
      </c>
      <c r="AP68" s="816">
        <f t="shared" si="24"/>
        <v>485</v>
      </c>
      <c r="AQ68" s="816">
        <v>179</v>
      </c>
      <c r="AR68" s="806">
        <v>163</v>
      </c>
      <c r="AS68" s="806">
        <f>+'saisie N1Pub'!AU69</f>
        <v>16</v>
      </c>
    </row>
    <row r="69" spans="1:46" ht="14.25" customHeight="1">
      <c r="A69" s="183" t="s">
        <v>436</v>
      </c>
      <c r="B69" s="364">
        <f>+'saisie N1Pub'!B70+'saisie N1Pub'!C70</f>
        <v>158</v>
      </c>
      <c r="C69" s="364">
        <f>+'saisie N1Pub'!C70</f>
        <v>88</v>
      </c>
      <c r="D69" s="364">
        <f>+'saisie N1Pub'!D70+'saisie N1Pub'!E70</f>
        <v>10759</v>
      </c>
      <c r="E69" s="364">
        <f>+'saisie N1Pub'!E70</f>
        <v>5077</v>
      </c>
      <c r="F69" s="364">
        <f>+'saisie N1Pub'!F70+'saisie N1Pub'!G70</f>
        <v>7040</v>
      </c>
      <c r="G69" s="364">
        <f>+'saisie N1Pub'!G70</f>
        <v>3314</v>
      </c>
      <c r="H69" s="364">
        <f>+'saisie N1Pub'!H70+'saisie N1Pub'!I70</f>
        <v>6289</v>
      </c>
      <c r="I69" s="364">
        <f>+'saisie N1Pub'!I70</f>
        <v>3133</v>
      </c>
      <c r="J69" s="364">
        <f>+'saisie N1Pub'!J70+'saisie N1Pub'!K70</f>
        <v>3858</v>
      </c>
      <c r="K69" s="364">
        <f>+'saisie N1Pub'!K70</f>
        <v>2012</v>
      </c>
      <c r="L69" s="364">
        <f>+'saisie N1Pub'!L70+'saisie N1Pub'!M70</f>
        <v>2458</v>
      </c>
      <c r="M69" s="364">
        <f>+'saisie N1Pub'!M70</f>
        <v>1247</v>
      </c>
      <c r="N69" s="363">
        <f t="shared" si="21"/>
        <v>30404</v>
      </c>
      <c r="O69" s="363">
        <f t="shared" si="22"/>
        <v>14783</v>
      </c>
      <c r="P69" s="183" t="s">
        <v>436</v>
      </c>
      <c r="Q69" s="364">
        <f>+'saisie N1Pub'!Q70+'saisie N1Pub'!R70</f>
        <v>3864</v>
      </c>
      <c r="R69" s="364">
        <f>+'saisie N1Pub'!R70</f>
        <v>1710</v>
      </c>
      <c r="S69" s="364">
        <f>+'saisie N1Pub'!S70+'saisie N1Pub'!T70</f>
        <v>2413</v>
      </c>
      <c r="T69" s="364">
        <f>+'saisie N1Pub'!T70</f>
        <v>1106</v>
      </c>
      <c r="U69" s="364">
        <f>+'saisie N1Pub'!U70+'saisie N1Pub'!V70</f>
        <v>2062</v>
      </c>
      <c r="V69" s="364">
        <f>+'saisie N1Pub'!V70</f>
        <v>1022</v>
      </c>
      <c r="W69" s="364">
        <f>+'saisie N1Pub'!W70+'saisie N1Pub'!X70</f>
        <v>1004</v>
      </c>
      <c r="X69" s="364">
        <f>+'saisie N1Pub'!X70</f>
        <v>524</v>
      </c>
      <c r="Y69" s="364">
        <f>+'saisie N1Pub'!Y70+'saisie N1Pub'!Z70</f>
        <v>546</v>
      </c>
      <c r="Z69" s="364">
        <f>+'saisie N1Pub'!Z70</f>
        <v>284</v>
      </c>
      <c r="AA69" s="357">
        <f t="shared" si="19"/>
        <v>9889</v>
      </c>
      <c r="AB69" s="357">
        <f t="shared" si="20"/>
        <v>4646</v>
      </c>
      <c r="AC69" s="183" t="s">
        <v>436</v>
      </c>
      <c r="AD69" s="806">
        <v>267</v>
      </c>
      <c r="AE69" s="806">
        <v>255</v>
      </c>
      <c r="AF69" s="806">
        <v>255</v>
      </c>
      <c r="AG69" s="806">
        <v>202</v>
      </c>
      <c r="AH69" s="806">
        <f>+'saisie N1Pub'!AI70</f>
        <v>170</v>
      </c>
      <c r="AI69" s="816">
        <f t="shared" si="23"/>
        <v>1149</v>
      </c>
      <c r="AJ69" s="806">
        <v>910</v>
      </c>
      <c r="AK69" s="806">
        <v>716</v>
      </c>
      <c r="AL69" s="806">
        <v>782</v>
      </c>
      <c r="AM69" s="806">
        <f>+'saisie N1Pub'!AP70</f>
        <v>63</v>
      </c>
      <c r="AN69" s="806">
        <f>+'saisie N1Pub'!AO70</f>
        <v>484</v>
      </c>
      <c r="AO69" s="806">
        <v>24</v>
      </c>
      <c r="AP69" s="816">
        <f t="shared" si="24"/>
        <v>806</v>
      </c>
      <c r="AQ69" s="816">
        <f>+'saisie N1Pub'!AS70</f>
        <v>270</v>
      </c>
      <c r="AR69" s="806">
        <f>+'saisie N1Pub'!AT70</f>
        <v>256</v>
      </c>
      <c r="AS69" s="806">
        <f>+'saisie N1Pub'!AU70</f>
        <v>14</v>
      </c>
    </row>
    <row r="70" spans="1:46" ht="14.25" customHeight="1">
      <c r="A70" s="183" t="s">
        <v>437</v>
      </c>
      <c r="B70" s="364">
        <f>+'saisie N1Pub'!B71+'saisie N1Pub'!C71</f>
        <v>0</v>
      </c>
      <c r="C70" s="364">
        <f>+'saisie N1Pub'!C71</f>
        <v>0</v>
      </c>
      <c r="D70" s="364">
        <f>+'saisie N1Pub'!D71+'saisie N1Pub'!E71</f>
        <v>1311</v>
      </c>
      <c r="E70" s="364">
        <f>+'saisie N1Pub'!E71</f>
        <v>591</v>
      </c>
      <c r="F70" s="364">
        <f>+'saisie N1Pub'!F71+'saisie N1Pub'!G71</f>
        <v>715</v>
      </c>
      <c r="G70" s="364">
        <f>+'saisie N1Pub'!G71</f>
        <v>312</v>
      </c>
      <c r="H70" s="364">
        <f>+'saisie N1Pub'!H71+'saisie N1Pub'!I71</f>
        <v>428</v>
      </c>
      <c r="I70" s="364">
        <f>+'saisie N1Pub'!I71</f>
        <v>159</v>
      </c>
      <c r="J70" s="364">
        <f>+'saisie N1Pub'!J71+'saisie N1Pub'!K71</f>
        <v>132</v>
      </c>
      <c r="K70" s="364">
        <f>+'saisie N1Pub'!K71</f>
        <v>45</v>
      </c>
      <c r="L70" s="364">
        <f>+'saisie N1Pub'!L71+'saisie N1Pub'!M71</f>
        <v>65</v>
      </c>
      <c r="M70" s="364">
        <f>+'saisie N1Pub'!M71</f>
        <v>24</v>
      </c>
      <c r="N70" s="363">
        <f t="shared" si="21"/>
        <v>2651</v>
      </c>
      <c r="O70" s="363">
        <f t="shared" si="22"/>
        <v>1131</v>
      </c>
      <c r="P70" s="183" t="s">
        <v>437</v>
      </c>
      <c r="Q70" s="364">
        <f>+'saisie N1Pub'!Q71+'saisie N1Pub'!R71</f>
        <v>740</v>
      </c>
      <c r="R70" s="364">
        <f>+'saisie N1Pub'!R71</f>
        <v>322</v>
      </c>
      <c r="S70" s="364">
        <f>+'saisie N1Pub'!S71+'saisie N1Pub'!T71</f>
        <v>249</v>
      </c>
      <c r="T70" s="364">
        <f>+'saisie N1Pub'!T71</f>
        <v>114</v>
      </c>
      <c r="U70" s="364">
        <f>+'saisie N1Pub'!U71+'saisie N1Pub'!V71</f>
        <v>75</v>
      </c>
      <c r="V70" s="364">
        <f>+'saisie N1Pub'!V71</f>
        <v>28</v>
      </c>
      <c r="W70" s="364">
        <f>+'saisie N1Pub'!W71+'saisie N1Pub'!X71</f>
        <v>25</v>
      </c>
      <c r="X70" s="364">
        <f>+'saisie N1Pub'!X71</f>
        <v>7</v>
      </c>
      <c r="Y70" s="364">
        <f>+'saisie N1Pub'!Y71+'saisie N1Pub'!Z71</f>
        <v>3</v>
      </c>
      <c r="Z70" s="364">
        <f>+'saisie N1Pub'!Z71</f>
        <v>1</v>
      </c>
      <c r="AA70" s="357">
        <f t="shared" si="19"/>
        <v>1092</v>
      </c>
      <c r="AB70" s="357">
        <f t="shared" si="20"/>
        <v>472</v>
      </c>
      <c r="AC70" s="183" t="s">
        <v>437</v>
      </c>
      <c r="AD70" s="806">
        <v>43</v>
      </c>
      <c r="AE70" s="806">
        <v>40</v>
      </c>
      <c r="AF70" s="806">
        <v>32</v>
      </c>
      <c r="AG70" s="806">
        <v>16</v>
      </c>
      <c r="AH70" s="806">
        <v>10</v>
      </c>
      <c r="AI70" s="816">
        <f t="shared" si="23"/>
        <v>141</v>
      </c>
      <c r="AJ70" s="806">
        <f>+'saisie N1Pub'!AK71</f>
        <v>67</v>
      </c>
      <c r="AK70" s="806">
        <v>60</v>
      </c>
      <c r="AL70" s="806">
        <v>72</v>
      </c>
      <c r="AM70" s="806">
        <f>+'saisie N1Pub'!AP71</f>
        <v>9</v>
      </c>
      <c r="AN70" s="806">
        <f>+'saisie N1Pub'!AO71</f>
        <v>18</v>
      </c>
      <c r="AO70" s="806">
        <v>0</v>
      </c>
      <c r="AP70" s="816">
        <f t="shared" si="24"/>
        <v>72</v>
      </c>
      <c r="AQ70" s="816">
        <f>+'saisie N1Pub'!AS71</f>
        <v>81</v>
      </c>
      <c r="AR70" s="806">
        <f>+'saisie N1Pub'!AT71</f>
        <v>61</v>
      </c>
      <c r="AS70" s="806">
        <f>+'saisie N1Pub'!AU71</f>
        <v>20</v>
      </c>
    </row>
    <row r="71" spans="1:46" ht="14.25" customHeight="1">
      <c r="A71" s="183" t="s">
        <v>438</v>
      </c>
      <c r="B71" s="364">
        <f>+'saisie N1Pub'!B72+'saisie N1Pub'!C72</f>
        <v>1020</v>
      </c>
      <c r="C71" s="364">
        <f>+'saisie N1Pub'!C72</f>
        <v>505</v>
      </c>
      <c r="D71" s="364">
        <f>+'saisie N1Pub'!D72+'saisie N1Pub'!E72</f>
        <v>9034</v>
      </c>
      <c r="E71" s="364">
        <f>+'saisie N1Pub'!E72</f>
        <v>4246</v>
      </c>
      <c r="F71" s="364">
        <f>+'saisie N1Pub'!F72+'saisie N1Pub'!G72</f>
        <v>6950</v>
      </c>
      <c r="G71" s="364">
        <f>+'saisie N1Pub'!G72</f>
        <v>3267</v>
      </c>
      <c r="H71" s="364">
        <f>+'saisie N1Pub'!H72+'saisie N1Pub'!I72</f>
        <v>6573</v>
      </c>
      <c r="I71" s="364">
        <f>+'saisie N1Pub'!I72</f>
        <v>3151</v>
      </c>
      <c r="J71" s="364">
        <f>+'saisie N1Pub'!J72+'saisie N1Pub'!K72</f>
        <v>4509</v>
      </c>
      <c r="K71" s="364">
        <f>+'saisie N1Pub'!K72</f>
        <v>2276</v>
      </c>
      <c r="L71" s="364">
        <f>+'saisie N1Pub'!L72+'saisie N1Pub'!M72</f>
        <v>2960</v>
      </c>
      <c r="M71" s="364">
        <f>+'saisie N1Pub'!M72</f>
        <v>1487</v>
      </c>
      <c r="N71" s="363">
        <f t="shared" si="21"/>
        <v>30026</v>
      </c>
      <c r="O71" s="363">
        <f t="shared" si="22"/>
        <v>14427</v>
      </c>
      <c r="P71" s="183" t="s">
        <v>438</v>
      </c>
      <c r="Q71" s="364">
        <f>+'saisie N1Pub'!Q72+'saisie N1Pub'!R72</f>
        <v>3810</v>
      </c>
      <c r="R71" s="364">
        <f>+'saisie N1Pub'!R72</f>
        <v>1675</v>
      </c>
      <c r="S71" s="364">
        <f>+'saisie N1Pub'!S72+'saisie N1Pub'!T72</f>
        <v>2491</v>
      </c>
      <c r="T71" s="364">
        <f>+'saisie N1Pub'!T72</f>
        <v>1086</v>
      </c>
      <c r="U71" s="364">
        <f>+'saisie N1Pub'!U72+'saisie N1Pub'!V72</f>
        <v>2279</v>
      </c>
      <c r="V71" s="364">
        <f>+'saisie N1Pub'!V72</f>
        <v>1033</v>
      </c>
      <c r="W71" s="364">
        <f>+'saisie N1Pub'!W72+'saisie N1Pub'!X72</f>
        <v>1167</v>
      </c>
      <c r="X71" s="364">
        <f>+'saisie N1Pub'!X72</f>
        <v>581</v>
      </c>
      <c r="Y71" s="364">
        <f>+'saisie N1Pub'!Y72+'saisie N1Pub'!Z72</f>
        <v>542</v>
      </c>
      <c r="Z71" s="364">
        <f>+'saisie N1Pub'!Z72</f>
        <v>290</v>
      </c>
      <c r="AA71" s="357">
        <f t="shared" si="19"/>
        <v>10289</v>
      </c>
      <c r="AB71" s="357">
        <f t="shared" si="20"/>
        <v>4665</v>
      </c>
      <c r="AC71" s="183" t="s">
        <v>438</v>
      </c>
      <c r="AD71" s="806">
        <f>+'saisie N1Pub'!AE72</f>
        <v>274</v>
      </c>
      <c r="AE71" s="806">
        <f>+'saisie N1Pub'!AF72</f>
        <v>268</v>
      </c>
      <c r="AF71" s="806">
        <f>+'saisie N1Pub'!AG72</f>
        <v>266</v>
      </c>
      <c r="AG71" s="806">
        <f>+'saisie N1Pub'!AH72</f>
        <v>227</v>
      </c>
      <c r="AH71" s="806">
        <f>+'saisie N1Pub'!AI72</f>
        <v>208</v>
      </c>
      <c r="AI71" s="816">
        <f t="shared" si="23"/>
        <v>1243</v>
      </c>
      <c r="AJ71" s="806">
        <f>+'saisie N1Pub'!AK72</f>
        <v>1277</v>
      </c>
      <c r="AK71" s="806">
        <f>+'saisie N1Pub'!AL72</f>
        <v>976</v>
      </c>
      <c r="AL71" s="806">
        <f>+'saisie N1Pub'!AN72</f>
        <v>913</v>
      </c>
      <c r="AM71" s="806">
        <f>+'saisie N1Pub'!AP72</f>
        <v>31</v>
      </c>
      <c r="AN71" s="806">
        <f>+'saisie N1Pub'!AO72</f>
        <v>557</v>
      </c>
      <c r="AO71" s="806">
        <v>14</v>
      </c>
      <c r="AP71" s="816">
        <f t="shared" si="24"/>
        <v>927</v>
      </c>
      <c r="AQ71" s="816">
        <f>+'saisie N1Pub'!AS72</f>
        <v>269</v>
      </c>
      <c r="AR71" s="806">
        <f>+'saisie N1Pub'!AT72</f>
        <v>263</v>
      </c>
      <c r="AS71" s="806">
        <f>+'saisie N1Pub'!AU72</f>
        <v>6</v>
      </c>
      <c r="AT71" s="247">
        <v>0</v>
      </c>
    </row>
    <row r="72" spans="1:46" ht="14.25" customHeight="1">
      <c r="A72" s="183" t="s">
        <v>439</v>
      </c>
      <c r="B72" s="364">
        <f>+'saisie N1Pub'!B73+'saisie N1Pub'!C73</f>
        <v>191</v>
      </c>
      <c r="C72" s="364">
        <f>+'saisie N1Pub'!C73</f>
        <v>113</v>
      </c>
      <c r="D72" s="364">
        <f>+'saisie N1Pub'!D73+'saisie N1Pub'!E73</f>
        <v>12166</v>
      </c>
      <c r="E72" s="364">
        <f>+'saisie N1Pub'!E73</f>
        <v>6217</v>
      </c>
      <c r="F72" s="364">
        <f>+'saisie N1Pub'!F73+'saisie N1Pub'!G73</f>
        <v>6040</v>
      </c>
      <c r="G72" s="364">
        <f>+'saisie N1Pub'!G73</f>
        <v>2976</v>
      </c>
      <c r="H72" s="364">
        <f>+'saisie N1Pub'!H73+'saisie N1Pub'!I73</f>
        <v>4073</v>
      </c>
      <c r="I72" s="364">
        <f>+'saisie N1Pub'!I73</f>
        <v>2027</v>
      </c>
      <c r="J72" s="364">
        <f>+'saisie N1Pub'!J73+'saisie N1Pub'!K73</f>
        <v>1985</v>
      </c>
      <c r="K72" s="364">
        <f>+'saisie N1Pub'!K73</f>
        <v>967</v>
      </c>
      <c r="L72" s="364">
        <f>+'saisie N1Pub'!L73+'saisie N1Pub'!M73</f>
        <v>1271</v>
      </c>
      <c r="M72" s="364">
        <f>+'saisie N1Pub'!M73</f>
        <v>588</v>
      </c>
      <c r="N72" s="363">
        <f t="shared" si="21"/>
        <v>25535</v>
      </c>
      <c r="O72" s="363">
        <f t="shared" si="22"/>
        <v>12775</v>
      </c>
      <c r="P72" s="183" t="s">
        <v>439</v>
      </c>
      <c r="Q72" s="364">
        <f>+'saisie N1Pub'!Q73+'saisie N1Pub'!R73</f>
        <v>5977</v>
      </c>
      <c r="R72" s="364">
        <f>+'saisie N1Pub'!R73</f>
        <v>3083</v>
      </c>
      <c r="S72" s="364">
        <f>+'saisie N1Pub'!S73+'saisie N1Pub'!T73</f>
        <v>1629</v>
      </c>
      <c r="T72" s="364">
        <f>+'saisie N1Pub'!T73</f>
        <v>857</v>
      </c>
      <c r="U72" s="364">
        <f>+'saisie N1Pub'!U73+'saisie N1Pub'!V73</f>
        <v>986</v>
      </c>
      <c r="V72" s="364">
        <f>+'saisie N1Pub'!V73</f>
        <v>504</v>
      </c>
      <c r="W72" s="364">
        <f>+'saisie N1Pub'!W73+'saisie N1Pub'!X73</f>
        <v>316</v>
      </c>
      <c r="X72" s="364">
        <f>+'saisie N1Pub'!X73</f>
        <v>141</v>
      </c>
      <c r="Y72" s="364">
        <f>+'saisie N1Pub'!Y73+'saisie N1Pub'!Z73</f>
        <v>256</v>
      </c>
      <c r="Z72" s="364">
        <f>+'saisie N1Pub'!Z73</f>
        <v>115</v>
      </c>
      <c r="AA72" s="357">
        <f t="shared" si="19"/>
        <v>9164</v>
      </c>
      <c r="AB72" s="357">
        <f t="shared" si="20"/>
        <v>4700</v>
      </c>
      <c r="AC72" s="183" t="s">
        <v>439</v>
      </c>
      <c r="AD72" s="806">
        <f>+'saisie N1Pub'!AE73</f>
        <v>256</v>
      </c>
      <c r="AE72" s="806">
        <f>+'saisie N1Pub'!AF73</f>
        <v>230</v>
      </c>
      <c r="AF72" s="806">
        <f>+'saisie N1Pub'!AG73</f>
        <v>178</v>
      </c>
      <c r="AG72" s="806">
        <f>+'saisie N1Pub'!AH73</f>
        <v>126</v>
      </c>
      <c r="AH72" s="806">
        <f>+'saisie N1Pub'!AI73</f>
        <v>94</v>
      </c>
      <c r="AI72" s="816">
        <f t="shared" si="23"/>
        <v>884</v>
      </c>
      <c r="AJ72" s="806">
        <f>+'saisie N1Pub'!AK73</f>
        <v>510</v>
      </c>
      <c r="AK72" s="806">
        <f>+'saisie N1Pub'!AL73</f>
        <v>476</v>
      </c>
      <c r="AL72" s="806">
        <f>+'saisie N1Pub'!AN73</f>
        <v>563</v>
      </c>
      <c r="AM72" s="806">
        <f>+'saisie N1Pub'!AP73</f>
        <v>161</v>
      </c>
      <c r="AN72" s="806">
        <f>+'saisie N1Pub'!AO73</f>
        <v>260</v>
      </c>
      <c r="AO72" s="806">
        <v>9</v>
      </c>
      <c r="AP72" s="816">
        <f t="shared" si="24"/>
        <v>572</v>
      </c>
      <c r="AQ72" s="816">
        <f>+'saisie N1Pub'!AS73</f>
        <v>342</v>
      </c>
      <c r="AR72" s="806">
        <f>+'saisie N1Pub'!AT73</f>
        <v>290</v>
      </c>
      <c r="AS72" s="806">
        <f>+'saisie N1Pub'!AU73</f>
        <v>52</v>
      </c>
      <c r="AT72" s="247">
        <v>0</v>
      </c>
    </row>
    <row r="73" spans="1:46" ht="14.25" customHeight="1">
      <c r="A73" s="183" t="s">
        <v>440</v>
      </c>
      <c r="B73" s="364">
        <f>+'saisie N1Pub'!B74+'saisie N1Pub'!C74</f>
        <v>61</v>
      </c>
      <c r="C73" s="364">
        <f>+'saisie N1Pub'!C74</f>
        <v>29</v>
      </c>
      <c r="D73" s="364">
        <f>+'saisie N1Pub'!D74+'saisie N1Pub'!E74</f>
        <v>1673</v>
      </c>
      <c r="E73" s="364">
        <f>+'saisie N1Pub'!E74</f>
        <v>751</v>
      </c>
      <c r="F73" s="364">
        <f>+'saisie N1Pub'!F74+'saisie N1Pub'!G74</f>
        <v>732</v>
      </c>
      <c r="G73" s="364">
        <f>+'saisie N1Pub'!G74</f>
        <v>320</v>
      </c>
      <c r="H73" s="364">
        <f>+'saisie N1Pub'!H74+'saisie N1Pub'!I74</f>
        <v>489</v>
      </c>
      <c r="I73" s="364">
        <f>+'saisie N1Pub'!I74</f>
        <v>204</v>
      </c>
      <c r="J73" s="364">
        <f>+'saisie N1Pub'!J74+'saisie N1Pub'!K74</f>
        <v>293</v>
      </c>
      <c r="K73" s="364">
        <f>+'saisie N1Pub'!K74</f>
        <v>121</v>
      </c>
      <c r="L73" s="364">
        <f>+'saisie N1Pub'!L74+'saisie N1Pub'!M74</f>
        <v>115</v>
      </c>
      <c r="M73" s="364">
        <f>+'saisie N1Pub'!M74</f>
        <v>62</v>
      </c>
      <c r="N73" s="363">
        <f t="shared" si="21"/>
        <v>3302</v>
      </c>
      <c r="O73" s="363">
        <f t="shared" si="22"/>
        <v>1458</v>
      </c>
      <c r="P73" s="183" t="s">
        <v>440</v>
      </c>
      <c r="Q73" s="364">
        <f>+'saisie N1Pub'!Q74+'saisie N1Pub'!R74</f>
        <v>801</v>
      </c>
      <c r="R73" s="364">
        <f>+'saisie N1Pub'!R74</f>
        <v>368</v>
      </c>
      <c r="S73" s="364">
        <f>+'saisie N1Pub'!S74+'saisie N1Pub'!T74</f>
        <v>197</v>
      </c>
      <c r="T73" s="364">
        <f>+'saisie N1Pub'!T74</f>
        <v>85</v>
      </c>
      <c r="U73" s="364">
        <f>+'saisie N1Pub'!U74+'saisie N1Pub'!V74</f>
        <v>194</v>
      </c>
      <c r="V73" s="364">
        <f>+'saisie N1Pub'!V74</f>
        <v>74</v>
      </c>
      <c r="W73" s="364">
        <f>+'saisie N1Pub'!W74+'saisie N1Pub'!X74</f>
        <v>91</v>
      </c>
      <c r="X73" s="364">
        <f>+'saisie N1Pub'!X74</f>
        <v>40</v>
      </c>
      <c r="Y73" s="364">
        <f>+'saisie N1Pub'!Y74+'saisie N1Pub'!Z74</f>
        <v>54</v>
      </c>
      <c r="Z73" s="364">
        <f>+'saisie N1Pub'!Z74</f>
        <v>30</v>
      </c>
      <c r="AA73" s="357">
        <f t="shared" si="19"/>
        <v>1337</v>
      </c>
      <c r="AB73" s="357">
        <f t="shared" si="20"/>
        <v>597</v>
      </c>
      <c r="AC73" s="183" t="s">
        <v>440</v>
      </c>
      <c r="AD73" s="806">
        <v>37</v>
      </c>
      <c r="AE73" s="806">
        <v>32</v>
      </c>
      <c r="AF73" s="806">
        <v>25</v>
      </c>
      <c r="AG73" s="806">
        <v>17</v>
      </c>
      <c r="AH73" s="806">
        <v>10</v>
      </c>
      <c r="AI73" s="816">
        <f t="shared" si="23"/>
        <v>121</v>
      </c>
      <c r="AJ73" s="806">
        <f>+'saisie N1Pub'!AK74</f>
        <v>82</v>
      </c>
      <c r="AK73" s="806">
        <f>+'saisie N1Pub'!AL74</f>
        <v>75</v>
      </c>
      <c r="AL73" s="806">
        <f>+'saisie N1Pub'!AN74</f>
        <v>77</v>
      </c>
      <c r="AM73" s="806">
        <f>+'saisie N1Pub'!AP74</f>
        <v>3</v>
      </c>
      <c r="AN73" s="806">
        <f>+'saisie N1Pub'!AO74</f>
        <v>29</v>
      </c>
      <c r="AO73" s="806">
        <v>0</v>
      </c>
      <c r="AP73" s="816">
        <f t="shared" si="24"/>
        <v>77</v>
      </c>
      <c r="AQ73" s="816">
        <f>+'saisie N1Pub'!AS74</f>
        <v>60</v>
      </c>
      <c r="AR73" s="806">
        <f>+'saisie N1Pub'!AT74</f>
        <v>48</v>
      </c>
      <c r="AS73" s="806">
        <f>+'saisie N1Pub'!AU74</f>
        <v>12</v>
      </c>
    </row>
    <row r="74" spans="1:46" ht="14.25" customHeight="1">
      <c r="A74" s="183" t="s">
        <v>441</v>
      </c>
      <c r="B74" s="364">
        <f>+'saisie N1Pub'!B75+'saisie N1Pub'!C75</f>
        <v>0</v>
      </c>
      <c r="C74" s="364">
        <f>+'saisie N1Pub'!C75</f>
        <v>0</v>
      </c>
      <c r="D74" s="364">
        <f>+'saisie N1Pub'!D75+'saisie N1Pub'!E75</f>
        <v>7392</v>
      </c>
      <c r="E74" s="364">
        <f>+'saisie N1Pub'!E75</f>
        <v>3431</v>
      </c>
      <c r="F74" s="364">
        <f>+'saisie N1Pub'!F75+'saisie N1Pub'!G75</f>
        <v>3665</v>
      </c>
      <c r="G74" s="364">
        <f>+'saisie N1Pub'!G75</f>
        <v>1725</v>
      </c>
      <c r="H74" s="364">
        <f>+'saisie N1Pub'!H75+'saisie N1Pub'!I75</f>
        <v>2218</v>
      </c>
      <c r="I74" s="364">
        <f>+'saisie N1Pub'!I75</f>
        <v>975</v>
      </c>
      <c r="J74" s="364">
        <f>+'saisie N1Pub'!J75+'saisie N1Pub'!K75</f>
        <v>1074</v>
      </c>
      <c r="K74" s="364">
        <f>+'saisie N1Pub'!K75</f>
        <v>506</v>
      </c>
      <c r="L74" s="364">
        <f>+'saisie N1Pub'!L75+'saisie N1Pub'!M75</f>
        <v>715</v>
      </c>
      <c r="M74" s="364">
        <f>+'saisie N1Pub'!M75</f>
        <v>285</v>
      </c>
      <c r="N74" s="363">
        <f t="shared" si="21"/>
        <v>15064</v>
      </c>
      <c r="O74" s="363">
        <f t="shared" si="22"/>
        <v>6922</v>
      </c>
      <c r="P74" s="183" t="s">
        <v>441</v>
      </c>
      <c r="Q74" s="364">
        <f>+'saisie N1Pub'!Q75+'saisie N1Pub'!R75</f>
        <v>3054</v>
      </c>
      <c r="R74" s="364">
        <f>+'saisie N1Pub'!R75</f>
        <v>1404</v>
      </c>
      <c r="S74" s="364">
        <f>+'saisie N1Pub'!S75+'saisie N1Pub'!T75</f>
        <v>1068</v>
      </c>
      <c r="T74" s="364">
        <f>+'saisie N1Pub'!T75</f>
        <v>481</v>
      </c>
      <c r="U74" s="364">
        <f>+'saisie N1Pub'!U75+'saisie N1Pub'!V75</f>
        <v>696</v>
      </c>
      <c r="V74" s="364">
        <f>+'saisie N1Pub'!V75</f>
        <v>312</v>
      </c>
      <c r="W74" s="364">
        <f>+'saisie N1Pub'!W75+'saisie N1Pub'!X75</f>
        <v>273</v>
      </c>
      <c r="X74" s="364">
        <f>+'saisie N1Pub'!X75</f>
        <v>138</v>
      </c>
      <c r="Y74" s="364">
        <f>+'saisie N1Pub'!Y75+'saisie N1Pub'!Z75</f>
        <v>220</v>
      </c>
      <c r="Z74" s="364">
        <f>+'saisie N1Pub'!Z75</f>
        <v>90</v>
      </c>
      <c r="AA74" s="357">
        <f t="shared" si="19"/>
        <v>5311</v>
      </c>
      <c r="AB74" s="357">
        <f t="shared" si="20"/>
        <v>2425</v>
      </c>
      <c r="AC74" s="183" t="s">
        <v>441</v>
      </c>
      <c r="AD74" s="806">
        <f>+'saisie N1Pub'!AE75</f>
        <v>187</v>
      </c>
      <c r="AE74" s="806">
        <f>+'saisie N1Pub'!AF75</f>
        <v>177</v>
      </c>
      <c r="AF74" s="806">
        <f>+'saisie N1Pub'!AG75</f>
        <v>146</v>
      </c>
      <c r="AG74" s="806">
        <f>+'saisie N1Pub'!AH75</f>
        <v>74</v>
      </c>
      <c r="AH74" s="806">
        <f>+'saisie N1Pub'!AI75</f>
        <v>57</v>
      </c>
      <c r="AI74" s="816">
        <f t="shared" si="23"/>
        <v>641</v>
      </c>
      <c r="AJ74" s="806">
        <f>+'saisie N1Pub'!AK75</f>
        <v>340</v>
      </c>
      <c r="AK74" s="806">
        <f>+'saisie N1Pub'!AL75</f>
        <v>296</v>
      </c>
      <c r="AL74" s="806">
        <f>+'saisie N1Pub'!AN75</f>
        <v>295</v>
      </c>
      <c r="AM74" s="806">
        <f>+'saisie N1Pub'!AP75</f>
        <v>68</v>
      </c>
      <c r="AN74" s="806">
        <f>+'saisie N1Pub'!AO75</f>
        <v>119</v>
      </c>
      <c r="AO74" s="806">
        <v>6</v>
      </c>
      <c r="AP74" s="816">
        <f t="shared" si="24"/>
        <v>301</v>
      </c>
      <c r="AQ74" s="816">
        <f>+'saisie N1Pub'!AS75</f>
        <v>278</v>
      </c>
      <c r="AR74" s="806">
        <f>+'saisie N1Pub'!AT75</f>
        <v>230</v>
      </c>
      <c r="AS74" s="806">
        <f>+'saisie N1Pub'!AU75</f>
        <v>48</v>
      </c>
    </row>
    <row r="75" spans="1:46" ht="14.25" customHeight="1">
      <c r="A75" s="183" t="s">
        <v>442</v>
      </c>
      <c r="B75" s="364">
        <f>+'saisie N1Pub'!B76+'saisie N1Pub'!C76</f>
        <v>0</v>
      </c>
      <c r="C75" s="364">
        <f>+'saisie N1Pub'!C76</f>
        <v>0</v>
      </c>
      <c r="D75" s="364">
        <f>+'saisie N1Pub'!D76+'saisie N1Pub'!E76</f>
        <v>6573</v>
      </c>
      <c r="E75" s="364">
        <f>+'saisie N1Pub'!E76</f>
        <v>3092</v>
      </c>
      <c r="F75" s="364">
        <f>+'saisie N1Pub'!F76+'saisie N1Pub'!G76</f>
        <v>2824</v>
      </c>
      <c r="G75" s="364">
        <f>+'saisie N1Pub'!G76</f>
        <v>1343</v>
      </c>
      <c r="H75" s="364">
        <f>+'saisie N1Pub'!H76+'saisie N1Pub'!I76</f>
        <v>1924</v>
      </c>
      <c r="I75" s="364">
        <f>+'saisie N1Pub'!I76</f>
        <v>926</v>
      </c>
      <c r="J75" s="364">
        <f>+'saisie N1Pub'!J76+'saisie N1Pub'!K76</f>
        <v>1068</v>
      </c>
      <c r="K75" s="364">
        <f>+'saisie N1Pub'!K76</f>
        <v>519</v>
      </c>
      <c r="L75" s="364">
        <f>+'saisie N1Pub'!L76+'saisie N1Pub'!M76</f>
        <v>553</v>
      </c>
      <c r="M75" s="364">
        <f>+'saisie N1Pub'!M76</f>
        <v>272</v>
      </c>
      <c r="N75" s="363">
        <f t="shared" si="21"/>
        <v>12942</v>
      </c>
      <c r="O75" s="363">
        <f t="shared" si="22"/>
        <v>6152</v>
      </c>
      <c r="P75" s="183" t="s">
        <v>442</v>
      </c>
      <c r="Q75" s="364">
        <f>+'saisie N1Pub'!Q76+'saisie N1Pub'!R76</f>
        <v>2453</v>
      </c>
      <c r="R75" s="364">
        <f>+'saisie N1Pub'!R76</f>
        <v>1084</v>
      </c>
      <c r="S75" s="364">
        <f>+'saisie N1Pub'!S76+'saisie N1Pub'!T76</f>
        <v>805</v>
      </c>
      <c r="T75" s="364">
        <f>+'saisie N1Pub'!T76</f>
        <v>387</v>
      </c>
      <c r="U75" s="364">
        <f>+'saisie N1Pub'!U76+'saisie N1Pub'!V76</f>
        <v>550</v>
      </c>
      <c r="V75" s="364">
        <f>+'saisie N1Pub'!V76</f>
        <v>265</v>
      </c>
      <c r="W75" s="364">
        <f>+'saisie N1Pub'!W76+'saisie N1Pub'!X76</f>
        <v>188</v>
      </c>
      <c r="X75" s="364">
        <f>+'saisie N1Pub'!X76</f>
        <v>82</v>
      </c>
      <c r="Y75" s="364">
        <f>+'saisie N1Pub'!Y76+'saisie N1Pub'!Z76</f>
        <v>55</v>
      </c>
      <c r="Z75" s="364">
        <f>+'saisie N1Pub'!Z76</f>
        <v>27</v>
      </c>
      <c r="AA75" s="357">
        <f t="shared" si="19"/>
        <v>4051</v>
      </c>
      <c r="AB75" s="357">
        <f t="shared" si="20"/>
        <v>1845</v>
      </c>
      <c r="AC75" s="183" t="s">
        <v>442</v>
      </c>
      <c r="AD75" s="806">
        <f>+'saisie N1Pub'!AE76</f>
        <v>144</v>
      </c>
      <c r="AE75" s="806">
        <f>+'saisie N1Pub'!AF76</f>
        <v>115</v>
      </c>
      <c r="AF75" s="806">
        <f>+'saisie N1Pub'!AG76</f>
        <v>91</v>
      </c>
      <c r="AG75" s="806">
        <f>+'saisie N1Pub'!AH76</f>
        <v>54</v>
      </c>
      <c r="AH75" s="806">
        <f>+'saisie N1Pub'!AI76</f>
        <v>42</v>
      </c>
      <c r="AI75" s="816">
        <f t="shared" si="23"/>
        <v>446</v>
      </c>
      <c r="AJ75" s="806">
        <f>+'saisie N1Pub'!AK76</f>
        <v>311</v>
      </c>
      <c r="AK75" s="806">
        <f>+'saisie N1Pub'!AL76</f>
        <v>234</v>
      </c>
      <c r="AL75" s="806">
        <f>+'saisie N1Pub'!AN76</f>
        <v>265</v>
      </c>
      <c r="AM75" s="806">
        <f>+'saisie N1Pub'!AP76</f>
        <v>15</v>
      </c>
      <c r="AN75" s="806">
        <f>+'saisie N1Pub'!AO76</f>
        <v>175</v>
      </c>
      <c r="AO75" s="806">
        <v>11</v>
      </c>
      <c r="AP75" s="816">
        <f t="shared" si="24"/>
        <v>276</v>
      </c>
      <c r="AQ75" s="816">
        <f>+'saisie N1Pub'!AS76</f>
        <v>358</v>
      </c>
      <c r="AR75" s="806">
        <f>+'saisie N1Pub'!AT76</f>
        <v>243</v>
      </c>
      <c r="AS75" s="806">
        <f>+'saisie N1Pub'!AU76</f>
        <v>115</v>
      </c>
    </row>
    <row r="76" spans="1:46" ht="14.25" customHeight="1">
      <c r="A76" s="183" t="s">
        <v>443</v>
      </c>
      <c r="B76" s="364">
        <f>+'saisie N1Pub'!B77+'saisie N1Pub'!C77</f>
        <v>155</v>
      </c>
      <c r="C76" s="364">
        <f>+'saisie N1Pub'!C77</f>
        <v>85</v>
      </c>
      <c r="D76" s="364">
        <f>+'saisie N1Pub'!D77+'saisie N1Pub'!E77</f>
        <v>3055</v>
      </c>
      <c r="E76" s="364">
        <f>+'saisie N1Pub'!E77</f>
        <v>1423</v>
      </c>
      <c r="F76" s="364">
        <f>+'saisie N1Pub'!F77+'saisie N1Pub'!G77</f>
        <v>1401</v>
      </c>
      <c r="G76" s="364">
        <f>+'saisie N1Pub'!G77</f>
        <v>700</v>
      </c>
      <c r="H76" s="364">
        <f>+'saisie N1Pub'!H77+'saisie N1Pub'!I77</f>
        <v>890</v>
      </c>
      <c r="I76" s="364">
        <f>+'saisie N1Pub'!I77</f>
        <v>454</v>
      </c>
      <c r="J76" s="364">
        <f>+'saisie N1Pub'!J77+'saisie N1Pub'!K77</f>
        <v>616</v>
      </c>
      <c r="K76" s="364">
        <f>+'saisie N1Pub'!K77</f>
        <v>300</v>
      </c>
      <c r="L76" s="364">
        <f>+'saisie N1Pub'!L77+'saisie N1Pub'!M77</f>
        <v>347</v>
      </c>
      <c r="M76" s="364">
        <f>+'saisie N1Pub'!M77</f>
        <v>178</v>
      </c>
      <c r="N76" s="363">
        <f>++D76+F76+H76+J76+L76</f>
        <v>6309</v>
      </c>
      <c r="O76" s="363">
        <f t="shared" si="22"/>
        <v>3055</v>
      </c>
      <c r="P76" s="183" t="s">
        <v>443</v>
      </c>
      <c r="Q76" s="364">
        <f>+'saisie N1Pub'!Q77+'saisie N1Pub'!R77</f>
        <v>1033</v>
      </c>
      <c r="R76" s="364">
        <f>+'saisie N1Pub'!R77</f>
        <v>468</v>
      </c>
      <c r="S76" s="364">
        <f>+'saisie N1Pub'!S77+'saisie N1Pub'!T77</f>
        <v>407</v>
      </c>
      <c r="T76" s="364">
        <f>+'saisie N1Pub'!T77</f>
        <v>213</v>
      </c>
      <c r="U76" s="364">
        <f>+'saisie N1Pub'!U77+'saisie N1Pub'!V77</f>
        <v>247</v>
      </c>
      <c r="V76" s="364">
        <f>+'saisie N1Pub'!V77</f>
        <v>137</v>
      </c>
      <c r="W76" s="364">
        <f>+'saisie N1Pub'!W77+'saisie N1Pub'!X77</f>
        <v>134</v>
      </c>
      <c r="X76" s="364">
        <f>+'saisie N1Pub'!X77</f>
        <v>67</v>
      </c>
      <c r="Y76" s="364">
        <f>+'saisie N1Pub'!Y77+'saisie N1Pub'!Z77</f>
        <v>80</v>
      </c>
      <c r="Z76" s="364">
        <f>+'saisie N1Pub'!Z77</f>
        <v>43</v>
      </c>
      <c r="AA76" s="357">
        <f t="shared" si="19"/>
        <v>1901</v>
      </c>
      <c r="AB76" s="357">
        <f t="shared" si="20"/>
        <v>928</v>
      </c>
      <c r="AC76" s="183" t="s">
        <v>443</v>
      </c>
      <c r="AD76" s="806">
        <f>+'saisie N1Pub'!AE77</f>
        <v>67</v>
      </c>
      <c r="AE76" s="806">
        <f>+'saisie N1Pub'!AF77</f>
        <v>57</v>
      </c>
      <c r="AF76" s="806">
        <f>+'saisie N1Pub'!AG77</f>
        <v>45</v>
      </c>
      <c r="AG76" s="806">
        <f>+'saisie N1Pub'!AH77</f>
        <v>33</v>
      </c>
      <c r="AH76" s="806">
        <f>+'saisie N1Pub'!AI77</f>
        <v>26</v>
      </c>
      <c r="AI76" s="816">
        <f t="shared" si="23"/>
        <v>228</v>
      </c>
      <c r="AJ76" s="806">
        <f>+'saisie N1Pub'!AK77</f>
        <v>160</v>
      </c>
      <c r="AK76" s="806">
        <f>+'saisie N1Pub'!AL77</f>
        <v>134</v>
      </c>
      <c r="AL76" s="806">
        <f>+'saisie N1Pub'!AN77</f>
        <v>179</v>
      </c>
      <c r="AM76" s="806">
        <f>+'saisie N1Pub'!AP77</f>
        <v>19</v>
      </c>
      <c r="AN76" s="806">
        <f>+'saisie N1Pub'!AO77</f>
        <v>98</v>
      </c>
      <c r="AO76" s="806">
        <v>4</v>
      </c>
      <c r="AP76" s="816">
        <f t="shared" si="24"/>
        <v>183</v>
      </c>
      <c r="AQ76" s="816">
        <f>+'saisie N1Pub'!AS77</f>
        <v>86</v>
      </c>
      <c r="AR76" s="806">
        <f>+'saisie N1Pub'!AT77</f>
        <v>73</v>
      </c>
      <c r="AS76" s="806">
        <f>+'saisie N1Pub'!AU77</f>
        <v>13</v>
      </c>
      <c r="AT76" s="247">
        <v>0</v>
      </c>
    </row>
    <row r="77" spans="1:46" ht="14.25" customHeight="1">
      <c r="A77" s="183" t="s">
        <v>444</v>
      </c>
      <c r="B77" s="364">
        <f>+'saisie N1Pub'!B78+'saisie N1Pub'!C78</f>
        <v>0</v>
      </c>
      <c r="C77" s="364">
        <f>+'saisie N1Pub'!C78</f>
        <v>0</v>
      </c>
      <c r="D77" s="364">
        <f>+'saisie N1Pub'!D78+'saisie N1Pub'!E78</f>
        <v>7202</v>
      </c>
      <c r="E77" s="364">
        <f>+'saisie N1Pub'!E78</f>
        <v>3417</v>
      </c>
      <c r="F77" s="364">
        <f>+'saisie N1Pub'!F78+'saisie N1Pub'!G78</f>
        <v>4545</v>
      </c>
      <c r="G77" s="364">
        <f>+'saisie N1Pub'!G78</f>
        <v>2135</v>
      </c>
      <c r="H77" s="364">
        <f>+'saisie N1Pub'!H78+'saisie N1Pub'!I78</f>
        <v>2860</v>
      </c>
      <c r="I77" s="364">
        <f>+'saisie N1Pub'!I78</f>
        <v>1351</v>
      </c>
      <c r="J77" s="364">
        <f>+'saisie N1Pub'!J78+'saisie N1Pub'!K78</f>
        <v>1669</v>
      </c>
      <c r="K77" s="364">
        <f>+'saisie N1Pub'!K78</f>
        <v>749</v>
      </c>
      <c r="L77" s="364">
        <f>+'saisie N1Pub'!L78+'saisie N1Pub'!M78</f>
        <v>1007</v>
      </c>
      <c r="M77" s="364">
        <f>+'saisie N1Pub'!M78</f>
        <v>455</v>
      </c>
      <c r="N77" s="363">
        <f t="shared" si="21"/>
        <v>17283</v>
      </c>
      <c r="O77" s="363">
        <f t="shared" si="22"/>
        <v>8107</v>
      </c>
      <c r="P77" s="183" t="s">
        <v>444</v>
      </c>
      <c r="Q77" s="364">
        <f>+'saisie N1Pub'!Q78+'saisie N1Pub'!R78</f>
        <v>2524</v>
      </c>
      <c r="R77" s="364">
        <f>+'saisie N1Pub'!R78</f>
        <v>1158</v>
      </c>
      <c r="S77" s="364">
        <f>+'saisie N1Pub'!S78+'saisie N1Pub'!T78</f>
        <v>1055</v>
      </c>
      <c r="T77" s="364">
        <f>+'saisie N1Pub'!T78</f>
        <v>507</v>
      </c>
      <c r="U77" s="364">
        <f>+'saisie N1Pub'!U78+'saisie N1Pub'!V78</f>
        <v>720</v>
      </c>
      <c r="V77" s="364">
        <f>+'saisie N1Pub'!V78</f>
        <v>352</v>
      </c>
      <c r="W77" s="364">
        <f>+'saisie N1Pub'!W78+'saisie N1Pub'!X78</f>
        <v>355</v>
      </c>
      <c r="X77" s="364">
        <f>+'saisie N1Pub'!X78</f>
        <v>166</v>
      </c>
      <c r="Y77" s="364">
        <f>+'saisie N1Pub'!Y78+'saisie N1Pub'!Z78</f>
        <v>291</v>
      </c>
      <c r="Z77" s="364">
        <f>+'saisie N1Pub'!Z78</f>
        <v>125</v>
      </c>
      <c r="AA77" s="357">
        <f t="shared" si="19"/>
        <v>4945</v>
      </c>
      <c r="AB77" s="357">
        <f t="shared" si="20"/>
        <v>2308</v>
      </c>
      <c r="AC77" s="183" t="s">
        <v>444</v>
      </c>
      <c r="AD77" s="806">
        <v>157</v>
      </c>
      <c r="AE77" s="806">
        <v>153</v>
      </c>
      <c r="AF77" s="806">
        <v>138</v>
      </c>
      <c r="AG77" s="806">
        <v>103</v>
      </c>
      <c r="AH77" s="806">
        <v>89</v>
      </c>
      <c r="AI77" s="816">
        <f t="shared" si="23"/>
        <v>640</v>
      </c>
      <c r="AJ77" s="806">
        <v>315</v>
      </c>
      <c r="AK77" s="806">
        <v>288</v>
      </c>
      <c r="AL77" s="806">
        <v>345</v>
      </c>
      <c r="AM77" s="806">
        <v>83</v>
      </c>
      <c r="AN77" s="806">
        <f>+'saisie N1Pub'!AO78</f>
        <v>126</v>
      </c>
      <c r="AO77" s="806">
        <v>3</v>
      </c>
      <c r="AP77" s="816">
        <f t="shared" si="24"/>
        <v>348</v>
      </c>
      <c r="AQ77" s="816">
        <f>+'saisie N1Pub'!AS78</f>
        <v>232</v>
      </c>
      <c r="AR77" s="806">
        <f>+'saisie N1Pub'!AT78</f>
        <v>187</v>
      </c>
      <c r="AS77" s="806">
        <f>+'saisie N1Pub'!AU78</f>
        <v>45</v>
      </c>
    </row>
    <row r="78" spans="1:46" ht="14.25" customHeight="1">
      <c r="A78" s="183" t="s">
        <v>445</v>
      </c>
      <c r="B78" s="364">
        <f>+'saisie N1Pub'!B79+'saisie N1Pub'!C79</f>
        <v>0</v>
      </c>
      <c r="C78" s="364">
        <f>+'saisie N1Pub'!C79</f>
        <v>0</v>
      </c>
      <c r="D78" s="364">
        <f>+'saisie N1Pub'!D79+'saisie N1Pub'!E79</f>
        <v>2644</v>
      </c>
      <c r="E78" s="364">
        <f>+'saisie N1Pub'!E79</f>
        <v>1279</v>
      </c>
      <c r="F78" s="364">
        <f>+'saisie N1Pub'!F79+'saisie N1Pub'!G79</f>
        <v>986</v>
      </c>
      <c r="G78" s="364">
        <f>+'saisie N1Pub'!G79</f>
        <v>469</v>
      </c>
      <c r="H78" s="364">
        <f>+'saisie N1Pub'!H79+'saisie N1Pub'!I79</f>
        <v>449</v>
      </c>
      <c r="I78" s="364">
        <f>+'saisie N1Pub'!I79</f>
        <v>233</v>
      </c>
      <c r="J78" s="364">
        <f>+'saisie N1Pub'!J79+'saisie N1Pub'!K79</f>
        <v>231</v>
      </c>
      <c r="K78" s="364">
        <f>+'saisie N1Pub'!K79</f>
        <v>105</v>
      </c>
      <c r="L78" s="364">
        <f>+'saisie N1Pub'!L79+'saisie N1Pub'!M79</f>
        <v>157</v>
      </c>
      <c r="M78" s="364">
        <f>+'saisie N1Pub'!M79</f>
        <v>87</v>
      </c>
      <c r="N78" s="363">
        <f t="shared" si="21"/>
        <v>4467</v>
      </c>
      <c r="O78" s="363">
        <f t="shared" si="22"/>
        <v>2173</v>
      </c>
      <c r="P78" s="183" t="s">
        <v>445</v>
      </c>
      <c r="Q78" s="364">
        <f>+'saisie N1Pub'!Q79+'saisie N1Pub'!R79</f>
        <v>859</v>
      </c>
      <c r="R78" s="364">
        <f>+'saisie N1Pub'!R79</f>
        <v>435</v>
      </c>
      <c r="S78" s="364">
        <f>+'saisie N1Pub'!S79+'saisie N1Pub'!T79</f>
        <v>263</v>
      </c>
      <c r="T78" s="364">
        <f>+'saisie N1Pub'!T79</f>
        <v>132</v>
      </c>
      <c r="U78" s="364">
        <f>+'saisie N1Pub'!U79+'saisie N1Pub'!V79</f>
        <v>110</v>
      </c>
      <c r="V78" s="364">
        <f>+'saisie N1Pub'!V79</f>
        <v>54</v>
      </c>
      <c r="W78" s="364">
        <f>+'saisie N1Pub'!W79+'saisie N1Pub'!X79</f>
        <v>31</v>
      </c>
      <c r="X78" s="364">
        <f>+'saisie N1Pub'!X79</f>
        <v>15</v>
      </c>
      <c r="Y78" s="364">
        <f>+'saisie N1Pub'!Y79+'saisie N1Pub'!Z79</f>
        <v>36</v>
      </c>
      <c r="Z78" s="364">
        <f>+'saisie N1Pub'!Z79</f>
        <v>22</v>
      </c>
      <c r="AA78" s="357">
        <f t="shared" si="19"/>
        <v>1299</v>
      </c>
      <c r="AB78" s="357">
        <f t="shared" si="20"/>
        <v>658</v>
      </c>
      <c r="AC78" s="183" t="s">
        <v>445</v>
      </c>
      <c r="AD78" s="806">
        <f>+'saisie N1Pub'!AE79</f>
        <v>69</v>
      </c>
      <c r="AE78" s="806">
        <f>+'saisie N1Pub'!AF79</f>
        <v>55</v>
      </c>
      <c r="AF78" s="806">
        <f>+'saisie N1Pub'!AG79</f>
        <v>38</v>
      </c>
      <c r="AG78" s="806">
        <f>+'saisie N1Pub'!AH79</f>
        <v>27</v>
      </c>
      <c r="AH78" s="806">
        <f>+'saisie N1Pub'!AI79</f>
        <v>17</v>
      </c>
      <c r="AI78" s="816">
        <f t="shared" si="23"/>
        <v>206</v>
      </c>
      <c r="AJ78" s="806">
        <f>+'saisie N1Pub'!AK79</f>
        <v>86</v>
      </c>
      <c r="AK78" s="806">
        <f>+'saisie N1Pub'!AL79</f>
        <v>78</v>
      </c>
      <c r="AL78" s="806">
        <f>+'saisie N1Pub'!AN79</f>
        <v>125</v>
      </c>
      <c r="AM78" s="806">
        <f>+'saisie N1Pub'!AP79</f>
        <v>17</v>
      </c>
      <c r="AN78" s="806">
        <f>+'saisie N1Pub'!AO79</f>
        <v>58</v>
      </c>
      <c r="AO78" s="806">
        <v>2</v>
      </c>
      <c r="AP78" s="816">
        <f t="shared" si="24"/>
        <v>127</v>
      </c>
      <c r="AQ78" s="816">
        <f>+'saisie N1Pub'!AS79</f>
        <v>143</v>
      </c>
      <c r="AR78" s="806">
        <f>+'saisie N1Pub'!AT79</f>
        <v>105</v>
      </c>
      <c r="AS78" s="806">
        <f>+'saisie N1Pub'!AU79</f>
        <v>38</v>
      </c>
      <c r="AT78" s="247">
        <v>0</v>
      </c>
    </row>
    <row r="79" spans="1:46" ht="14.25" customHeight="1">
      <c r="A79" s="183" t="s">
        <v>446</v>
      </c>
      <c r="B79" s="364">
        <f>+'saisie N1Pub'!B80+'saisie N1Pub'!C80</f>
        <v>187</v>
      </c>
      <c r="C79" s="364">
        <f>+'saisie N1Pub'!C80</f>
        <v>98</v>
      </c>
      <c r="D79" s="364">
        <f>+'saisie N1Pub'!D80+'saisie N1Pub'!E80</f>
        <v>14579</v>
      </c>
      <c r="E79" s="364">
        <f>+'saisie N1Pub'!E80</f>
        <v>7063</v>
      </c>
      <c r="F79" s="364">
        <f>+'saisie N1Pub'!F80+'saisie N1Pub'!G80</f>
        <v>7726</v>
      </c>
      <c r="G79" s="364">
        <f>+'saisie N1Pub'!G80</f>
        <v>3649</v>
      </c>
      <c r="H79" s="364">
        <f>+'saisie N1Pub'!H80+'saisie N1Pub'!I80</f>
        <v>5378</v>
      </c>
      <c r="I79" s="364">
        <f>+'saisie N1Pub'!I80</f>
        <v>2495</v>
      </c>
      <c r="J79" s="364">
        <f>+'saisie N1Pub'!J80+'saisie N1Pub'!K80</f>
        <v>3185</v>
      </c>
      <c r="K79" s="364">
        <f>+'saisie N1Pub'!K80</f>
        <v>1437</v>
      </c>
      <c r="L79" s="364">
        <f>+'saisie N1Pub'!L80+'saisie N1Pub'!M80</f>
        <v>1983</v>
      </c>
      <c r="M79" s="364">
        <f>+'saisie N1Pub'!M80</f>
        <v>869</v>
      </c>
      <c r="N79" s="363">
        <f t="shared" si="21"/>
        <v>32851</v>
      </c>
      <c r="O79" s="363">
        <f t="shared" si="22"/>
        <v>15513</v>
      </c>
      <c r="P79" s="183" t="s">
        <v>446</v>
      </c>
      <c r="Q79" s="364">
        <f>+'saisie N1Pub'!Q80+'saisie N1Pub'!R80</f>
        <v>6752</v>
      </c>
      <c r="R79" s="364">
        <f>+'saisie N1Pub'!R80</f>
        <v>3252</v>
      </c>
      <c r="S79" s="364">
        <f>+'saisie N1Pub'!S80+'saisie N1Pub'!T80</f>
        <v>2095</v>
      </c>
      <c r="T79" s="364">
        <f>+'saisie N1Pub'!T80</f>
        <v>942</v>
      </c>
      <c r="U79" s="364">
        <f>+'saisie N1Pub'!U80+'saisie N1Pub'!V80</f>
        <v>1704</v>
      </c>
      <c r="V79" s="364">
        <f>+'saisie N1Pub'!V80</f>
        <v>791</v>
      </c>
      <c r="W79" s="364">
        <f>+'saisie N1Pub'!W80+'saisie N1Pub'!X80</f>
        <v>604</v>
      </c>
      <c r="X79" s="364">
        <f>+'saisie N1Pub'!X80</f>
        <v>295</v>
      </c>
      <c r="Y79" s="364">
        <f>+'saisie N1Pub'!Y80+'saisie N1Pub'!Z80</f>
        <v>482</v>
      </c>
      <c r="Z79" s="364">
        <f>+'saisie N1Pub'!Z80</f>
        <v>220</v>
      </c>
      <c r="AA79" s="357">
        <f t="shared" si="19"/>
        <v>11637</v>
      </c>
      <c r="AB79" s="357">
        <f t="shared" si="20"/>
        <v>5500</v>
      </c>
      <c r="AC79" s="183" t="s">
        <v>446</v>
      </c>
      <c r="AD79" s="806">
        <f>+'saisie N1Pub'!AE80</f>
        <v>290</v>
      </c>
      <c r="AE79" s="806">
        <f>+'saisie N1Pub'!AF80</f>
        <v>272</v>
      </c>
      <c r="AF79" s="806">
        <f>+'saisie N1Pub'!AG80</f>
        <v>234</v>
      </c>
      <c r="AG79" s="806">
        <f>+'saisie N1Pub'!AH80</f>
        <v>172</v>
      </c>
      <c r="AH79" s="806">
        <f>+'saisie N1Pub'!AI80</f>
        <v>129</v>
      </c>
      <c r="AI79" s="816">
        <f t="shared" si="23"/>
        <v>1097</v>
      </c>
      <c r="AJ79" s="806">
        <f>+'saisie N1Pub'!AK80</f>
        <v>621</v>
      </c>
      <c r="AK79" s="806">
        <f>+'saisie N1Pub'!AL80</f>
        <v>580</v>
      </c>
      <c r="AL79" s="806">
        <f>+'saisie N1Pub'!AN80</f>
        <v>645</v>
      </c>
      <c r="AM79" s="806">
        <f>+'saisie N1Pub'!AP80</f>
        <v>71</v>
      </c>
      <c r="AN79" s="806">
        <f>+'saisie N1Pub'!AO80</f>
        <v>285</v>
      </c>
      <c r="AO79" s="806">
        <v>19</v>
      </c>
      <c r="AP79" s="816">
        <f t="shared" si="24"/>
        <v>664</v>
      </c>
      <c r="AQ79" s="816">
        <f>+'saisie N1Pub'!AS80</f>
        <v>332</v>
      </c>
      <c r="AR79" s="806">
        <f>+'saisie N1Pub'!AT80</f>
        <v>301</v>
      </c>
      <c r="AS79" s="806">
        <f>+'saisie N1Pub'!AU80</f>
        <v>31</v>
      </c>
      <c r="AT79" s="247">
        <v>0</v>
      </c>
    </row>
    <row r="80" spans="1:46" ht="14.25" customHeight="1">
      <c r="A80" s="183" t="s">
        <v>447</v>
      </c>
      <c r="B80" s="364">
        <f>+'saisie N1Pub'!B81+'saisie N1Pub'!C81</f>
        <v>0</v>
      </c>
      <c r="C80" s="364">
        <f>+'saisie N1Pub'!C81</f>
        <v>0</v>
      </c>
      <c r="D80" s="364">
        <f>+'saisie N1Pub'!D81+'saisie N1Pub'!E81</f>
        <v>4702</v>
      </c>
      <c r="E80" s="364">
        <f>+'saisie N1Pub'!E81</f>
        <v>2334</v>
      </c>
      <c r="F80" s="364">
        <f>+'saisie N1Pub'!F81+'saisie N1Pub'!G81</f>
        <v>2927</v>
      </c>
      <c r="G80" s="364">
        <f>+'saisie N1Pub'!G81</f>
        <v>1385</v>
      </c>
      <c r="H80" s="364">
        <f>+'saisie N1Pub'!H81+'saisie N1Pub'!I81</f>
        <v>2391</v>
      </c>
      <c r="I80" s="364">
        <f>+'saisie N1Pub'!I81</f>
        <v>1199</v>
      </c>
      <c r="J80" s="364">
        <f>+'saisie N1Pub'!J81+'saisie N1Pub'!K81</f>
        <v>1515</v>
      </c>
      <c r="K80" s="364">
        <f>+'saisie N1Pub'!K81</f>
        <v>840</v>
      </c>
      <c r="L80" s="364">
        <f>+'saisie N1Pub'!L81+'saisie N1Pub'!M81</f>
        <v>821</v>
      </c>
      <c r="M80" s="364">
        <f>+'saisie N1Pub'!M81</f>
        <v>460</v>
      </c>
      <c r="N80" s="363">
        <f t="shared" si="21"/>
        <v>12356</v>
      </c>
      <c r="O80" s="363">
        <f t="shared" si="22"/>
        <v>6218</v>
      </c>
      <c r="P80" s="183" t="s">
        <v>447</v>
      </c>
      <c r="Q80" s="364">
        <f>+'saisie N1Pub'!Q81+'saisie N1Pub'!R81</f>
        <v>1906</v>
      </c>
      <c r="R80" s="364">
        <f>+'saisie N1Pub'!R81</f>
        <v>881</v>
      </c>
      <c r="S80" s="364">
        <f>+'saisie N1Pub'!S81+'saisie N1Pub'!T81</f>
        <v>834</v>
      </c>
      <c r="T80" s="364">
        <f>+'saisie N1Pub'!T81</f>
        <v>379</v>
      </c>
      <c r="U80" s="364">
        <f>+'saisie N1Pub'!U81+'saisie N1Pub'!V81</f>
        <v>635</v>
      </c>
      <c r="V80" s="364">
        <f>+'saisie N1Pub'!V81</f>
        <v>320</v>
      </c>
      <c r="W80" s="364">
        <f>+'saisie N1Pub'!W81+'saisie N1Pub'!X81</f>
        <v>222</v>
      </c>
      <c r="X80" s="364">
        <f>+'saisie N1Pub'!X81</f>
        <v>115</v>
      </c>
      <c r="Y80" s="364">
        <f>+'saisie N1Pub'!Y81+'saisie N1Pub'!Z81</f>
        <v>156</v>
      </c>
      <c r="Z80" s="364">
        <f>+'saisie N1Pub'!Z81</f>
        <v>91</v>
      </c>
      <c r="AA80" s="357">
        <f t="shared" si="19"/>
        <v>3753</v>
      </c>
      <c r="AB80" s="357">
        <f t="shared" si="20"/>
        <v>1786</v>
      </c>
      <c r="AC80" s="183" t="s">
        <v>447</v>
      </c>
      <c r="AD80" s="806">
        <f>+'saisie N1Pub'!AE81</f>
        <v>119</v>
      </c>
      <c r="AE80" s="806">
        <f>+'saisie N1Pub'!AF81</f>
        <v>111</v>
      </c>
      <c r="AF80" s="806">
        <f>+'saisie N1Pub'!AG81</f>
        <v>104</v>
      </c>
      <c r="AG80" s="806">
        <f>+'saisie N1Pub'!AH81</f>
        <v>65</v>
      </c>
      <c r="AH80" s="806">
        <f>+'saisie N1Pub'!AI81</f>
        <v>52</v>
      </c>
      <c r="AI80" s="816">
        <f t="shared" si="23"/>
        <v>451</v>
      </c>
      <c r="AJ80" s="806">
        <f>+'saisie N1Pub'!AK81</f>
        <v>357</v>
      </c>
      <c r="AK80" s="806">
        <f>+'saisie N1Pub'!AL81</f>
        <v>312</v>
      </c>
      <c r="AL80" s="806">
        <f>+'saisie N1Pub'!AN81</f>
        <v>321</v>
      </c>
      <c r="AM80" s="806">
        <f>+'saisie N1Pub'!AP81</f>
        <v>74</v>
      </c>
      <c r="AN80" s="806">
        <f>+'saisie N1Pub'!AO81</f>
        <v>171</v>
      </c>
      <c r="AO80" s="806">
        <v>0</v>
      </c>
      <c r="AP80" s="816">
        <f t="shared" si="24"/>
        <v>321</v>
      </c>
      <c r="AQ80" s="816">
        <f>+'saisie N1Pub'!AS81</f>
        <v>108</v>
      </c>
      <c r="AR80" s="806">
        <f>+'saisie N1Pub'!AT81</f>
        <v>108</v>
      </c>
      <c r="AS80" s="806">
        <f>+'saisie N1Pub'!AU81</f>
        <v>0</v>
      </c>
      <c r="AT80" s="247">
        <v>0</v>
      </c>
    </row>
    <row r="81" spans="1:46" ht="14.25" customHeight="1">
      <c r="A81" s="183" t="s">
        <v>448</v>
      </c>
      <c r="B81" s="364">
        <f>+'saisie N1Pub'!B82+'saisie N1Pub'!C82</f>
        <v>176</v>
      </c>
      <c r="C81" s="364">
        <f>+'saisie N1Pub'!C82</f>
        <v>80</v>
      </c>
      <c r="D81" s="364">
        <f>+'saisie N1Pub'!D82+'saisie N1Pub'!E82</f>
        <v>13725</v>
      </c>
      <c r="E81" s="364">
        <f>+'saisie N1Pub'!E82</f>
        <v>6608</v>
      </c>
      <c r="F81" s="364">
        <f>+'saisie N1Pub'!F82+'saisie N1Pub'!G82</f>
        <v>5802</v>
      </c>
      <c r="G81" s="364">
        <f>+'saisie N1Pub'!G82</f>
        <v>2620</v>
      </c>
      <c r="H81" s="364">
        <f>+'saisie N1Pub'!H82+'saisie N1Pub'!I82</f>
        <v>3796</v>
      </c>
      <c r="I81" s="364">
        <f>+'saisie N1Pub'!I82</f>
        <v>1678</v>
      </c>
      <c r="J81" s="364">
        <f>+'saisie N1Pub'!J82+'saisie N1Pub'!K82</f>
        <v>1911</v>
      </c>
      <c r="K81" s="364">
        <f>+'saisie N1Pub'!K82</f>
        <v>832</v>
      </c>
      <c r="L81" s="364">
        <f>+'saisie N1Pub'!L82+'saisie N1Pub'!M82</f>
        <v>984</v>
      </c>
      <c r="M81" s="364">
        <f>+'saisie N1Pub'!M82</f>
        <v>420</v>
      </c>
      <c r="N81" s="363">
        <f t="shared" si="21"/>
        <v>26218</v>
      </c>
      <c r="O81" s="363">
        <f t="shared" si="22"/>
        <v>12158</v>
      </c>
      <c r="P81" s="183" t="s">
        <v>448</v>
      </c>
      <c r="Q81" s="364">
        <f>+'saisie N1Pub'!Q82+'saisie N1Pub'!R82</f>
        <v>5595</v>
      </c>
      <c r="R81" s="364">
        <f>+'saisie N1Pub'!R82</f>
        <v>2675</v>
      </c>
      <c r="S81" s="364">
        <f>+'saisie N1Pub'!S82+'saisie N1Pub'!T82</f>
        <v>1797</v>
      </c>
      <c r="T81" s="364">
        <f>+'saisie N1Pub'!T82</f>
        <v>794</v>
      </c>
      <c r="U81" s="364">
        <f>+'saisie N1Pub'!U82+'saisie N1Pub'!V82</f>
        <v>1255</v>
      </c>
      <c r="V81" s="364">
        <f>+'saisie N1Pub'!V82</f>
        <v>572</v>
      </c>
      <c r="W81" s="364">
        <f>+'saisie N1Pub'!W82+'saisie N1Pub'!X82</f>
        <v>447</v>
      </c>
      <c r="X81" s="364">
        <f>+'saisie N1Pub'!X82</f>
        <v>217</v>
      </c>
      <c r="Y81" s="364">
        <f>+'saisie N1Pub'!Y82+'saisie N1Pub'!Z82</f>
        <v>173</v>
      </c>
      <c r="Z81" s="364">
        <f>+'saisie N1Pub'!Z82</f>
        <v>85</v>
      </c>
      <c r="AA81" s="357">
        <f t="shared" si="19"/>
        <v>9267</v>
      </c>
      <c r="AB81" s="357">
        <f t="shared" si="20"/>
        <v>4343</v>
      </c>
      <c r="AC81" s="183" t="s">
        <v>448</v>
      </c>
      <c r="AD81" s="806">
        <v>277</v>
      </c>
      <c r="AE81" s="806">
        <v>257</v>
      </c>
      <c r="AF81" s="806">
        <v>224</v>
      </c>
      <c r="AG81" s="806">
        <v>119</v>
      </c>
      <c r="AH81" s="806">
        <v>89</v>
      </c>
      <c r="AI81" s="816">
        <f t="shared" si="23"/>
        <v>966</v>
      </c>
      <c r="AJ81" s="806">
        <f>+'saisie N1Pub'!AK82</f>
        <v>566</v>
      </c>
      <c r="AK81" s="806">
        <v>487</v>
      </c>
      <c r="AL81" s="806">
        <f>+'saisie N1Pub'!AN82</f>
        <v>581</v>
      </c>
      <c r="AM81" s="806">
        <f>+'saisie N1Pub'!AP82</f>
        <v>77</v>
      </c>
      <c r="AN81" s="806">
        <f>+'saisie N1Pub'!AO82</f>
        <v>285</v>
      </c>
      <c r="AO81" s="806">
        <v>22</v>
      </c>
      <c r="AP81" s="816">
        <f t="shared" si="24"/>
        <v>603</v>
      </c>
      <c r="AQ81" s="816">
        <f>+'saisie N1Pub'!AS82</f>
        <v>479</v>
      </c>
      <c r="AR81" s="806">
        <f>+'saisie N1Pub'!AT82</f>
        <v>389</v>
      </c>
      <c r="AS81" s="806">
        <f>+'saisie N1Pub'!AU82</f>
        <v>90</v>
      </c>
    </row>
    <row r="82" spans="1:46" ht="14.25" customHeight="1">
      <c r="A82" s="183" t="s">
        <v>449</v>
      </c>
      <c r="B82" s="364">
        <f>+'saisie N1Pub'!B83+'saisie N1Pub'!C83</f>
        <v>0</v>
      </c>
      <c r="C82" s="364">
        <f>+'saisie N1Pub'!C83</f>
        <v>0</v>
      </c>
      <c r="D82" s="364">
        <f>+'saisie N1Pub'!D83+'saisie N1Pub'!E83</f>
        <v>3243</v>
      </c>
      <c r="E82" s="364">
        <f>+'saisie N1Pub'!E83</f>
        <v>1502</v>
      </c>
      <c r="F82" s="364">
        <f>+'saisie N1Pub'!F83+'saisie N1Pub'!G83</f>
        <v>892</v>
      </c>
      <c r="G82" s="364">
        <f>+'saisie N1Pub'!G83</f>
        <v>351</v>
      </c>
      <c r="H82" s="364">
        <f>+'saisie N1Pub'!H83+'saisie N1Pub'!I83</f>
        <v>674</v>
      </c>
      <c r="I82" s="364">
        <f>+'saisie N1Pub'!I83</f>
        <v>289</v>
      </c>
      <c r="J82" s="364">
        <f>+'saisie N1Pub'!J83+'saisie N1Pub'!K83</f>
        <v>311</v>
      </c>
      <c r="K82" s="364">
        <f>+'saisie N1Pub'!K83</f>
        <v>113</v>
      </c>
      <c r="L82" s="364">
        <f>+'saisie N1Pub'!L83+'saisie N1Pub'!M83</f>
        <v>187</v>
      </c>
      <c r="M82" s="364">
        <f>+'saisie N1Pub'!M83</f>
        <v>51</v>
      </c>
      <c r="N82" s="363">
        <f t="shared" si="21"/>
        <v>5307</v>
      </c>
      <c r="O82" s="363">
        <f t="shared" si="22"/>
        <v>2306</v>
      </c>
      <c r="P82" s="183" t="s">
        <v>449</v>
      </c>
      <c r="Q82" s="364">
        <f>+'saisie N1Pub'!Q83+'saisie N1Pub'!R83</f>
        <v>1186</v>
      </c>
      <c r="R82" s="364">
        <f>+'saisie N1Pub'!R83</f>
        <v>575</v>
      </c>
      <c r="S82" s="364">
        <f>+'saisie N1Pub'!S83+'saisie N1Pub'!T83</f>
        <v>229</v>
      </c>
      <c r="T82" s="364">
        <f>+'saisie N1Pub'!T83</f>
        <v>98</v>
      </c>
      <c r="U82" s="364">
        <f>+'saisie N1Pub'!U83+'saisie N1Pub'!V83</f>
        <v>137</v>
      </c>
      <c r="V82" s="364">
        <f>+'saisie N1Pub'!V83</f>
        <v>66</v>
      </c>
      <c r="W82" s="364">
        <f>+'saisie N1Pub'!W83+'saisie N1Pub'!X83</f>
        <v>54</v>
      </c>
      <c r="X82" s="364">
        <f>+'saisie N1Pub'!X83</f>
        <v>23</v>
      </c>
      <c r="Y82" s="364">
        <f>+'saisie N1Pub'!Y83+'saisie N1Pub'!Z83</f>
        <v>33</v>
      </c>
      <c r="Z82" s="364">
        <f>+'saisie N1Pub'!Z83</f>
        <v>6</v>
      </c>
      <c r="AA82" s="357">
        <f t="shared" si="19"/>
        <v>1639</v>
      </c>
      <c r="AB82" s="357">
        <f t="shared" si="20"/>
        <v>768</v>
      </c>
      <c r="AC82" s="183" t="s">
        <v>449</v>
      </c>
      <c r="AD82" s="806">
        <f>+'saisie N1Pub'!AE83</f>
        <v>62</v>
      </c>
      <c r="AE82" s="806">
        <f>+'saisie N1Pub'!AF83</f>
        <v>43</v>
      </c>
      <c r="AF82" s="806">
        <f>+'saisie N1Pub'!AG83</f>
        <v>38</v>
      </c>
      <c r="AG82" s="806">
        <f>+'saisie N1Pub'!AH83</f>
        <v>27</v>
      </c>
      <c r="AH82" s="806">
        <f>+'saisie N1Pub'!AI83</f>
        <v>15</v>
      </c>
      <c r="AI82" s="816">
        <f t="shared" si="23"/>
        <v>185</v>
      </c>
      <c r="AJ82" s="806">
        <f>+'saisie N1Pub'!AK83</f>
        <v>104</v>
      </c>
      <c r="AK82" s="806">
        <f>+'saisie N1Pub'!AL83</f>
        <v>95</v>
      </c>
      <c r="AL82" s="806">
        <f>+'saisie N1Pub'!AN83</f>
        <v>120</v>
      </c>
      <c r="AM82" s="806">
        <f>+'saisie N1Pub'!AP83</f>
        <v>33</v>
      </c>
      <c r="AN82" s="806">
        <f>+'saisie N1Pub'!AO83</f>
        <v>44</v>
      </c>
      <c r="AO82" s="806">
        <v>2</v>
      </c>
      <c r="AP82" s="816">
        <f t="shared" si="24"/>
        <v>122</v>
      </c>
      <c r="AQ82" s="816">
        <f>+'saisie N1Pub'!AS83</f>
        <v>70</v>
      </c>
      <c r="AR82" s="806">
        <f>+'saisie N1Pub'!AT83</f>
        <v>61</v>
      </c>
      <c r="AS82" s="806">
        <f>+'saisie N1Pub'!AU83</f>
        <v>9</v>
      </c>
      <c r="AT82" s="247">
        <v>0</v>
      </c>
    </row>
    <row r="83" spans="1:46" ht="14.25" customHeight="1">
      <c r="A83" s="183" t="s">
        <v>450</v>
      </c>
      <c r="B83" s="364">
        <f>+'saisie N1Pub'!B84+'saisie N1Pub'!C84</f>
        <v>0</v>
      </c>
      <c r="C83" s="364">
        <f>+'saisie N1Pub'!C84</f>
        <v>0</v>
      </c>
      <c r="D83" s="364">
        <f>+'saisie N1Pub'!D84+'saisie N1Pub'!E84</f>
        <v>11973</v>
      </c>
      <c r="E83" s="364">
        <f>+'saisie N1Pub'!E84</f>
        <v>5893</v>
      </c>
      <c r="F83" s="364">
        <f>+'saisie N1Pub'!F84+'saisie N1Pub'!G84</f>
        <v>4957</v>
      </c>
      <c r="G83" s="364">
        <f>+'saisie N1Pub'!G84</f>
        <v>2284</v>
      </c>
      <c r="H83" s="364">
        <f>+'saisie N1Pub'!H84+'saisie N1Pub'!I84</f>
        <v>3173</v>
      </c>
      <c r="I83" s="364">
        <f>+'saisie N1Pub'!I84</f>
        <v>1437</v>
      </c>
      <c r="J83" s="364">
        <f>+'saisie N1Pub'!J84+'saisie N1Pub'!K84</f>
        <v>1630</v>
      </c>
      <c r="K83" s="364">
        <f>+'saisie N1Pub'!K84</f>
        <v>720</v>
      </c>
      <c r="L83" s="364">
        <f>+'saisie N1Pub'!L84+'saisie N1Pub'!M84</f>
        <v>947</v>
      </c>
      <c r="M83" s="364">
        <f>+'saisie N1Pub'!M84</f>
        <v>440</v>
      </c>
      <c r="N83" s="363">
        <f t="shared" si="21"/>
        <v>22680</v>
      </c>
      <c r="O83" s="363">
        <f t="shared" si="22"/>
        <v>10774</v>
      </c>
      <c r="P83" s="183" t="s">
        <v>450</v>
      </c>
      <c r="Q83" s="364">
        <f>+'saisie N1Pub'!Q84+'saisie N1Pub'!R84</f>
        <v>5282</v>
      </c>
      <c r="R83" s="364">
        <f>+'saisie N1Pub'!R84</f>
        <v>2492</v>
      </c>
      <c r="S83" s="364">
        <f>+'saisie N1Pub'!S84+'saisie N1Pub'!T84</f>
        <v>1467</v>
      </c>
      <c r="T83" s="364">
        <f>+'saisie N1Pub'!T84</f>
        <v>652</v>
      </c>
      <c r="U83" s="364">
        <f>+'saisie N1Pub'!U84+'saisie N1Pub'!V84</f>
        <v>905</v>
      </c>
      <c r="V83" s="364">
        <f>+'saisie N1Pub'!V84</f>
        <v>389</v>
      </c>
      <c r="W83" s="364">
        <f>+'saisie N1Pub'!W84+'saisie N1Pub'!X84</f>
        <v>414</v>
      </c>
      <c r="X83" s="364">
        <f>+'saisie N1Pub'!X84</f>
        <v>182</v>
      </c>
      <c r="Y83" s="364">
        <f>+'saisie N1Pub'!Y84+'saisie N1Pub'!Z84</f>
        <v>275</v>
      </c>
      <c r="Z83" s="364">
        <f>+'saisie N1Pub'!Z84</f>
        <v>130</v>
      </c>
      <c r="AA83" s="357">
        <f t="shared" si="19"/>
        <v>8343</v>
      </c>
      <c r="AB83" s="357">
        <f t="shared" si="20"/>
        <v>3845</v>
      </c>
      <c r="AC83" s="183" t="s">
        <v>450</v>
      </c>
      <c r="AD83" s="806">
        <v>187</v>
      </c>
      <c r="AE83" s="806">
        <v>155</v>
      </c>
      <c r="AF83" s="806">
        <v>139</v>
      </c>
      <c r="AG83" s="806">
        <v>95</v>
      </c>
      <c r="AH83" s="806">
        <v>70</v>
      </c>
      <c r="AI83" s="816">
        <f t="shared" si="23"/>
        <v>646</v>
      </c>
      <c r="AJ83" s="806">
        <v>398</v>
      </c>
      <c r="AK83" s="806">
        <v>316</v>
      </c>
      <c r="AL83" s="806">
        <v>351</v>
      </c>
      <c r="AM83" s="806">
        <v>9</v>
      </c>
      <c r="AN83" s="806">
        <f>+'saisie N1Pub'!AO84</f>
        <v>97</v>
      </c>
      <c r="AO83" s="806">
        <v>7</v>
      </c>
      <c r="AP83" s="816">
        <f t="shared" si="24"/>
        <v>358</v>
      </c>
      <c r="AQ83" s="816">
        <f>+'saisie N1Pub'!AS84</f>
        <v>336</v>
      </c>
      <c r="AR83" s="806">
        <f>+'saisie N1Pub'!AT84</f>
        <v>258</v>
      </c>
      <c r="AS83" s="806">
        <f>+'saisie N1Pub'!AU84</f>
        <v>78</v>
      </c>
    </row>
    <row r="84" spans="1:46" ht="14.25" customHeight="1">
      <c r="A84" s="183" t="s">
        <v>451</v>
      </c>
      <c r="B84" s="364">
        <f>+'saisie N1Pub'!B85+'saisie N1Pub'!C85</f>
        <v>0</v>
      </c>
      <c r="C84" s="364">
        <f>+'saisie N1Pub'!C85</f>
        <v>0</v>
      </c>
      <c r="D84" s="364">
        <f>+'saisie N1Pub'!D85+'saisie N1Pub'!E85</f>
        <v>13798</v>
      </c>
      <c r="E84" s="364">
        <f>+'saisie N1Pub'!E85</f>
        <v>6652</v>
      </c>
      <c r="F84" s="364">
        <f>+'saisie N1Pub'!F85+'saisie N1Pub'!G85</f>
        <v>6869</v>
      </c>
      <c r="G84" s="364">
        <f>+'saisie N1Pub'!G85</f>
        <v>3062</v>
      </c>
      <c r="H84" s="364">
        <f>+'saisie N1Pub'!H85+'saisie N1Pub'!I85</f>
        <v>5311</v>
      </c>
      <c r="I84" s="364">
        <f>+'saisie N1Pub'!I85</f>
        <v>2182</v>
      </c>
      <c r="J84" s="364">
        <f>+'saisie N1Pub'!J85+'saisie N1Pub'!K85</f>
        <v>2284</v>
      </c>
      <c r="K84" s="364">
        <f>+'saisie N1Pub'!K85</f>
        <v>814</v>
      </c>
      <c r="L84" s="364">
        <f>+'saisie N1Pub'!L85+'saisie N1Pub'!M85</f>
        <v>1287</v>
      </c>
      <c r="M84" s="364">
        <f>+'saisie N1Pub'!M85</f>
        <v>451</v>
      </c>
      <c r="N84" s="363">
        <f t="shared" si="21"/>
        <v>29549</v>
      </c>
      <c r="O84" s="363">
        <f t="shared" si="22"/>
        <v>13161</v>
      </c>
      <c r="P84" s="183" t="s">
        <v>451</v>
      </c>
      <c r="Q84" s="364">
        <f>+'saisie N1Pub'!Q85+'saisie N1Pub'!R85</f>
        <v>7364</v>
      </c>
      <c r="R84" s="364">
        <f>+'saisie N1Pub'!R85</f>
        <v>3567</v>
      </c>
      <c r="S84" s="364">
        <f>+'saisie N1Pub'!S85+'saisie N1Pub'!T85</f>
        <v>2490</v>
      </c>
      <c r="T84" s="364">
        <f>+'saisie N1Pub'!T85</f>
        <v>1119</v>
      </c>
      <c r="U84" s="364">
        <f>+'saisie N1Pub'!U85+'saisie N1Pub'!V85</f>
        <v>1809</v>
      </c>
      <c r="V84" s="364">
        <f>+'saisie N1Pub'!V85</f>
        <v>774</v>
      </c>
      <c r="W84" s="364">
        <f>+'saisie N1Pub'!W85+'saisie N1Pub'!X85</f>
        <v>433</v>
      </c>
      <c r="X84" s="364">
        <f>+'saisie N1Pub'!X85</f>
        <v>160</v>
      </c>
      <c r="Y84" s="364">
        <f>+'saisie N1Pub'!Y85+'saisie N1Pub'!Z85</f>
        <v>319</v>
      </c>
      <c r="Z84" s="364">
        <f>+'saisie N1Pub'!Z85</f>
        <v>105</v>
      </c>
      <c r="AA84" s="357">
        <f t="shared" si="19"/>
        <v>12415</v>
      </c>
      <c r="AB84" s="357">
        <f t="shared" si="20"/>
        <v>5725</v>
      </c>
      <c r="AC84" s="183" t="s">
        <v>451</v>
      </c>
      <c r="AD84" s="806">
        <v>248</v>
      </c>
      <c r="AE84" s="806">
        <v>221</v>
      </c>
      <c r="AF84" s="806">
        <v>202</v>
      </c>
      <c r="AG84" s="806">
        <v>109</v>
      </c>
      <c r="AH84" s="806">
        <v>82</v>
      </c>
      <c r="AI84" s="816">
        <f t="shared" si="23"/>
        <v>862</v>
      </c>
      <c r="AJ84" s="806">
        <v>625</v>
      </c>
      <c r="AK84" s="806">
        <v>516</v>
      </c>
      <c r="AL84" s="806">
        <v>536</v>
      </c>
      <c r="AM84" s="806">
        <f>+'saisie N1Pub'!AP85</f>
        <v>228</v>
      </c>
      <c r="AN84" s="806">
        <f>+'saisie N1Pub'!AO85</f>
        <v>174</v>
      </c>
      <c r="AO84" s="806">
        <v>7</v>
      </c>
      <c r="AP84" s="816">
        <f t="shared" si="24"/>
        <v>543</v>
      </c>
      <c r="AQ84" s="816">
        <f>+'saisie N1Pub'!AS85</f>
        <v>280</v>
      </c>
      <c r="AR84" s="806">
        <f>+'saisie N1Pub'!AT85</f>
        <v>259</v>
      </c>
      <c r="AS84" s="806">
        <f>+'saisie N1Pub'!AU85</f>
        <v>21</v>
      </c>
    </row>
    <row r="85" spans="1:46" ht="14.25" customHeight="1">
      <c r="A85" s="183" t="s">
        <v>452</v>
      </c>
      <c r="B85" s="364">
        <f>+'saisie N1Pub'!B86+'saisie N1Pub'!C86</f>
        <v>566</v>
      </c>
      <c r="C85" s="364">
        <f>+'saisie N1Pub'!C86</f>
        <v>270</v>
      </c>
      <c r="D85" s="364">
        <f>+'saisie N1Pub'!D86+'saisie N1Pub'!E86</f>
        <v>7599</v>
      </c>
      <c r="E85" s="364">
        <f>+'saisie N1Pub'!E86</f>
        <v>3663</v>
      </c>
      <c r="F85" s="364">
        <f>+'saisie N1Pub'!F86+'saisie N1Pub'!G86</f>
        <v>4676</v>
      </c>
      <c r="G85" s="364">
        <f>+'saisie N1Pub'!G86</f>
        <v>2210</v>
      </c>
      <c r="H85" s="364">
        <f>+'saisie N1Pub'!H86+'saisie N1Pub'!I86</f>
        <v>3359</v>
      </c>
      <c r="I85" s="364">
        <f>+'saisie N1Pub'!I86</f>
        <v>1599</v>
      </c>
      <c r="J85" s="364">
        <f>+'saisie N1Pub'!J86+'saisie N1Pub'!K86</f>
        <v>2146</v>
      </c>
      <c r="K85" s="364">
        <f>+'saisie N1Pub'!K86</f>
        <v>968</v>
      </c>
      <c r="L85" s="364">
        <f>+'saisie N1Pub'!L86+'saisie N1Pub'!M86</f>
        <v>1390</v>
      </c>
      <c r="M85" s="364">
        <f>+'saisie N1Pub'!M86</f>
        <v>580</v>
      </c>
      <c r="N85" s="363">
        <f t="shared" si="21"/>
        <v>19170</v>
      </c>
      <c r="O85" s="363">
        <f t="shared" si="22"/>
        <v>9020</v>
      </c>
      <c r="P85" s="183" t="s">
        <v>452</v>
      </c>
      <c r="Q85" s="364">
        <f>+'saisie N1Pub'!Q86+'saisie N1Pub'!R86</f>
        <v>3611</v>
      </c>
      <c r="R85" s="364">
        <f>+'saisie N1Pub'!R86</f>
        <v>1738</v>
      </c>
      <c r="S85" s="364">
        <f>+'saisie N1Pub'!S86+'saisie N1Pub'!T86</f>
        <v>1682</v>
      </c>
      <c r="T85" s="364">
        <f>+'saisie N1Pub'!T86</f>
        <v>774</v>
      </c>
      <c r="U85" s="364">
        <f>+'saisie N1Pub'!U86+'saisie N1Pub'!V86</f>
        <v>1077</v>
      </c>
      <c r="V85" s="364">
        <f>+'saisie N1Pub'!V86</f>
        <v>511</v>
      </c>
      <c r="W85" s="364">
        <f>+'saisie N1Pub'!W86+'saisie N1Pub'!X86</f>
        <v>519</v>
      </c>
      <c r="X85" s="364">
        <f>+'saisie N1Pub'!X86</f>
        <v>228</v>
      </c>
      <c r="Y85" s="364">
        <f>+'saisie N1Pub'!Y86+'saisie N1Pub'!Z86</f>
        <v>451</v>
      </c>
      <c r="Z85" s="364">
        <f>+'saisie N1Pub'!Z86</f>
        <v>180</v>
      </c>
      <c r="AA85" s="357">
        <f t="shared" si="19"/>
        <v>7340</v>
      </c>
      <c r="AB85" s="357">
        <f t="shared" si="20"/>
        <v>3431</v>
      </c>
      <c r="AC85" s="183" t="s">
        <v>452</v>
      </c>
      <c r="AD85" s="806">
        <f>+'saisie N1Pub'!AE86</f>
        <v>148</v>
      </c>
      <c r="AE85" s="806">
        <f>+'saisie N1Pub'!AF86</f>
        <v>142</v>
      </c>
      <c r="AF85" s="806">
        <f>+'saisie N1Pub'!AG86</f>
        <v>133</v>
      </c>
      <c r="AG85" s="806">
        <f>+'saisie N1Pub'!AH86</f>
        <v>109</v>
      </c>
      <c r="AH85" s="806">
        <f>+'saisie N1Pub'!AI86</f>
        <v>89</v>
      </c>
      <c r="AI85" s="816">
        <f t="shared" si="23"/>
        <v>621</v>
      </c>
      <c r="AJ85" s="806">
        <f>+'saisie N1Pub'!AK86</f>
        <v>433</v>
      </c>
      <c r="AK85" s="806">
        <f>+'saisie N1Pub'!AL86</f>
        <v>391</v>
      </c>
      <c r="AL85" s="806">
        <f>+'saisie N1Pub'!AN86</f>
        <v>377</v>
      </c>
      <c r="AM85" s="806">
        <f>+'saisie N1Pub'!AP86</f>
        <v>18</v>
      </c>
      <c r="AN85" s="806">
        <f>+'saisie N1Pub'!AO86</f>
        <v>157</v>
      </c>
      <c r="AO85" s="806">
        <v>3</v>
      </c>
      <c r="AP85" s="816">
        <f t="shared" si="24"/>
        <v>380</v>
      </c>
      <c r="AQ85" s="816">
        <f>+'saisie N1Pub'!AS86</f>
        <v>147</v>
      </c>
      <c r="AR85" s="806">
        <f>+'saisie N1Pub'!AT86</f>
        <v>143</v>
      </c>
      <c r="AS85" s="806">
        <f>+'saisie N1Pub'!AU86</f>
        <v>4</v>
      </c>
      <c r="AT85" s="247">
        <v>0</v>
      </c>
    </row>
    <row r="86" spans="1:46" ht="14.25" customHeight="1">
      <c r="A86" s="183" t="s">
        <v>453</v>
      </c>
      <c r="B86" s="364">
        <f>+'saisie N1Pub'!B87+'saisie N1Pub'!C87</f>
        <v>0</v>
      </c>
      <c r="C86" s="364">
        <f>+'saisie N1Pub'!C87</f>
        <v>0</v>
      </c>
      <c r="D86" s="364">
        <f>+'saisie N1Pub'!D87+'saisie N1Pub'!E87</f>
        <v>6811</v>
      </c>
      <c r="E86" s="364">
        <f>+'saisie N1Pub'!E87</f>
        <v>3254</v>
      </c>
      <c r="F86" s="364">
        <f>+'saisie N1Pub'!F87+'saisie N1Pub'!G87</f>
        <v>2440</v>
      </c>
      <c r="G86" s="364">
        <f>+'saisie N1Pub'!G87</f>
        <v>1097</v>
      </c>
      <c r="H86" s="364">
        <f>+'saisie N1Pub'!H87+'saisie N1Pub'!I87</f>
        <v>1402</v>
      </c>
      <c r="I86" s="364">
        <f>+'saisie N1Pub'!I87</f>
        <v>560</v>
      </c>
      <c r="J86" s="364">
        <f>+'saisie N1Pub'!J87+'saisie N1Pub'!K87</f>
        <v>583</v>
      </c>
      <c r="K86" s="364">
        <f>+'saisie N1Pub'!K87</f>
        <v>241</v>
      </c>
      <c r="L86" s="364">
        <f>+'saisie N1Pub'!L87+'saisie N1Pub'!M87</f>
        <v>360</v>
      </c>
      <c r="M86" s="364">
        <f>+'saisie N1Pub'!M87</f>
        <v>139</v>
      </c>
      <c r="N86" s="363">
        <f t="shared" si="21"/>
        <v>11596</v>
      </c>
      <c r="O86" s="363">
        <f t="shared" si="22"/>
        <v>5291</v>
      </c>
      <c r="P86" s="183" t="s">
        <v>453</v>
      </c>
      <c r="Q86" s="364">
        <f>+'saisie N1Pub'!Q87+'saisie N1Pub'!R87</f>
        <v>3798</v>
      </c>
      <c r="R86" s="364">
        <f>+'saisie N1Pub'!R87</f>
        <v>1765</v>
      </c>
      <c r="S86" s="364">
        <f>+'saisie N1Pub'!S87+'saisie N1Pub'!T87</f>
        <v>871</v>
      </c>
      <c r="T86" s="364">
        <f>+'saisie N1Pub'!T87</f>
        <v>397</v>
      </c>
      <c r="U86" s="364">
        <f>+'saisie N1Pub'!U87+'saisie N1Pub'!V87</f>
        <v>477</v>
      </c>
      <c r="V86" s="364">
        <f>+'saisie N1Pub'!V87</f>
        <v>193</v>
      </c>
      <c r="W86" s="364">
        <f>+'saisie N1Pub'!W87+'saisie N1Pub'!X87</f>
        <v>123</v>
      </c>
      <c r="X86" s="364">
        <f>+'saisie N1Pub'!X87</f>
        <v>55</v>
      </c>
      <c r="Y86" s="364">
        <f>+'saisie N1Pub'!Y87+'saisie N1Pub'!Z87</f>
        <v>117</v>
      </c>
      <c r="Z86" s="364">
        <f>+'saisie N1Pub'!Z87</f>
        <v>44</v>
      </c>
      <c r="AA86" s="357">
        <f t="shared" si="19"/>
        <v>5386</v>
      </c>
      <c r="AB86" s="357">
        <f t="shared" si="20"/>
        <v>2454</v>
      </c>
      <c r="AC86" s="183" t="s">
        <v>453</v>
      </c>
      <c r="AD86" s="806">
        <v>144</v>
      </c>
      <c r="AE86" s="806">
        <v>127</v>
      </c>
      <c r="AF86" s="806">
        <f>+'saisie N1Pub'!AG87</f>
        <v>97</v>
      </c>
      <c r="AG86" s="806">
        <f>+'saisie N1Pub'!AH87</f>
        <v>54</v>
      </c>
      <c r="AH86" s="806">
        <f>+'saisie N1Pub'!AI87</f>
        <v>38</v>
      </c>
      <c r="AI86" s="816">
        <f t="shared" si="23"/>
        <v>460</v>
      </c>
      <c r="AJ86" s="806">
        <v>251</v>
      </c>
      <c r="AK86" s="806">
        <v>234</v>
      </c>
      <c r="AL86" s="806">
        <v>259</v>
      </c>
      <c r="AM86" s="806">
        <f>+'saisie N1Pub'!AP87</f>
        <v>94</v>
      </c>
      <c r="AN86" s="806">
        <f>+'saisie N1Pub'!AO87</f>
        <v>85</v>
      </c>
      <c r="AO86" s="806">
        <v>1</v>
      </c>
      <c r="AP86" s="816">
        <f t="shared" si="24"/>
        <v>260</v>
      </c>
      <c r="AQ86" s="816">
        <f>+'saisie N1Pub'!AS87</f>
        <v>179</v>
      </c>
      <c r="AR86" s="806">
        <f>+'saisie N1Pub'!AT87</f>
        <v>159</v>
      </c>
      <c r="AS86" s="806">
        <f>+'saisie N1Pub'!AU87</f>
        <v>20</v>
      </c>
    </row>
    <row r="87" spans="1:46" ht="5.25" customHeight="1">
      <c r="A87" s="253"/>
      <c r="B87" s="365"/>
      <c r="C87" s="365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253"/>
      <c r="Q87" s="365"/>
      <c r="R87" s="365"/>
      <c r="S87" s="365"/>
      <c r="T87" s="365"/>
      <c r="U87" s="365"/>
      <c r="V87" s="365"/>
      <c r="W87" s="365"/>
      <c r="X87" s="365"/>
      <c r="Y87" s="365"/>
      <c r="Z87" s="365"/>
      <c r="AA87" s="365"/>
      <c r="AB87" s="365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64"/>
      <c r="AS87" s="258"/>
    </row>
    <row r="88" spans="1:46">
      <c r="A88" s="265"/>
      <c r="B88" s="396"/>
      <c r="C88" s="396"/>
      <c r="D88" s="396"/>
      <c r="E88" s="361"/>
      <c r="F88" s="361"/>
      <c r="G88" s="361"/>
      <c r="H88" s="361"/>
      <c r="I88" s="361"/>
      <c r="J88" s="361"/>
      <c r="K88" s="361"/>
      <c r="L88" s="361"/>
      <c r="M88" s="361"/>
      <c r="N88" s="396"/>
      <c r="O88" s="396"/>
      <c r="Q88" s="361"/>
      <c r="R88" s="361"/>
      <c r="S88" s="361"/>
      <c r="T88" s="361"/>
      <c r="U88" s="361"/>
      <c r="V88" s="361"/>
      <c r="W88" s="361"/>
      <c r="X88" s="361"/>
      <c r="Y88" s="361"/>
      <c r="Z88" s="361"/>
      <c r="AA88" s="361"/>
      <c r="AB88" s="361"/>
      <c r="AC88" s="955"/>
      <c r="AD88" s="955"/>
      <c r="AE88" s="955"/>
      <c r="AF88" s="955"/>
      <c r="AG88" s="955"/>
      <c r="AH88" s="955"/>
      <c r="AI88" s="955"/>
      <c r="AJ88" s="955"/>
      <c r="AK88" s="955"/>
      <c r="AL88" s="262"/>
      <c r="AM88" s="262"/>
      <c r="AN88" s="262"/>
      <c r="AO88" s="262"/>
      <c r="AP88" s="262"/>
      <c r="AQ88" s="262"/>
      <c r="AR88" s="262"/>
    </row>
    <row r="89" spans="1:46">
      <c r="A89" s="245" t="s">
        <v>216</v>
      </c>
      <c r="B89" s="328"/>
      <c r="C89" s="328"/>
      <c r="D89" s="328"/>
      <c r="E89" s="328"/>
      <c r="F89" s="328"/>
      <c r="G89" s="328"/>
      <c r="H89" s="328"/>
      <c r="I89" s="328"/>
      <c r="J89" s="328"/>
      <c r="K89" s="328"/>
      <c r="L89" s="328"/>
      <c r="M89" s="328"/>
      <c r="N89" s="328"/>
      <c r="O89" s="328"/>
      <c r="P89" s="245" t="s">
        <v>217</v>
      </c>
      <c r="Q89" s="328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8"/>
      <c r="AC89" s="245" t="s">
        <v>294</v>
      </c>
      <c r="AD89" s="245"/>
      <c r="AE89" s="245"/>
      <c r="AF89" s="245"/>
      <c r="AG89" s="245"/>
      <c r="AH89" s="245"/>
      <c r="AI89" s="245"/>
      <c r="AJ89" s="245"/>
      <c r="AK89" s="245"/>
      <c r="AL89" s="245"/>
      <c r="AM89" s="245"/>
      <c r="AN89" s="245"/>
      <c r="AO89" s="245"/>
      <c r="AP89" s="245"/>
      <c r="AQ89" s="245"/>
      <c r="AR89" s="245"/>
    </row>
    <row r="90" spans="1:46">
      <c r="A90" s="245" t="s">
        <v>998</v>
      </c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245" t="s">
        <v>998</v>
      </c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245" t="s">
        <v>301</v>
      </c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</row>
    <row r="91" spans="1:46">
      <c r="A91" s="245" t="s">
        <v>1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245" t="s">
        <v>1</v>
      </c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245" t="s">
        <v>1</v>
      </c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</row>
    <row r="92" spans="1:46" ht="9.75" customHeight="1">
      <c r="B92" s="361"/>
      <c r="C92" s="361"/>
      <c r="G92" s="361"/>
      <c r="H92" s="361"/>
      <c r="I92" s="361"/>
      <c r="J92" s="361"/>
      <c r="K92" s="361"/>
      <c r="L92" s="361"/>
      <c r="M92" s="361"/>
      <c r="N92" s="361"/>
      <c r="O92" s="361"/>
      <c r="Q92" s="361"/>
      <c r="R92" s="361"/>
      <c r="S92" s="361"/>
      <c r="T92" s="361"/>
      <c r="U92" s="361"/>
      <c r="V92" s="361"/>
      <c r="W92" s="361"/>
      <c r="X92" s="361"/>
      <c r="Y92" s="361"/>
      <c r="Z92" s="361"/>
      <c r="AA92" s="361"/>
      <c r="AB92" s="361"/>
      <c r="AD92" s="262"/>
      <c r="AE92" s="262"/>
      <c r="AF92" s="262"/>
      <c r="AG92" s="262"/>
      <c r="AH92" s="262"/>
      <c r="AI92" s="262"/>
      <c r="AJ92" s="262"/>
      <c r="AK92" s="262"/>
      <c r="AL92" s="262"/>
      <c r="AM92" s="262"/>
      <c r="AN92" s="262"/>
      <c r="AO92" s="262"/>
      <c r="AP92" s="262"/>
      <c r="AQ92" s="262"/>
      <c r="AR92" s="262"/>
    </row>
    <row r="93" spans="1:46">
      <c r="A93" s="248" t="s">
        <v>480</v>
      </c>
      <c r="B93" s="361"/>
      <c r="C93" s="361"/>
      <c r="D93" s="361"/>
      <c r="E93" s="361"/>
      <c r="F93" s="447"/>
      <c r="G93" s="361"/>
      <c r="H93" s="361"/>
      <c r="I93" s="453"/>
      <c r="J93" s="361"/>
      <c r="K93" s="361"/>
      <c r="L93" s="361" t="s">
        <v>618</v>
      </c>
      <c r="M93" s="361"/>
      <c r="N93" s="361"/>
      <c r="O93" s="361"/>
      <c r="P93" s="248" t="s">
        <v>480</v>
      </c>
      <c r="Q93" s="361"/>
      <c r="R93" s="361"/>
      <c r="S93" s="361"/>
      <c r="T93" s="361"/>
      <c r="U93" s="361"/>
      <c r="V93" s="361"/>
      <c r="W93" s="361"/>
      <c r="X93" s="361"/>
      <c r="Y93" s="361" t="s">
        <v>618</v>
      </c>
      <c r="Z93" s="361"/>
      <c r="AA93" s="361"/>
      <c r="AB93" s="361"/>
      <c r="AC93" s="248" t="s">
        <v>480</v>
      </c>
      <c r="AD93" s="262"/>
      <c r="AE93" s="262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 t="s">
        <v>618</v>
      </c>
      <c r="AQ93" s="262"/>
      <c r="AR93" s="262"/>
    </row>
    <row r="94" spans="1:46">
      <c r="B94" s="361"/>
      <c r="C94" s="361"/>
      <c r="D94" s="361"/>
      <c r="E94" s="361"/>
      <c r="F94" s="361"/>
      <c r="G94" s="361"/>
      <c r="H94" s="361"/>
      <c r="I94" s="361"/>
      <c r="J94" s="361"/>
      <c r="K94" s="361"/>
      <c r="L94" s="361"/>
      <c r="M94" s="361"/>
      <c r="N94" s="361"/>
      <c r="O94" s="361"/>
      <c r="Q94" s="361"/>
      <c r="R94" s="361"/>
      <c r="S94" s="361"/>
      <c r="T94" s="361"/>
      <c r="U94" s="361"/>
      <c r="V94" s="361"/>
      <c r="W94" s="361"/>
      <c r="X94" s="361"/>
      <c r="Y94" s="361"/>
      <c r="Z94" s="361"/>
      <c r="AA94" s="361"/>
      <c r="AB94" s="361"/>
      <c r="AD94" s="262"/>
      <c r="AE94" s="262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/>
    </row>
    <row r="95" spans="1:46" ht="18.75" customHeight="1">
      <c r="A95" s="249"/>
      <c r="B95" s="79" t="s">
        <v>7</v>
      </c>
      <c r="C95" s="186"/>
      <c r="D95" s="79" t="s">
        <v>378</v>
      </c>
      <c r="E95" s="186"/>
      <c r="F95" s="79" t="s">
        <v>379</v>
      </c>
      <c r="G95" s="186"/>
      <c r="H95" s="79" t="s">
        <v>380</v>
      </c>
      <c r="I95" s="186"/>
      <c r="J95" s="79" t="s">
        <v>381</v>
      </c>
      <c r="K95" s="186"/>
      <c r="L95" s="79" t="s">
        <v>382</v>
      </c>
      <c r="M95" s="186"/>
      <c r="N95" s="79" t="s">
        <v>80</v>
      </c>
      <c r="O95" s="186"/>
      <c r="P95" s="249"/>
      <c r="Q95" s="79" t="s">
        <v>378</v>
      </c>
      <c r="R95" s="186"/>
      <c r="S95" s="79" t="s">
        <v>379</v>
      </c>
      <c r="T95" s="186"/>
      <c r="U95" s="79" t="s">
        <v>380</v>
      </c>
      <c r="V95" s="186"/>
      <c r="W95" s="79" t="s">
        <v>381</v>
      </c>
      <c r="X95" s="186"/>
      <c r="Y95" s="79" t="s">
        <v>382</v>
      </c>
      <c r="Z95" s="186"/>
      <c r="AA95" s="79" t="s">
        <v>80</v>
      </c>
      <c r="AB95" s="186"/>
      <c r="AC95" s="249"/>
      <c r="AD95" s="801" t="s">
        <v>96</v>
      </c>
      <c r="AE95" s="801"/>
      <c r="AF95" s="801"/>
      <c r="AG95" s="801"/>
      <c r="AH95" s="801"/>
      <c r="AI95" s="804"/>
      <c r="AJ95" s="1095" t="s">
        <v>110</v>
      </c>
      <c r="AK95" s="1096"/>
      <c r="AL95" s="800" t="s">
        <v>385</v>
      </c>
      <c r="AM95" s="801"/>
      <c r="AN95" s="801"/>
      <c r="AO95" s="801"/>
      <c r="AP95" s="802"/>
      <c r="AQ95" s="1092" t="s">
        <v>386</v>
      </c>
      <c r="AR95" s="1093"/>
      <c r="AS95" s="1094"/>
    </row>
    <row r="96" spans="1:46" ht="32.25" customHeight="1">
      <c r="A96" s="253" t="s">
        <v>387</v>
      </c>
      <c r="B96" s="85" t="s">
        <v>665</v>
      </c>
      <c r="C96" s="85" t="s">
        <v>389</v>
      </c>
      <c r="D96" s="85" t="s">
        <v>665</v>
      </c>
      <c r="E96" s="85" t="s">
        <v>389</v>
      </c>
      <c r="F96" s="85" t="s">
        <v>665</v>
      </c>
      <c r="G96" s="85" t="s">
        <v>389</v>
      </c>
      <c r="H96" s="85" t="s">
        <v>665</v>
      </c>
      <c r="I96" s="85" t="s">
        <v>389</v>
      </c>
      <c r="J96" s="85" t="s">
        <v>665</v>
      </c>
      <c r="K96" s="85" t="s">
        <v>389</v>
      </c>
      <c r="L96" s="85" t="s">
        <v>665</v>
      </c>
      <c r="M96" s="85" t="s">
        <v>389</v>
      </c>
      <c r="N96" s="85" t="s">
        <v>665</v>
      </c>
      <c r="O96" s="85" t="s">
        <v>389</v>
      </c>
      <c r="P96" s="253" t="s">
        <v>387</v>
      </c>
      <c r="Q96" s="85" t="s">
        <v>665</v>
      </c>
      <c r="R96" s="85" t="s">
        <v>389</v>
      </c>
      <c r="S96" s="85" t="s">
        <v>665</v>
      </c>
      <c r="T96" s="85" t="s">
        <v>389</v>
      </c>
      <c r="U96" s="85" t="s">
        <v>665</v>
      </c>
      <c r="V96" s="85" t="s">
        <v>389</v>
      </c>
      <c r="W96" s="85" t="s">
        <v>665</v>
      </c>
      <c r="X96" s="85" t="s">
        <v>389</v>
      </c>
      <c r="Y96" s="85" t="s">
        <v>665</v>
      </c>
      <c r="Z96" s="85" t="s">
        <v>389</v>
      </c>
      <c r="AA96" s="85" t="s">
        <v>665</v>
      </c>
      <c r="AB96" s="85" t="s">
        <v>389</v>
      </c>
      <c r="AC96" s="803" t="s">
        <v>387</v>
      </c>
      <c r="AD96" s="879" t="s">
        <v>396</v>
      </c>
      <c r="AE96" s="879" t="s">
        <v>397</v>
      </c>
      <c r="AF96" s="879" t="s">
        <v>398</v>
      </c>
      <c r="AG96" s="879" t="s">
        <v>399</v>
      </c>
      <c r="AH96" s="879" t="s">
        <v>400</v>
      </c>
      <c r="AI96" s="884" t="s">
        <v>377</v>
      </c>
      <c r="AJ96" s="885" t="s">
        <v>86</v>
      </c>
      <c r="AK96" s="933" t="s">
        <v>9</v>
      </c>
      <c r="AL96" s="883" t="s">
        <v>241</v>
      </c>
      <c r="AM96" s="1051" t="s">
        <v>112</v>
      </c>
      <c r="AN96" s="883" t="s">
        <v>242</v>
      </c>
      <c r="AO96" s="883" t="s">
        <v>83</v>
      </c>
      <c r="AP96" s="884" t="s">
        <v>377</v>
      </c>
      <c r="AQ96" s="885" t="s">
        <v>111</v>
      </c>
      <c r="AR96" s="885" t="s">
        <v>117</v>
      </c>
      <c r="AS96" s="886" t="s">
        <v>178</v>
      </c>
    </row>
    <row r="97" spans="1:49" ht="9.75" customHeight="1">
      <c r="A97" s="183"/>
      <c r="B97" s="362"/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183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249"/>
      <c r="AD97" s="438"/>
      <c r="AE97" s="438"/>
      <c r="AF97" s="438"/>
      <c r="AG97" s="438"/>
      <c r="AH97" s="438"/>
      <c r="AI97" s="249"/>
      <c r="AJ97" s="242"/>
      <c r="AK97" s="619"/>
      <c r="AL97" s="242"/>
      <c r="AM97" s="626"/>
      <c r="AN97" s="242"/>
      <c r="AO97" s="242"/>
      <c r="AP97" s="438"/>
      <c r="AQ97" s="242"/>
      <c r="AR97" s="254"/>
      <c r="AS97" s="807"/>
    </row>
    <row r="98" spans="1:49">
      <c r="A98" s="182" t="s">
        <v>407</v>
      </c>
      <c r="B98" s="363">
        <f>SUM(B100:B120)</f>
        <v>0</v>
      </c>
      <c r="C98" s="363">
        <f>SUM(C100:C120)</f>
        <v>0</v>
      </c>
      <c r="D98" s="363">
        <f>SUM(D100:D120)</f>
        <v>97744</v>
      </c>
      <c r="E98" s="363">
        <f t="shared" ref="E98:M98" si="25">SUM(E100:E120)</f>
        <v>47480</v>
      </c>
      <c r="F98" s="363">
        <f t="shared" si="25"/>
        <v>53410</v>
      </c>
      <c r="G98" s="363">
        <f t="shared" si="25"/>
        <v>26079</v>
      </c>
      <c r="H98" s="363">
        <f t="shared" si="25"/>
        <v>41417</v>
      </c>
      <c r="I98" s="363">
        <f t="shared" si="25"/>
        <v>20543</v>
      </c>
      <c r="J98" s="363">
        <f t="shared" si="25"/>
        <v>23949</v>
      </c>
      <c r="K98" s="363">
        <f t="shared" si="25"/>
        <v>11566</v>
      </c>
      <c r="L98" s="363">
        <f t="shared" si="25"/>
        <v>16426</v>
      </c>
      <c r="M98" s="363">
        <f t="shared" si="25"/>
        <v>7577</v>
      </c>
      <c r="N98" s="363">
        <f>SUM(N100:N120)</f>
        <v>232946</v>
      </c>
      <c r="O98" s="363">
        <f>SUM(O100:O120)</f>
        <v>113245</v>
      </c>
      <c r="P98" s="182" t="s">
        <v>407</v>
      </c>
      <c r="Q98" s="363">
        <f>SUM(Q100:Q120)</f>
        <v>35643</v>
      </c>
      <c r="R98" s="363">
        <f t="shared" ref="R98:AB98" si="26">SUM(R100:R120)</f>
        <v>16977</v>
      </c>
      <c r="S98" s="363">
        <f t="shared" si="26"/>
        <v>16927</v>
      </c>
      <c r="T98" s="363">
        <f t="shared" si="26"/>
        <v>8022</v>
      </c>
      <c r="U98" s="363">
        <f t="shared" si="26"/>
        <v>14192</v>
      </c>
      <c r="V98" s="363">
        <f t="shared" si="26"/>
        <v>6922</v>
      </c>
      <c r="W98" s="363">
        <f t="shared" si="26"/>
        <v>6166</v>
      </c>
      <c r="X98" s="363">
        <f t="shared" si="26"/>
        <v>2935</v>
      </c>
      <c r="Y98" s="363">
        <f t="shared" si="26"/>
        <v>4727</v>
      </c>
      <c r="Z98" s="363">
        <f t="shared" si="26"/>
        <v>2166</v>
      </c>
      <c r="AA98" s="363">
        <f t="shared" si="26"/>
        <v>77655</v>
      </c>
      <c r="AB98" s="363">
        <f t="shared" si="26"/>
        <v>37022</v>
      </c>
      <c r="AC98" s="182" t="s">
        <v>407</v>
      </c>
      <c r="AD98" s="182">
        <f>SUM(AD100:AD120)</f>
        <v>2029</v>
      </c>
      <c r="AE98" s="182">
        <f t="shared" ref="AE98:AS98" si="27">SUM(AE100:AE120)</f>
        <v>1731</v>
      </c>
      <c r="AF98" s="182">
        <f t="shared" si="27"/>
        <v>1602</v>
      </c>
      <c r="AG98" s="182">
        <f t="shared" si="27"/>
        <v>1292</v>
      </c>
      <c r="AH98" s="182">
        <f t="shared" si="27"/>
        <v>1046</v>
      </c>
      <c r="AI98" s="182">
        <f t="shared" si="27"/>
        <v>7700</v>
      </c>
      <c r="AJ98" s="182">
        <f t="shared" si="27"/>
        <v>4389</v>
      </c>
      <c r="AK98" s="182">
        <f t="shared" si="27"/>
        <v>3957</v>
      </c>
      <c r="AL98" s="182">
        <f t="shared" si="27"/>
        <v>3823</v>
      </c>
      <c r="AM98" s="271">
        <f>SUM(AM100:AM120)</f>
        <v>0</v>
      </c>
      <c r="AN98" s="182">
        <f>SUM(AN100:AN120)</f>
        <v>1486</v>
      </c>
      <c r="AO98" s="182">
        <f t="shared" si="27"/>
        <v>103</v>
      </c>
      <c r="AP98" s="182">
        <f t="shared" si="27"/>
        <v>3926</v>
      </c>
      <c r="AQ98" s="182">
        <f t="shared" si="27"/>
        <v>2180</v>
      </c>
      <c r="AR98" s="182">
        <f t="shared" si="27"/>
        <v>1869</v>
      </c>
      <c r="AS98" s="182">
        <f t="shared" si="27"/>
        <v>311</v>
      </c>
    </row>
    <row r="99" spans="1:49" ht="6.75" customHeight="1">
      <c r="A99" s="183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183"/>
      <c r="Q99" s="364"/>
      <c r="R99" s="364"/>
      <c r="S99" s="364"/>
      <c r="T99" s="364"/>
      <c r="U99" s="364"/>
      <c r="V99" s="364"/>
      <c r="W99" s="364"/>
      <c r="X99" s="364"/>
      <c r="Y99" s="364"/>
      <c r="Z99" s="364"/>
      <c r="AA99" s="364"/>
      <c r="AB99" s="364"/>
      <c r="AC99" s="183"/>
      <c r="AD99" s="183"/>
      <c r="AE99" s="183"/>
      <c r="AF99" s="183"/>
      <c r="AG99" s="183"/>
      <c r="AH99" s="183"/>
      <c r="AI99" s="182"/>
      <c r="AJ99" s="183"/>
      <c r="AK99" s="183"/>
      <c r="AL99" s="183"/>
      <c r="AM99" s="272"/>
      <c r="AN99" s="183"/>
      <c r="AO99" s="183"/>
      <c r="AP99" s="183"/>
      <c r="AQ99" s="183"/>
      <c r="AR99" s="263"/>
      <c r="AS99" s="256"/>
    </row>
    <row r="100" spans="1:49" ht="15" customHeight="1">
      <c r="A100" s="183" t="s">
        <v>481</v>
      </c>
      <c r="B100" s="363"/>
      <c r="C100" s="363"/>
      <c r="D100" s="364">
        <v>1679</v>
      </c>
      <c r="E100" s="364">
        <v>794</v>
      </c>
      <c r="F100" s="364">
        <v>1536</v>
      </c>
      <c r="G100" s="364">
        <v>729</v>
      </c>
      <c r="H100" s="364">
        <v>1927</v>
      </c>
      <c r="I100" s="364">
        <v>918</v>
      </c>
      <c r="J100" s="364">
        <v>1076</v>
      </c>
      <c r="K100" s="364">
        <v>525</v>
      </c>
      <c r="L100" s="364">
        <v>1147</v>
      </c>
      <c r="M100" s="364">
        <v>592</v>
      </c>
      <c r="N100" s="363">
        <f>++D100+F100+H100+J100+L100</f>
        <v>7365</v>
      </c>
      <c r="O100" s="363">
        <f>++E100+G100+I100+K100+M100</f>
        <v>3558</v>
      </c>
      <c r="P100" s="183" t="s">
        <v>481</v>
      </c>
      <c r="Q100" s="364">
        <v>374</v>
      </c>
      <c r="R100" s="364">
        <v>168</v>
      </c>
      <c r="S100" s="364">
        <v>448</v>
      </c>
      <c r="T100" s="364">
        <v>186</v>
      </c>
      <c r="U100" s="364">
        <v>909</v>
      </c>
      <c r="V100" s="364">
        <v>419</v>
      </c>
      <c r="W100" s="364">
        <v>423</v>
      </c>
      <c r="X100" s="364">
        <v>195</v>
      </c>
      <c r="Y100" s="364">
        <v>217</v>
      </c>
      <c r="Z100" s="364">
        <v>121</v>
      </c>
      <c r="AA100" s="363">
        <f t="shared" ref="AA100:AA120" si="28">Q100+S100+U100+W100+Y100</f>
        <v>2371</v>
      </c>
      <c r="AB100" s="363">
        <f t="shared" ref="AB100:AB120" si="29">R100+T100+V100+X100+Z100</f>
        <v>1089</v>
      </c>
      <c r="AC100" s="183" t="s">
        <v>481</v>
      </c>
      <c r="AD100" s="183">
        <f>+'saisie N1Pub'!AE101</f>
        <v>41</v>
      </c>
      <c r="AE100" s="183">
        <f>+'saisie N1Pub'!AF101</f>
        <v>36</v>
      </c>
      <c r="AF100" s="183">
        <f>+'saisie N1Pub'!AG101</f>
        <v>46</v>
      </c>
      <c r="AG100" s="183">
        <f>+'saisie N1Pub'!AH101</f>
        <v>27</v>
      </c>
      <c r="AH100" s="183">
        <f>+'saisie N1Pub'!AI101</f>
        <v>28</v>
      </c>
      <c r="AI100" s="182">
        <f>+'saisie N1Pub'!AJ101</f>
        <v>178</v>
      </c>
      <c r="AJ100" s="183">
        <f>+'saisie N1Pub'!AK101</f>
        <v>139</v>
      </c>
      <c r="AK100" s="183">
        <f>+'saisie N1Pub'!AL101</f>
        <v>139</v>
      </c>
      <c r="AL100" s="183">
        <f>+'saisie N1Pub'!AN101</f>
        <v>179</v>
      </c>
      <c r="AM100" s="272">
        <f>+'saisie N1Pub'!AP101</f>
        <v>0</v>
      </c>
      <c r="AN100" s="183">
        <f>+'saisie N1Pub'!AO101</f>
        <v>173</v>
      </c>
      <c r="AO100" s="183">
        <f>+'saisie N1Pub'!AQ101</f>
        <v>44</v>
      </c>
      <c r="AP100" s="182">
        <f>+'saisie N1Pub'!AR101</f>
        <v>223</v>
      </c>
      <c r="AQ100" s="183">
        <f>+'saisie N1Pub'!AS101</f>
        <v>13</v>
      </c>
      <c r="AR100" s="183">
        <f>+'saisie N1Pub'!AT101</f>
        <v>13</v>
      </c>
      <c r="AS100" s="183">
        <f>+'saisie N1Pub'!AU101</f>
        <v>0</v>
      </c>
      <c r="AW100" s="1063"/>
    </row>
    <row r="101" spans="1:49" ht="15" customHeight="1">
      <c r="A101" s="183" t="s">
        <v>482</v>
      </c>
      <c r="B101" s="363"/>
      <c r="C101" s="363"/>
      <c r="D101" s="364">
        <v>2243</v>
      </c>
      <c r="E101" s="364">
        <v>1041</v>
      </c>
      <c r="F101" s="364">
        <v>1181</v>
      </c>
      <c r="G101" s="364">
        <v>583</v>
      </c>
      <c r="H101" s="364">
        <v>1035</v>
      </c>
      <c r="I101" s="364">
        <v>523</v>
      </c>
      <c r="J101" s="364">
        <v>479</v>
      </c>
      <c r="K101" s="364">
        <v>246</v>
      </c>
      <c r="L101" s="364">
        <v>333</v>
      </c>
      <c r="M101" s="364">
        <v>175</v>
      </c>
      <c r="N101" s="363">
        <f t="shared" ref="N101:N106" si="30">++D101+F101+H101+J101+L101</f>
        <v>5271</v>
      </c>
      <c r="O101" s="363">
        <f t="shared" ref="O101:O106" si="31">++E101+G101+I101+K101+M101</f>
        <v>2568</v>
      </c>
      <c r="P101" s="183" t="s">
        <v>482</v>
      </c>
      <c r="Q101" s="364">
        <v>616</v>
      </c>
      <c r="R101" s="364">
        <v>280</v>
      </c>
      <c r="S101" s="364">
        <v>466</v>
      </c>
      <c r="T101" s="364">
        <v>223</v>
      </c>
      <c r="U101" s="364">
        <v>481</v>
      </c>
      <c r="V101" s="364">
        <v>234</v>
      </c>
      <c r="W101" s="364">
        <v>150</v>
      </c>
      <c r="X101" s="364">
        <v>69</v>
      </c>
      <c r="Y101" s="364">
        <v>75</v>
      </c>
      <c r="Z101" s="364">
        <v>42</v>
      </c>
      <c r="AA101" s="363">
        <f t="shared" si="28"/>
        <v>1788</v>
      </c>
      <c r="AB101" s="363">
        <f t="shared" si="29"/>
        <v>848</v>
      </c>
      <c r="AC101" s="183" t="s">
        <v>482</v>
      </c>
      <c r="AD101" s="183">
        <f>+'saisie N1Pub'!AE102</f>
        <v>56</v>
      </c>
      <c r="AE101" s="183">
        <f>+'saisie N1Pub'!AF102</f>
        <v>41</v>
      </c>
      <c r="AF101" s="183">
        <f>+'saisie N1Pub'!AG102</f>
        <v>39</v>
      </c>
      <c r="AG101" s="183">
        <f>+'saisie N1Pub'!AH102</f>
        <v>25</v>
      </c>
      <c r="AH101" s="183">
        <f>+'saisie N1Pub'!AI102</f>
        <v>23</v>
      </c>
      <c r="AI101" s="182">
        <f>+'saisie N1Pub'!AJ102</f>
        <v>184</v>
      </c>
      <c r="AJ101" s="183">
        <f>+'saisie N1Pub'!AK102</f>
        <v>126</v>
      </c>
      <c r="AK101" s="183">
        <f>+'saisie N1Pub'!AL102</f>
        <v>105</v>
      </c>
      <c r="AL101" s="183">
        <f>+'saisie N1Pub'!AN102</f>
        <v>109</v>
      </c>
      <c r="AM101" s="272"/>
      <c r="AN101" s="183">
        <f>+'saisie N1Pub'!AO102</f>
        <v>52</v>
      </c>
      <c r="AO101" s="183">
        <f>+'saisie N1Pub'!AQ102</f>
        <v>1</v>
      </c>
      <c r="AP101" s="182">
        <f>+'saisie N1Pub'!AR102</f>
        <v>110</v>
      </c>
      <c r="AQ101" s="183">
        <f>+'saisie N1Pub'!AS102</f>
        <v>60</v>
      </c>
      <c r="AR101" s="183">
        <f>+'saisie N1Pub'!AT102</f>
        <v>54</v>
      </c>
      <c r="AS101" s="183">
        <f>+'saisie N1Pub'!AU102</f>
        <v>6</v>
      </c>
    </row>
    <row r="102" spans="1:49" ht="15" customHeight="1">
      <c r="A102" s="183" t="s">
        <v>483</v>
      </c>
      <c r="B102" s="363"/>
      <c r="C102" s="363"/>
      <c r="D102" s="364">
        <v>5224</v>
      </c>
      <c r="E102" s="364">
        <v>2615</v>
      </c>
      <c r="F102" s="364">
        <v>2737</v>
      </c>
      <c r="G102" s="364">
        <v>1326</v>
      </c>
      <c r="H102" s="364">
        <v>2116</v>
      </c>
      <c r="I102" s="364">
        <v>1078</v>
      </c>
      <c r="J102" s="364">
        <v>1273</v>
      </c>
      <c r="K102" s="364">
        <v>621</v>
      </c>
      <c r="L102" s="364">
        <v>861</v>
      </c>
      <c r="M102" s="364">
        <v>410</v>
      </c>
      <c r="N102" s="363">
        <f t="shared" si="30"/>
        <v>12211</v>
      </c>
      <c r="O102" s="363">
        <f t="shared" si="31"/>
        <v>6050</v>
      </c>
      <c r="P102" s="183" t="s">
        <v>483</v>
      </c>
      <c r="Q102" s="364">
        <v>1512</v>
      </c>
      <c r="R102" s="364">
        <v>749</v>
      </c>
      <c r="S102" s="364">
        <v>610</v>
      </c>
      <c r="T102" s="364">
        <v>291</v>
      </c>
      <c r="U102" s="364">
        <v>464</v>
      </c>
      <c r="V102" s="364">
        <v>240</v>
      </c>
      <c r="W102" s="364">
        <v>227</v>
      </c>
      <c r="X102" s="364">
        <v>121</v>
      </c>
      <c r="Y102" s="364">
        <v>142</v>
      </c>
      <c r="Z102" s="364">
        <v>79</v>
      </c>
      <c r="AA102" s="363">
        <f t="shared" si="28"/>
        <v>2955</v>
      </c>
      <c r="AB102" s="363">
        <f t="shared" si="29"/>
        <v>1480</v>
      </c>
      <c r="AC102" s="183" t="s">
        <v>483</v>
      </c>
      <c r="AD102" s="183">
        <f>+'saisie N1Pub'!AE103</f>
        <v>91</v>
      </c>
      <c r="AE102" s="183">
        <f>+'saisie N1Pub'!AF103</f>
        <v>74</v>
      </c>
      <c r="AF102" s="183">
        <f>+'saisie N1Pub'!AG103</f>
        <v>65</v>
      </c>
      <c r="AG102" s="183">
        <f>+'saisie N1Pub'!AH103</f>
        <v>48</v>
      </c>
      <c r="AH102" s="183">
        <f>+'saisie N1Pub'!AI103</f>
        <v>35</v>
      </c>
      <c r="AI102" s="182">
        <f>+'saisie N1Pub'!AJ103</f>
        <v>313</v>
      </c>
      <c r="AJ102" s="183">
        <f>+'saisie N1Pub'!AK103</f>
        <v>219</v>
      </c>
      <c r="AK102" s="183">
        <f>+'saisie N1Pub'!AL103</f>
        <v>192</v>
      </c>
      <c r="AL102" s="183">
        <f>+'saisie N1Pub'!AN103</f>
        <v>191</v>
      </c>
      <c r="AM102" s="272"/>
      <c r="AN102" s="183">
        <f>+'saisie N1Pub'!AO103</f>
        <v>74</v>
      </c>
      <c r="AO102" s="183">
        <f>+'saisie N1Pub'!AQ103</f>
        <v>3</v>
      </c>
      <c r="AP102" s="182">
        <f>+'saisie N1Pub'!AR103</f>
        <v>194</v>
      </c>
      <c r="AQ102" s="183">
        <f>+'saisie N1Pub'!AS103</f>
        <v>103</v>
      </c>
      <c r="AR102" s="183">
        <f>+'saisie N1Pub'!AT103</f>
        <v>86</v>
      </c>
      <c r="AS102" s="183">
        <f>+'saisie N1Pub'!AU103</f>
        <v>17</v>
      </c>
    </row>
    <row r="103" spans="1:49" ht="15" customHeight="1">
      <c r="A103" s="183" t="s">
        <v>484</v>
      </c>
      <c r="B103" s="363"/>
      <c r="C103" s="363"/>
      <c r="D103" s="364">
        <v>1305</v>
      </c>
      <c r="E103" s="364">
        <v>640</v>
      </c>
      <c r="F103" s="364">
        <v>451</v>
      </c>
      <c r="G103" s="364">
        <v>231</v>
      </c>
      <c r="H103" s="364">
        <v>257</v>
      </c>
      <c r="I103" s="364">
        <v>143</v>
      </c>
      <c r="J103" s="364">
        <v>138</v>
      </c>
      <c r="K103" s="364">
        <v>67</v>
      </c>
      <c r="L103" s="364">
        <v>105</v>
      </c>
      <c r="M103" s="364">
        <v>56</v>
      </c>
      <c r="N103" s="363">
        <f t="shared" si="30"/>
        <v>2256</v>
      </c>
      <c r="O103" s="363">
        <f t="shared" si="31"/>
        <v>1137</v>
      </c>
      <c r="P103" s="183" t="s">
        <v>484</v>
      </c>
      <c r="Q103" s="364">
        <v>252</v>
      </c>
      <c r="R103" s="364">
        <v>119</v>
      </c>
      <c r="S103" s="364">
        <v>124</v>
      </c>
      <c r="T103" s="364">
        <v>69</v>
      </c>
      <c r="U103" s="364">
        <v>92</v>
      </c>
      <c r="V103" s="364">
        <v>49</v>
      </c>
      <c r="W103" s="364">
        <v>19</v>
      </c>
      <c r="X103" s="364">
        <v>13</v>
      </c>
      <c r="Y103" s="364">
        <v>21</v>
      </c>
      <c r="Z103" s="364">
        <v>8</v>
      </c>
      <c r="AA103" s="363">
        <f t="shared" si="28"/>
        <v>508</v>
      </c>
      <c r="AB103" s="363">
        <f t="shared" si="29"/>
        <v>258</v>
      </c>
      <c r="AC103" s="183" t="s">
        <v>484</v>
      </c>
      <c r="AD103" s="183">
        <f>+'saisie N1Pub'!AE104</f>
        <v>25</v>
      </c>
      <c r="AE103" s="183">
        <f>+'saisie N1Pub'!AF104</f>
        <v>18</v>
      </c>
      <c r="AF103" s="183">
        <f>+'saisie N1Pub'!AG104</f>
        <v>14</v>
      </c>
      <c r="AG103" s="183">
        <f>+'saisie N1Pub'!AH104</f>
        <v>11</v>
      </c>
      <c r="AH103" s="183">
        <f>+'saisie N1Pub'!AI104</f>
        <v>7</v>
      </c>
      <c r="AI103" s="182">
        <f>+'saisie N1Pub'!AJ104</f>
        <v>75</v>
      </c>
      <c r="AJ103" s="183">
        <f>+'saisie N1Pub'!AK104</f>
        <v>34</v>
      </c>
      <c r="AK103" s="183">
        <f>+'saisie N1Pub'!AL104</f>
        <v>33</v>
      </c>
      <c r="AL103" s="183">
        <f>+'saisie N1Pub'!AN104</f>
        <v>43</v>
      </c>
      <c r="AM103" s="272"/>
      <c r="AN103" s="183">
        <f>+'saisie N1Pub'!AO104</f>
        <v>18</v>
      </c>
      <c r="AO103" s="183">
        <f>+'saisie N1Pub'!AQ104</f>
        <v>0</v>
      </c>
      <c r="AP103" s="182">
        <f>+'saisie N1Pub'!AR104</f>
        <v>43</v>
      </c>
      <c r="AQ103" s="183">
        <f>+'saisie N1Pub'!AS104</f>
        <v>30</v>
      </c>
      <c r="AR103" s="183">
        <f>+'saisie N1Pub'!AT104</f>
        <v>23</v>
      </c>
      <c r="AS103" s="183">
        <f>+'saisie N1Pub'!AU104</f>
        <v>7</v>
      </c>
    </row>
    <row r="104" spans="1:49" ht="15" customHeight="1">
      <c r="A104" s="183" t="s">
        <v>485</v>
      </c>
      <c r="B104" s="363"/>
      <c r="C104" s="363"/>
      <c r="D104" s="364">
        <v>6478</v>
      </c>
      <c r="E104" s="364">
        <v>3119</v>
      </c>
      <c r="F104" s="364">
        <v>3592</v>
      </c>
      <c r="G104" s="364">
        <v>1748</v>
      </c>
      <c r="H104" s="364">
        <v>2444</v>
      </c>
      <c r="I104" s="364">
        <v>1219</v>
      </c>
      <c r="J104" s="364">
        <v>1236</v>
      </c>
      <c r="K104" s="364">
        <v>625</v>
      </c>
      <c r="L104" s="364">
        <v>863</v>
      </c>
      <c r="M104" s="364">
        <v>377</v>
      </c>
      <c r="N104" s="363">
        <f t="shared" si="30"/>
        <v>14613</v>
      </c>
      <c r="O104" s="363">
        <f t="shared" si="31"/>
        <v>7088</v>
      </c>
      <c r="P104" s="183" t="s">
        <v>485</v>
      </c>
      <c r="Q104" s="364">
        <v>2550</v>
      </c>
      <c r="R104" s="364">
        <v>1188</v>
      </c>
      <c r="S104" s="364">
        <v>940</v>
      </c>
      <c r="T104" s="364">
        <v>479</v>
      </c>
      <c r="U104" s="364">
        <v>671</v>
      </c>
      <c r="V104" s="364">
        <v>326</v>
      </c>
      <c r="W104" s="364">
        <v>281</v>
      </c>
      <c r="X104" s="364">
        <v>142</v>
      </c>
      <c r="Y104" s="364">
        <v>231</v>
      </c>
      <c r="Z104" s="364">
        <v>105</v>
      </c>
      <c r="AA104" s="363">
        <f t="shared" si="28"/>
        <v>4673</v>
      </c>
      <c r="AB104" s="363">
        <f t="shared" si="29"/>
        <v>2240</v>
      </c>
      <c r="AC104" s="183" t="s">
        <v>485</v>
      </c>
      <c r="AD104" s="183">
        <f>+'saisie N1Pub'!AE105</f>
        <v>152</v>
      </c>
      <c r="AE104" s="183">
        <f>+'saisie N1Pub'!AF105</f>
        <v>135</v>
      </c>
      <c r="AF104" s="183">
        <f>+'saisie N1Pub'!AG105</f>
        <v>115</v>
      </c>
      <c r="AG104" s="183">
        <f>+'saisie N1Pub'!AH105</f>
        <v>89</v>
      </c>
      <c r="AH104" s="183">
        <f>+'saisie N1Pub'!AI105</f>
        <v>68</v>
      </c>
      <c r="AI104" s="182">
        <f>+'saisie N1Pub'!AJ105</f>
        <v>559</v>
      </c>
      <c r="AJ104" s="183">
        <f>+'saisie N1Pub'!AK105</f>
        <v>252</v>
      </c>
      <c r="AK104" s="183">
        <f>+'saisie N1Pub'!AL105</f>
        <v>227</v>
      </c>
      <c r="AL104" s="183">
        <f>+'saisie N1Pub'!AN105</f>
        <v>269</v>
      </c>
      <c r="AM104" s="272"/>
      <c r="AN104" s="183">
        <f>+'saisie N1Pub'!AO105</f>
        <v>70</v>
      </c>
      <c r="AO104" s="183">
        <f>+'saisie N1Pub'!AQ105</f>
        <v>3</v>
      </c>
      <c r="AP104" s="182">
        <f>+'saisie N1Pub'!AR105</f>
        <v>272</v>
      </c>
      <c r="AQ104" s="183">
        <f>+'saisie N1Pub'!AS105</f>
        <v>154</v>
      </c>
      <c r="AR104" s="183">
        <f>+'saisie N1Pub'!AT105</f>
        <v>149</v>
      </c>
      <c r="AS104" s="183">
        <f>+'saisie N1Pub'!AU105</f>
        <v>5</v>
      </c>
    </row>
    <row r="105" spans="1:49" ht="15" customHeight="1">
      <c r="A105" s="183" t="s">
        <v>486</v>
      </c>
      <c r="B105" s="363"/>
      <c r="C105" s="363"/>
      <c r="D105" s="364">
        <v>890</v>
      </c>
      <c r="E105" s="364">
        <v>443</v>
      </c>
      <c r="F105" s="364">
        <v>298</v>
      </c>
      <c r="G105" s="364">
        <v>149</v>
      </c>
      <c r="H105" s="364">
        <v>188</v>
      </c>
      <c r="I105" s="364">
        <v>107</v>
      </c>
      <c r="J105" s="364">
        <v>82</v>
      </c>
      <c r="K105" s="364">
        <v>33</v>
      </c>
      <c r="L105" s="364">
        <v>39</v>
      </c>
      <c r="M105" s="364">
        <v>16</v>
      </c>
      <c r="N105" s="363">
        <f t="shared" si="30"/>
        <v>1497</v>
      </c>
      <c r="O105" s="363">
        <f t="shared" si="31"/>
        <v>748</v>
      </c>
      <c r="P105" s="183" t="s">
        <v>486</v>
      </c>
      <c r="Q105" s="364">
        <v>246</v>
      </c>
      <c r="R105" s="364">
        <v>123</v>
      </c>
      <c r="S105" s="364">
        <v>99</v>
      </c>
      <c r="T105" s="364">
        <v>39</v>
      </c>
      <c r="U105" s="364">
        <v>49</v>
      </c>
      <c r="V105" s="364">
        <v>29</v>
      </c>
      <c r="W105" s="364">
        <v>13</v>
      </c>
      <c r="X105" s="364">
        <v>3</v>
      </c>
      <c r="Y105" s="364">
        <v>4</v>
      </c>
      <c r="Z105" s="364">
        <v>1</v>
      </c>
      <c r="AA105" s="363">
        <f t="shared" si="28"/>
        <v>411</v>
      </c>
      <c r="AB105" s="363">
        <f t="shared" si="29"/>
        <v>195</v>
      </c>
      <c r="AC105" s="183" t="s">
        <v>486</v>
      </c>
      <c r="AD105" s="183">
        <f>+'saisie N1Pub'!AE106</f>
        <v>20</v>
      </c>
      <c r="AE105" s="183">
        <f>+'saisie N1Pub'!AF106</f>
        <v>15</v>
      </c>
      <c r="AF105" s="183">
        <f>+'saisie N1Pub'!AG106</f>
        <v>13</v>
      </c>
      <c r="AG105" s="183">
        <f>+'saisie N1Pub'!AH106</f>
        <v>10</v>
      </c>
      <c r="AH105" s="183">
        <f>+'saisie N1Pub'!AI106</f>
        <v>6</v>
      </c>
      <c r="AI105" s="182">
        <f>+'saisie N1Pub'!AJ106</f>
        <v>64</v>
      </c>
      <c r="AJ105" s="183">
        <f>+'saisie N1Pub'!AK106</f>
        <v>29</v>
      </c>
      <c r="AK105" s="183">
        <f>+'saisie N1Pub'!AL106</f>
        <v>26</v>
      </c>
      <c r="AL105" s="183">
        <f>+'saisie N1Pub'!AN106</f>
        <v>30</v>
      </c>
      <c r="AM105" s="272"/>
      <c r="AN105" s="183">
        <f>+'saisie N1Pub'!AO106</f>
        <v>11</v>
      </c>
      <c r="AO105" s="183">
        <f>+'saisie N1Pub'!AQ106</f>
        <v>0</v>
      </c>
      <c r="AP105" s="182">
        <f>+'saisie N1Pub'!AR106</f>
        <v>30</v>
      </c>
      <c r="AQ105" s="183">
        <f>+'saisie N1Pub'!AS106</f>
        <v>42</v>
      </c>
      <c r="AR105" s="183">
        <f>+'saisie N1Pub'!AT106</f>
        <v>27</v>
      </c>
      <c r="AS105" s="183">
        <f>+'saisie N1Pub'!AU106</f>
        <v>15</v>
      </c>
    </row>
    <row r="106" spans="1:49" ht="15" customHeight="1">
      <c r="A106" s="183" t="s">
        <v>487</v>
      </c>
      <c r="B106" s="363"/>
      <c r="C106" s="363"/>
      <c r="D106" s="364">
        <v>6900</v>
      </c>
      <c r="E106" s="364">
        <v>3292</v>
      </c>
      <c r="F106" s="364">
        <v>3579</v>
      </c>
      <c r="G106" s="364">
        <v>1789</v>
      </c>
      <c r="H106" s="364">
        <v>2469</v>
      </c>
      <c r="I106" s="364">
        <v>1180</v>
      </c>
      <c r="J106" s="364">
        <v>1270</v>
      </c>
      <c r="K106" s="364">
        <v>611</v>
      </c>
      <c r="L106" s="364">
        <v>983</v>
      </c>
      <c r="M106" s="364">
        <v>437</v>
      </c>
      <c r="N106" s="363">
        <f t="shared" si="30"/>
        <v>15201</v>
      </c>
      <c r="O106" s="363">
        <f t="shared" si="31"/>
        <v>7309</v>
      </c>
      <c r="P106" s="183" t="s">
        <v>487</v>
      </c>
      <c r="Q106" s="364">
        <v>2499</v>
      </c>
      <c r="R106" s="364">
        <v>1151</v>
      </c>
      <c r="S106" s="364">
        <v>973</v>
      </c>
      <c r="T106" s="364">
        <v>465</v>
      </c>
      <c r="U106" s="364">
        <v>759</v>
      </c>
      <c r="V106" s="364">
        <v>349</v>
      </c>
      <c r="W106" s="364">
        <v>242</v>
      </c>
      <c r="X106" s="364">
        <v>107</v>
      </c>
      <c r="Y106" s="364">
        <v>242</v>
      </c>
      <c r="Z106" s="364">
        <v>100</v>
      </c>
      <c r="AA106" s="363">
        <f t="shared" si="28"/>
        <v>4715</v>
      </c>
      <c r="AB106" s="363">
        <f t="shared" si="29"/>
        <v>2172</v>
      </c>
      <c r="AC106" s="183" t="s">
        <v>487</v>
      </c>
      <c r="AD106" s="183">
        <f>+'saisie N1Pub'!AE107</f>
        <v>134</v>
      </c>
      <c r="AE106" s="183">
        <f>+'saisie N1Pub'!AF107</f>
        <v>103</v>
      </c>
      <c r="AF106" s="183">
        <f>+'saisie N1Pub'!AG107</f>
        <v>96</v>
      </c>
      <c r="AG106" s="183">
        <f>+'saisie N1Pub'!AH107</f>
        <v>72</v>
      </c>
      <c r="AH106" s="183">
        <f>+'saisie N1Pub'!AI107</f>
        <v>61</v>
      </c>
      <c r="AI106" s="182">
        <f>+'saisie N1Pub'!AJ107</f>
        <v>466</v>
      </c>
      <c r="AJ106" s="183">
        <f>+'saisie N1Pub'!AK107</f>
        <v>292</v>
      </c>
      <c r="AK106" s="183">
        <f>+'saisie N1Pub'!AL107</f>
        <v>260</v>
      </c>
      <c r="AL106" s="183">
        <f>+'saisie N1Pub'!AN107</f>
        <v>247</v>
      </c>
      <c r="AM106" s="272"/>
      <c r="AN106" s="183">
        <f>+'saisie N1Pub'!AO107</f>
        <v>117</v>
      </c>
      <c r="AO106" s="183">
        <f>+'saisie N1Pub'!AQ107</f>
        <v>17</v>
      </c>
      <c r="AP106" s="182">
        <f>+'saisie N1Pub'!AR107</f>
        <v>264</v>
      </c>
      <c r="AQ106" s="183">
        <f>+'saisie N1Pub'!AS107</f>
        <v>131</v>
      </c>
      <c r="AR106" s="183">
        <f>+'saisie N1Pub'!AT107</f>
        <v>108</v>
      </c>
      <c r="AS106" s="183">
        <f>+'saisie N1Pub'!AU107</f>
        <v>23</v>
      </c>
    </row>
    <row r="107" spans="1:49" ht="15" customHeight="1">
      <c r="A107" s="183" t="s">
        <v>488</v>
      </c>
      <c r="B107" s="363"/>
      <c r="C107" s="363"/>
      <c r="D107" s="364">
        <v>7131</v>
      </c>
      <c r="E107" s="364">
        <v>3519</v>
      </c>
      <c r="F107" s="364">
        <v>5230</v>
      </c>
      <c r="G107" s="364">
        <v>2558</v>
      </c>
      <c r="H107" s="364">
        <v>4148</v>
      </c>
      <c r="I107" s="364">
        <v>2107</v>
      </c>
      <c r="J107" s="364">
        <v>2633</v>
      </c>
      <c r="K107" s="364">
        <v>1329</v>
      </c>
      <c r="L107" s="364">
        <v>1637</v>
      </c>
      <c r="M107" s="364">
        <v>853</v>
      </c>
      <c r="N107" s="363">
        <f t="shared" ref="N107:N120" si="32">++D107+F107+H107+J107+L107</f>
        <v>20779</v>
      </c>
      <c r="O107" s="363">
        <f t="shared" ref="O107:O120" si="33">++E107+G107+I107+K107+M107</f>
        <v>10366</v>
      </c>
      <c r="P107" s="183" t="s">
        <v>488</v>
      </c>
      <c r="Q107" s="364">
        <v>3140</v>
      </c>
      <c r="R107" s="364">
        <v>1466</v>
      </c>
      <c r="S107" s="364">
        <v>1880</v>
      </c>
      <c r="T107" s="364">
        <v>880</v>
      </c>
      <c r="U107" s="364">
        <v>1531</v>
      </c>
      <c r="V107" s="364">
        <v>760</v>
      </c>
      <c r="W107" s="364">
        <v>724</v>
      </c>
      <c r="X107" s="364">
        <v>383</v>
      </c>
      <c r="Y107" s="364">
        <v>455</v>
      </c>
      <c r="Z107" s="364">
        <v>249</v>
      </c>
      <c r="AA107" s="363">
        <f t="shared" si="28"/>
        <v>7730</v>
      </c>
      <c r="AB107" s="363">
        <f t="shared" si="29"/>
        <v>3738</v>
      </c>
      <c r="AC107" s="183" t="s">
        <v>488</v>
      </c>
      <c r="AD107" s="183">
        <f>+'saisie N1Pub'!AE108</f>
        <v>148</v>
      </c>
      <c r="AE107" s="183">
        <f>+'saisie N1Pub'!AF108</f>
        <v>138</v>
      </c>
      <c r="AF107" s="183">
        <f>+'saisie N1Pub'!AG108</f>
        <v>133</v>
      </c>
      <c r="AG107" s="183">
        <f>+'saisie N1Pub'!AH108</f>
        <v>113</v>
      </c>
      <c r="AH107" s="183">
        <f>+'saisie N1Pub'!AI108</f>
        <v>96</v>
      </c>
      <c r="AI107" s="182">
        <f>+'saisie N1Pub'!AJ108</f>
        <v>628</v>
      </c>
      <c r="AJ107" s="183">
        <f>+'saisie N1Pub'!AK108</f>
        <v>338</v>
      </c>
      <c r="AK107" s="183">
        <f>+'saisie N1Pub'!AL108</f>
        <v>338</v>
      </c>
      <c r="AL107" s="183">
        <f>+'saisie N1Pub'!AN108</f>
        <v>350</v>
      </c>
      <c r="AM107" s="272"/>
      <c r="AN107" s="183">
        <f>+'saisie N1Pub'!AO108</f>
        <v>99</v>
      </c>
      <c r="AO107" s="183">
        <f>+'saisie N1Pub'!AQ108</f>
        <v>0</v>
      </c>
      <c r="AP107" s="182">
        <f>+'saisie N1Pub'!AR108</f>
        <v>350</v>
      </c>
      <c r="AQ107" s="183">
        <f>+'saisie N1Pub'!AS108</f>
        <v>165</v>
      </c>
      <c r="AR107" s="183">
        <f>+'saisie N1Pub'!AT108</f>
        <v>133</v>
      </c>
      <c r="AS107" s="183">
        <f>+'saisie N1Pub'!AU108</f>
        <v>32</v>
      </c>
    </row>
    <row r="108" spans="1:49" ht="15" customHeight="1">
      <c r="A108" s="183" t="s">
        <v>489</v>
      </c>
      <c r="B108" s="363"/>
      <c r="C108" s="363"/>
      <c r="D108" s="364">
        <v>12010</v>
      </c>
      <c r="E108" s="364">
        <v>5819</v>
      </c>
      <c r="F108" s="364">
        <v>7315</v>
      </c>
      <c r="G108" s="364">
        <v>3596</v>
      </c>
      <c r="H108" s="364">
        <v>5969</v>
      </c>
      <c r="I108" s="364">
        <v>3009</v>
      </c>
      <c r="J108" s="364">
        <v>3722</v>
      </c>
      <c r="K108" s="364">
        <v>1735</v>
      </c>
      <c r="L108" s="364">
        <v>2427</v>
      </c>
      <c r="M108" s="364">
        <v>1037</v>
      </c>
      <c r="N108" s="363">
        <f t="shared" si="32"/>
        <v>31443</v>
      </c>
      <c r="O108" s="363">
        <f t="shared" si="33"/>
        <v>15196</v>
      </c>
      <c r="P108" s="183" t="s">
        <v>489</v>
      </c>
      <c r="Q108" s="364">
        <v>5275</v>
      </c>
      <c r="R108" s="364">
        <v>2484</v>
      </c>
      <c r="S108" s="364">
        <v>2613</v>
      </c>
      <c r="T108" s="364">
        <v>1247</v>
      </c>
      <c r="U108" s="364">
        <v>2050</v>
      </c>
      <c r="V108" s="364">
        <v>994</v>
      </c>
      <c r="W108" s="364">
        <v>994</v>
      </c>
      <c r="X108" s="364">
        <v>449</v>
      </c>
      <c r="Y108" s="364">
        <v>803</v>
      </c>
      <c r="Z108" s="364">
        <v>336</v>
      </c>
      <c r="AA108" s="363">
        <f t="shared" si="28"/>
        <v>11735</v>
      </c>
      <c r="AB108" s="363">
        <f t="shared" si="29"/>
        <v>5510</v>
      </c>
      <c r="AC108" s="183" t="s">
        <v>489</v>
      </c>
      <c r="AD108" s="183">
        <f>+'saisie N1Pub'!AE109</f>
        <v>223</v>
      </c>
      <c r="AE108" s="183">
        <f>+'saisie N1Pub'!AF109</f>
        <v>214</v>
      </c>
      <c r="AF108" s="183">
        <f>+'saisie N1Pub'!AG109</f>
        <v>212</v>
      </c>
      <c r="AG108" s="183">
        <f>+'saisie N1Pub'!AH109</f>
        <v>201</v>
      </c>
      <c r="AH108" s="183">
        <f>+'saisie N1Pub'!AI109</f>
        <v>181</v>
      </c>
      <c r="AI108" s="182">
        <f>+'saisie N1Pub'!AJ109</f>
        <v>1031</v>
      </c>
      <c r="AJ108" s="183">
        <f>+'saisie N1Pub'!AK109</f>
        <v>554</v>
      </c>
      <c r="AK108" s="183">
        <f>+'saisie N1Pub'!AL109</f>
        <v>477</v>
      </c>
      <c r="AL108" s="183">
        <f>+'saisie N1Pub'!AN109</f>
        <v>339</v>
      </c>
      <c r="AM108" s="272"/>
      <c r="AN108" s="183">
        <f>+'saisie N1Pub'!AO109</f>
        <v>89</v>
      </c>
      <c r="AO108" s="183">
        <f>+'saisie N1Pub'!AQ109</f>
        <v>3</v>
      </c>
      <c r="AP108" s="182">
        <f>+'saisie N1Pub'!AR109</f>
        <v>342</v>
      </c>
      <c r="AQ108" s="183">
        <f>+'saisie N1Pub'!AS109</f>
        <v>225</v>
      </c>
      <c r="AR108" s="183">
        <f>+'saisie N1Pub'!AT109</f>
        <v>219</v>
      </c>
      <c r="AS108" s="183">
        <f>+'saisie N1Pub'!AU109</f>
        <v>6</v>
      </c>
    </row>
    <row r="109" spans="1:49" ht="15" customHeight="1">
      <c r="A109" s="183" t="s">
        <v>490</v>
      </c>
      <c r="B109" s="363"/>
      <c r="C109" s="363"/>
      <c r="D109" s="364">
        <v>1521</v>
      </c>
      <c r="E109" s="364">
        <v>727</v>
      </c>
      <c r="F109" s="364">
        <v>434</v>
      </c>
      <c r="G109" s="364">
        <v>217</v>
      </c>
      <c r="H109" s="364">
        <v>270</v>
      </c>
      <c r="I109" s="364">
        <v>138</v>
      </c>
      <c r="J109" s="364">
        <v>150</v>
      </c>
      <c r="K109" s="364">
        <v>74</v>
      </c>
      <c r="L109" s="364">
        <v>158</v>
      </c>
      <c r="M109" s="364">
        <v>85</v>
      </c>
      <c r="N109" s="363">
        <f t="shared" si="32"/>
        <v>2533</v>
      </c>
      <c r="O109" s="363">
        <f t="shared" si="33"/>
        <v>1241</v>
      </c>
      <c r="P109" s="183" t="s">
        <v>490</v>
      </c>
      <c r="Q109" s="364">
        <v>257</v>
      </c>
      <c r="R109" s="364">
        <v>134</v>
      </c>
      <c r="S109" s="364">
        <v>129</v>
      </c>
      <c r="T109" s="364">
        <v>60</v>
      </c>
      <c r="U109" s="364">
        <v>84</v>
      </c>
      <c r="V109" s="364">
        <v>35</v>
      </c>
      <c r="W109" s="364">
        <v>36</v>
      </c>
      <c r="X109" s="364">
        <v>19</v>
      </c>
      <c r="Y109" s="364">
        <v>46</v>
      </c>
      <c r="Z109" s="364">
        <v>26</v>
      </c>
      <c r="AA109" s="363">
        <f t="shared" si="28"/>
        <v>552</v>
      </c>
      <c r="AB109" s="363">
        <f t="shared" si="29"/>
        <v>274</v>
      </c>
      <c r="AC109" s="183" t="s">
        <v>490</v>
      </c>
      <c r="AD109" s="183">
        <f>+'saisie N1Pub'!AE110</f>
        <v>41</v>
      </c>
      <c r="AE109" s="183">
        <f>+'saisie N1Pub'!AF110</f>
        <v>19</v>
      </c>
      <c r="AF109" s="183">
        <f>+'saisie N1Pub'!AG110</f>
        <v>19</v>
      </c>
      <c r="AG109" s="183">
        <f>+'saisie N1Pub'!AH110</f>
        <v>15</v>
      </c>
      <c r="AH109" s="183">
        <f>+'saisie N1Pub'!AI110</f>
        <v>11</v>
      </c>
      <c r="AI109" s="182">
        <f>+'saisie N1Pub'!AJ110</f>
        <v>105</v>
      </c>
      <c r="AJ109" s="183">
        <f>+'saisie N1Pub'!AK110</f>
        <v>50</v>
      </c>
      <c r="AK109" s="183">
        <f>+'saisie N1Pub'!AL110</f>
        <v>40</v>
      </c>
      <c r="AL109" s="183">
        <f>+'saisie N1Pub'!AN110</f>
        <v>102</v>
      </c>
      <c r="AM109" s="272"/>
      <c r="AN109" s="183">
        <f>+'saisie N1Pub'!AO110</f>
        <v>34</v>
      </c>
      <c r="AO109" s="183">
        <f>+'saisie N1Pub'!AQ110</f>
        <v>1</v>
      </c>
      <c r="AP109" s="182">
        <f>+'saisie N1Pub'!AR110</f>
        <v>103</v>
      </c>
      <c r="AQ109" s="183">
        <f>+'saisie N1Pub'!AS110</f>
        <v>56</v>
      </c>
      <c r="AR109" s="183">
        <f>+'saisie N1Pub'!AT110</f>
        <v>42</v>
      </c>
      <c r="AS109" s="183">
        <f>+'saisie N1Pub'!AU110</f>
        <v>14</v>
      </c>
    </row>
    <row r="110" spans="1:49" ht="15" customHeight="1">
      <c r="A110" s="183" t="s">
        <v>491</v>
      </c>
      <c r="B110" s="363"/>
      <c r="C110" s="363"/>
      <c r="D110" s="364">
        <v>910</v>
      </c>
      <c r="E110" s="364">
        <v>444</v>
      </c>
      <c r="F110" s="364">
        <v>312</v>
      </c>
      <c r="G110" s="364">
        <v>145</v>
      </c>
      <c r="H110" s="364">
        <v>194</v>
      </c>
      <c r="I110" s="364">
        <v>97</v>
      </c>
      <c r="J110" s="364">
        <v>110</v>
      </c>
      <c r="K110" s="364">
        <v>57</v>
      </c>
      <c r="L110" s="364">
        <v>70</v>
      </c>
      <c r="M110" s="364">
        <v>33</v>
      </c>
      <c r="N110" s="363">
        <f t="shared" si="32"/>
        <v>1596</v>
      </c>
      <c r="O110" s="363">
        <f t="shared" si="33"/>
        <v>776</v>
      </c>
      <c r="P110" s="183" t="s">
        <v>491</v>
      </c>
      <c r="Q110" s="364">
        <v>214</v>
      </c>
      <c r="R110" s="364">
        <v>103</v>
      </c>
      <c r="S110" s="364">
        <v>115</v>
      </c>
      <c r="T110" s="364">
        <v>51</v>
      </c>
      <c r="U110" s="364">
        <v>71</v>
      </c>
      <c r="V110" s="364">
        <v>37</v>
      </c>
      <c r="W110" s="364">
        <v>27</v>
      </c>
      <c r="X110" s="364">
        <v>10</v>
      </c>
      <c r="Y110" s="364">
        <v>31</v>
      </c>
      <c r="Z110" s="364">
        <v>17</v>
      </c>
      <c r="AA110" s="363">
        <f t="shared" si="28"/>
        <v>458</v>
      </c>
      <c r="AB110" s="363">
        <f t="shared" si="29"/>
        <v>218</v>
      </c>
      <c r="AC110" s="183" t="s">
        <v>491</v>
      </c>
      <c r="AD110" s="183">
        <f>+'saisie N1Pub'!AE111</f>
        <v>18</v>
      </c>
      <c r="AE110" s="183">
        <f>+'saisie N1Pub'!AF111</f>
        <v>9</v>
      </c>
      <c r="AF110" s="183">
        <f>+'saisie N1Pub'!AG111</f>
        <v>7</v>
      </c>
      <c r="AG110" s="183">
        <f>+'saisie N1Pub'!AH111</f>
        <v>6</v>
      </c>
      <c r="AH110" s="183">
        <f>+'saisie N1Pub'!AI111</f>
        <v>4</v>
      </c>
      <c r="AI110" s="182">
        <f>+'saisie N1Pub'!AJ111</f>
        <v>44</v>
      </c>
      <c r="AJ110" s="183">
        <f>+'saisie N1Pub'!AK111</f>
        <v>23</v>
      </c>
      <c r="AK110" s="183">
        <f>+'saisie N1Pub'!AL111</f>
        <v>23</v>
      </c>
      <c r="AL110" s="183">
        <f>+'saisie N1Pub'!AN111</f>
        <v>35</v>
      </c>
      <c r="AM110" s="272"/>
      <c r="AN110" s="183">
        <f>+'saisie N1Pub'!AO111</f>
        <v>14</v>
      </c>
      <c r="AO110" s="183">
        <f>+'saisie N1Pub'!AQ111</f>
        <v>1</v>
      </c>
      <c r="AP110" s="182">
        <f>+'saisie N1Pub'!AR111</f>
        <v>36</v>
      </c>
      <c r="AQ110" s="183">
        <f>+'saisie N1Pub'!AS111</f>
        <v>17</v>
      </c>
      <c r="AR110" s="183">
        <f>+'saisie N1Pub'!AT111</f>
        <v>13</v>
      </c>
      <c r="AS110" s="183">
        <f>+'saisie N1Pub'!AU111</f>
        <v>4</v>
      </c>
    </row>
    <row r="111" spans="1:49" ht="15" customHeight="1">
      <c r="A111" s="183" t="s">
        <v>492</v>
      </c>
      <c r="B111" s="363"/>
      <c r="C111" s="363"/>
      <c r="D111" s="364">
        <v>5182</v>
      </c>
      <c r="E111" s="364">
        <v>2560</v>
      </c>
      <c r="F111" s="364">
        <v>2788</v>
      </c>
      <c r="G111" s="364">
        <v>1399</v>
      </c>
      <c r="H111" s="364">
        <v>2022</v>
      </c>
      <c r="I111" s="364">
        <v>1035</v>
      </c>
      <c r="J111" s="364">
        <v>906</v>
      </c>
      <c r="K111" s="364">
        <v>447</v>
      </c>
      <c r="L111" s="364">
        <v>537</v>
      </c>
      <c r="M111" s="364">
        <v>287</v>
      </c>
      <c r="N111" s="363">
        <f t="shared" si="32"/>
        <v>11435</v>
      </c>
      <c r="O111" s="363">
        <f t="shared" si="33"/>
        <v>5728</v>
      </c>
      <c r="P111" s="183" t="s">
        <v>492</v>
      </c>
      <c r="Q111" s="364">
        <v>1716</v>
      </c>
      <c r="R111" s="364">
        <v>790</v>
      </c>
      <c r="S111" s="364">
        <v>889</v>
      </c>
      <c r="T111" s="364">
        <v>414</v>
      </c>
      <c r="U111" s="364">
        <v>762</v>
      </c>
      <c r="V111" s="364">
        <v>385</v>
      </c>
      <c r="W111" s="364">
        <v>249</v>
      </c>
      <c r="X111" s="364">
        <v>118</v>
      </c>
      <c r="Y111" s="364">
        <v>111</v>
      </c>
      <c r="Z111" s="364">
        <v>67</v>
      </c>
      <c r="AA111" s="363">
        <f t="shared" si="28"/>
        <v>3727</v>
      </c>
      <c r="AB111" s="363">
        <f t="shared" si="29"/>
        <v>1774</v>
      </c>
      <c r="AC111" s="183" t="s">
        <v>492</v>
      </c>
      <c r="AD111" s="183">
        <f>+'saisie N1Pub'!AE112</f>
        <v>119</v>
      </c>
      <c r="AE111" s="183">
        <f>+'saisie N1Pub'!AF112</f>
        <v>102</v>
      </c>
      <c r="AF111" s="183">
        <f>+'saisie N1Pub'!AG112</f>
        <v>82</v>
      </c>
      <c r="AG111" s="183">
        <f>+'saisie N1Pub'!AH112</f>
        <v>58</v>
      </c>
      <c r="AH111" s="183">
        <f>+'saisie N1Pub'!AI112</f>
        <v>44</v>
      </c>
      <c r="AI111" s="182">
        <f>+'saisie N1Pub'!AJ112</f>
        <v>405</v>
      </c>
      <c r="AJ111" s="183">
        <f>+'saisie N1Pub'!AK112</f>
        <v>240</v>
      </c>
      <c r="AK111" s="183">
        <f>+'saisie N1Pub'!AL112</f>
        <v>192</v>
      </c>
      <c r="AL111" s="183">
        <f>+'saisie N1Pub'!AN112</f>
        <v>199</v>
      </c>
      <c r="AM111" s="272"/>
      <c r="AN111" s="183">
        <f>+'saisie N1Pub'!AO112</f>
        <v>94</v>
      </c>
      <c r="AO111" s="183">
        <f>+'saisie N1Pub'!AQ112</f>
        <v>5</v>
      </c>
      <c r="AP111" s="182">
        <f>+'saisie N1Pub'!AR112</f>
        <v>204</v>
      </c>
      <c r="AQ111" s="183">
        <f>+'saisie N1Pub'!AS112</f>
        <v>145</v>
      </c>
      <c r="AR111" s="183">
        <f>+'saisie N1Pub'!AT112</f>
        <v>112</v>
      </c>
      <c r="AS111" s="183">
        <f>+'saisie N1Pub'!AU112</f>
        <v>33</v>
      </c>
    </row>
    <row r="112" spans="1:49" ht="15" customHeight="1">
      <c r="A112" s="183" t="s">
        <v>493</v>
      </c>
      <c r="B112" s="363"/>
      <c r="C112" s="363"/>
      <c r="D112" s="364">
        <v>2664</v>
      </c>
      <c r="E112" s="364">
        <v>1322</v>
      </c>
      <c r="F112" s="364">
        <v>1279</v>
      </c>
      <c r="G112" s="364">
        <v>627</v>
      </c>
      <c r="H112" s="364">
        <v>1038</v>
      </c>
      <c r="I112" s="364">
        <v>528</v>
      </c>
      <c r="J112" s="364">
        <v>681</v>
      </c>
      <c r="K112" s="364">
        <v>342</v>
      </c>
      <c r="L112" s="364">
        <v>358</v>
      </c>
      <c r="M112" s="364">
        <v>182</v>
      </c>
      <c r="N112" s="363">
        <f t="shared" si="32"/>
        <v>6020</v>
      </c>
      <c r="O112" s="363">
        <f t="shared" si="33"/>
        <v>3001</v>
      </c>
      <c r="P112" s="183" t="s">
        <v>493</v>
      </c>
      <c r="Q112" s="364">
        <v>936</v>
      </c>
      <c r="R112" s="364">
        <v>478</v>
      </c>
      <c r="S112" s="364">
        <v>365</v>
      </c>
      <c r="T112" s="364">
        <v>183</v>
      </c>
      <c r="U112" s="364">
        <v>350</v>
      </c>
      <c r="V112" s="364">
        <v>179</v>
      </c>
      <c r="W112" s="364">
        <v>139</v>
      </c>
      <c r="X112" s="364">
        <v>63</v>
      </c>
      <c r="Y112" s="364">
        <v>96</v>
      </c>
      <c r="Z112" s="364">
        <v>49</v>
      </c>
      <c r="AA112" s="363">
        <f t="shared" si="28"/>
        <v>1886</v>
      </c>
      <c r="AB112" s="363">
        <f t="shared" si="29"/>
        <v>952</v>
      </c>
      <c r="AC112" s="183" t="s">
        <v>493</v>
      </c>
      <c r="AD112" s="183">
        <f>+'saisie N1Pub'!AE113</f>
        <v>73</v>
      </c>
      <c r="AE112" s="183">
        <f>+'saisie N1Pub'!AF113</f>
        <v>58</v>
      </c>
      <c r="AF112" s="183">
        <f>+'saisie N1Pub'!AG113</f>
        <v>51</v>
      </c>
      <c r="AG112" s="183">
        <f>+'saisie N1Pub'!AH113</f>
        <v>39</v>
      </c>
      <c r="AH112" s="183">
        <f>+'saisie N1Pub'!AI113</f>
        <v>20</v>
      </c>
      <c r="AI112" s="182">
        <f>+'saisie N1Pub'!AJ113</f>
        <v>241</v>
      </c>
      <c r="AJ112" s="183">
        <f>+'saisie N1Pub'!AK113</f>
        <v>119</v>
      </c>
      <c r="AK112" s="183">
        <f>+'saisie N1Pub'!AL113</f>
        <v>116</v>
      </c>
      <c r="AL112" s="183">
        <f>+'saisie N1Pub'!AN113</f>
        <v>131</v>
      </c>
      <c r="AM112" s="272"/>
      <c r="AN112" s="183">
        <f>+'saisie N1Pub'!AO113</f>
        <v>57</v>
      </c>
      <c r="AO112" s="183">
        <f>+'saisie N1Pub'!AQ113</f>
        <v>0</v>
      </c>
      <c r="AP112" s="182">
        <f>+'saisie N1Pub'!AR113</f>
        <v>131</v>
      </c>
      <c r="AQ112" s="183">
        <f>+'saisie N1Pub'!AS113</f>
        <v>85</v>
      </c>
      <c r="AR112" s="183">
        <f>+'saisie N1Pub'!AT113</f>
        <v>69</v>
      </c>
      <c r="AS112" s="183">
        <f>+'saisie N1Pub'!AU113</f>
        <v>16</v>
      </c>
    </row>
    <row r="113" spans="1:51" ht="15" customHeight="1">
      <c r="A113" s="183" t="s">
        <v>494</v>
      </c>
      <c r="B113" s="363"/>
      <c r="C113" s="363"/>
      <c r="D113" s="364">
        <v>5539</v>
      </c>
      <c r="E113" s="364">
        <v>2653</v>
      </c>
      <c r="F113" s="364">
        <v>2663</v>
      </c>
      <c r="G113" s="364">
        <v>1189</v>
      </c>
      <c r="H113" s="364">
        <v>1982</v>
      </c>
      <c r="I113" s="364">
        <v>931</v>
      </c>
      <c r="J113" s="364">
        <v>1240</v>
      </c>
      <c r="K113" s="364">
        <v>549</v>
      </c>
      <c r="L113" s="364">
        <v>733</v>
      </c>
      <c r="M113" s="364">
        <v>258</v>
      </c>
      <c r="N113" s="363">
        <f t="shared" si="32"/>
        <v>12157</v>
      </c>
      <c r="O113" s="363">
        <f t="shared" si="33"/>
        <v>5580</v>
      </c>
      <c r="P113" s="183" t="s">
        <v>494</v>
      </c>
      <c r="Q113" s="364">
        <v>2150</v>
      </c>
      <c r="R113" s="364">
        <v>1112</v>
      </c>
      <c r="S113" s="364">
        <v>857</v>
      </c>
      <c r="T113" s="364">
        <v>378</v>
      </c>
      <c r="U113" s="364">
        <v>705</v>
      </c>
      <c r="V113" s="364">
        <v>316</v>
      </c>
      <c r="W113" s="364">
        <v>338</v>
      </c>
      <c r="X113" s="364">
        <v>165</v>
      </c>
      <c r="Y113" s="364">
        <v>278</v>
      </c>
      <c r="Z113" s="364">
        <v>103</v>
      </c>
      <c r="AA113" s="363">
        <f t="shared" si="28"/>
        <v>4328</v>
      </c>
      <c r="AB113" s="363">
        <f t="shared" si="29"/>
        <v>2074</v>
      </c>
      <c r="AC113" s="183" t="s">
        <v>494</v>
      </c>
      <c r="AD113" s="183">
        <f>+'saisie N1Pub'!AE114</f>
        <v>97</v>
      </c>
      <c r="AE113" s="183">
        <f>+'saisie N1Pub'!AF114</f>
        <v>89</v>
      </c>
      <c r="AF113" s="183">
        <f>+'saisie N1Pub'!AG114</f>
        <v>86</v>
      </c>
      <c r="AG113" s="183">
        <f>+'saisie N1Pub'!AH114</f>
        <v>72</v>
      </c>
      <c r="AH113" s="183">
        <f>+'saisie N1Pub'!AI114</f>
        <v>56</v>
      </c>
      <c r="AI113" s="182">
        <f>+'saisie N1Pub'!AJ114</f>
        <v>400</v>
      </c>
      <c r="AJ113" s="183">
        <f>+'saisie N1Pub'!AK114</f>
        <v>218</v>
      </c>
      <c r="AK113" s="183">
        <f>+'saisie N1Pub'!AL114</f>
        <v>218</v>
      </c>
      <c r="AL113" s="183">
        <f>+'saisie N1Pub'!AN114</f>
        <v>191</v>
      </c>
      <c r="AM113" s="272"/>
      <c r="AN113" s="183">
        <f>+'saisie N1Pub'!AO114</f>
        <v>71</v>
      </c>
      <c r="AO113" s="183">
        <f>+'saisie N1Pub'!AQ114</f>
        <v>1</v>
      </c>
      <c r="AP113" s="182">
        <f>+'saisie N1Pub'!AR114</f>
        <v>192</v>
      </c>
      <c r="AQ113" s="183">
        <f>+'saisie N1Pub'!AS114</f>
        <v>92</v>
      </c>
      <c r="AR113" s="183">
        <f>+'saisie N1Pub'!AT114</f>
        <v>86</v>
      </c>
      <c r="AS113" s="183">
        <f>+'saisie N1Pub'!AU114</f>
        <v>6</v>
      </c>
    </row>
    <row r="114" spans="1:51" ht="15" customHeight="1">
      <c r="A114" s="183" t="s">
        <v>495</v>
      </c>
      <c r="B114" s="363"/>
      <c r="C114" s="363"/>
      <c r="D114" s="364">
        <v>12512</v>
      </c>
      <c r="E114" s="364">
        <v>6073</v>
      </c>
      <c r="F114" s="364">
        <v>7708</v>
      </c>
      <c r="G114" s="364">
        <v>3749</v>
      </c>
      <c r="H114" s="364">
        <v>6190</v>
      </c>
      <c r="I114" s="364">
        <v>2995</v>
      </c>
      <c r="J114" s="364">
        <v>3668</v>
      </c>
      <c r="K114" s="364">
        <v>1686</v>
      </c>
      <c r="L114" s="364">
        <v>2838</v>
      </c>
      <c r="M114" s="364">
        <v>1203</v>
      </c>
      <c r="N114" s="363">
        <f t="shared" si="32"/>
        <v>32916</v>
      </c>
      <c r="O114" s="363">
        <f t="shared" si="33"/>
        <v>15706</v>
      </c>
      <c r="P114" s="183" t="s">
        <v>495</v>
      </c>
      <c r="Q114" s="364">
        <v>5469</v>
      </c>
      <c r="R114" s="364">
        <v>2645</v>
      </c>
      <c r="S114" s="364">
        <v>2876</v>
      </c>
      <c r="T114" s="364">
        <v>1387</v>
      </c>
      <c r="U114" s="364">
        <v>2169</v>
      </c>
      <c r="V114" s="364">
        <v>1064</v>
      </c>
      <c r="W114" s="364">
        <v>1029</v>
      </c>
      <c r="X114" s="364">
        <v>443</v>
      </c>
      <c r="Y114" s="364">
        <v>1157</v>
      </c>
      <c r="Z114" s="364">
        <v>466</v>
      </c>
      <c r="AA114" s="363">
        <f t="shared" si="28"/>
        <v>12700</v>
      </c>
      <c r="AB114" s="363">
        <f t="shared" si="29"/>
        <v>6005</v>
      </c>
      <c r="AC114" s="183" t="s">
        <v>495</v>
      </c>
      <c r="AD114" s="183">
        <f>+'saisie N1Pub'!AE115</f>
        <v>262</v>
      </c>
      <c r="AE114" s="183">
        <f>+'saisie N1Pub'!AF115</f>
        <v>245</v>
      </c>
      <c r="AF114" s="183">
        <f>+'saisie N1Pub'!AG115</f>
        <v>238</v>
      </c>
      <c r="AG114" s="183">
        <f>+'saisie N1Pub'!AH115</f>
        <v>215</v>
      </c>
      <c r="AH114" s="183">
        <f>+'saisie N1Pub'!AI115</f>
        <v>190</v>
      </c>
      <c r="AI114" s="182">
        <f>+'saisie N1Pub'!AJ115</f>
        <v>1150</v>
      </c>
      <c r="AJ114" s="183">
        <f>+'saisie N1Pub'!AK115</f>
        <v>641</v>
      </c>
      <c r="AK114" s="183">
        <f>+'saisie N1Pub'!AL115</f>
        <v>530</v>
      </c>
      <c r="AL114" s="183">
        <f>+'saisie N1Pub'!AN115</f>
        <v>413</v>
      </c>
      <c r="AM114" s="272"/>
      <c r="AN114" s="183">
        <f>+'saisie N1Pub'!AO115</f>
        <v>125</v>
      </c>
      <c r="AO114" s="183">
        <f>+'saisie N1Pub'!AQ115</f>
        <v>9</v>
      </c>
      <c r="AP114" s="182">
        <f>+'saisie N1Pub'!AR115</f>
        <v>422</v>
      </c>
      <c r="AQ114" s="183">
        <f>+'saisie N1Pub'!AS115</f>
        <v>300</v>
      </c>
      <c r="AR114" s="183">
        <f>+'saisie N1Pub'!AT115</f>
        <v>251</v>
      </c>
      <c r="AS114" s="183">
        <f>+'saisie N1Pub'!AU115</f>
        <v>49</v>
      </c>
    </row>
    <row r="115" spans="1:51" ht="15" customHeight="1">
      <c r="A115" s="183" t="s">
        <v>496</v>
      </c>
      <c r="B115" s="363"/>
      <c r="C115" s="363"/>
      <c r="D115" s="364">
        <v>6291</v>
      </c>
      <c r="E115" s="364">
        <v>3096</v>
      </c>
      <c r="F115" s="364">
        <v>3484</v>
      </c>
      <c r="G115" s="364">
        <v>1729</v>
      </c>
      <c r="H115" s="364">
        <v>2851</v>
      </c>
      <c r="I115" s="364">
        <v>1394</v>
      </c>
      <c r="J115" s="364">
        <v>1888</v>
      </c>
      <c r="K115" s="364">
        <v>962</v>
      </c>
      <c r="L115" s="364">
        <v>1129</v>
      </c>
      <c r="M115" s="364">
        <v>552</v>
      </c>
      <c r="N115" s="363">
        <f t="shared" si="32"/>
        <v>15643</v>
      </c>
      <c r="O115" s="363">
        <f t="shared" si="33"/>
        <v>7733</v>
      </c>
      <c r="P115" s="183" t="s">
        <v>496</v>
      </c>
      <c r="Q115" s="364">
        <v>2278</v>
      </c>
      <c r="R115" s="364">
        <v>1081</v>
      </c>
      <c r="S115" s="364">
        <v>1026</v>
      </c>
      <c r="T115" s="364">
        <v>465</v>
      </c>
      <c r="U115" s="364">
        <v>914</v>
      </c>
      <c r="V115" s="364">
        <v>434</v>
      </c>
      <c r="W115" s="364">
        <v>429</v>
      </c>
      <c r="X115" s="364">
        <v>235</v>
      </c>
      <c r="Y115" s="364">
        <v>211</v>
      </c>
      <c r="Z115" s="364">
        <v>104</v>
      </c>
      <c r="AA115" s="363">
        <f t="shared" si="28"/>
        <v>4858</v>
      </c>
      <c r="AB115" s="363">
        <f t="shared" si="29"/>
        <v>2319</v>
      </c>
      <c r="AC115" s="183" t="s">
        <v>496</v>
      </c>
      <c r="AD115" s="183">
        <f>+'saisie N1Pub'!AE116</f>
        <v>119</v>
      </c>
      <c r="AE115" s="183">
        <f>+'saisie N1Pub'!AF116</f>
        <v>101</v>
      </c>
      <c r="AF115" s="183">
        <f>+'saisie N1Pub'!AG116</f>
        <v>93</v>
      </c>
      <c r="AG115" s="183">
        <f>+'saisie N1Pub'!AH116</f>
        <v>72</v>
      </c>
      <c r="AH115" s="183">
        <f>+'saisie N1Pub'!AI116</f>
        <v>49</v>
      </c>
      <c r="AI115" s="182">
        <f>+'saisie N1Pub'!AJ116</f>
        <v>434</v>
      </c>
      <c r="AJ115" s="183">
        <f>+'saisie N1Pub'!AK116</f>
        <v>298</v>
      </c>
      <c r="AK115" s="183">
        <f>+'saisie N1Pub'!AL116</f>
        <v>269</v>
      </c>
      <c r="AL115" s="183">
        <f>+'saisie N1Pub'!AN116</f>
        <v>294</v>
      </c>
      <c r="AM115" s="272"/>
      <c r="AN115" s="183">
        <f>+'saisie N1Pub'!AO116</f>
        <v>121</v>
      </c>
      <c r="AO115" s="183">
        <f>+'saisie N1Pub'!AQ116</f>
        <v>8</v>
      </c>
      <c r="AP115" s="182">
        <f>+'saisie N1Pub'!AR116</f>
        <v>302</v>
      </c>
      <c r="AQ115" s="183">
        <f>+'saisie N1Pub'!AS116</f>
        <v>106</v>
      </c>
      <c r="AR115" s="183">
        <f>+'saisie N1Pub'!AT116</f>
        <v>91</v>
      </c>
      <c r="AS115" s="183">
        <f>+'saisie N1Pub'!AU116</f>
        <v>15</v>
      </c>
    </row>
    <row r="116" spans="1:51" ht="15" customHeight="1">
      <c r="A116" s="183" t="s">
        <v>497</v>
      </c>
      <c r="B116" s="363"/>
      <c r="C116" s="363"/>
      <c r="D116" s="364">
        <v>2502</v>
      </c>
      <c r="E116" s="364">
        <v>1230</v>
      </c>
      <c r="F116" s="364">
        <v>1050</v>
      </c>
      <c r="G116" s="364">
        <v>515</v>
      </c>
      <c r="H116" s="364">
        <v>678</v>
      </c>
      <c r="I116" s="364">
        <v>324</v>
      </c>
      <c r="J116" s="364">
        <v>395</v>
      </c>
      <c r="K116" s="364">
        <v>182</v>
      </c>
      <c r="L116" s="364">
        <v>281</v>
      </c>
      <c r="M116" s="364">
        <v>112</v>
      </c>
      <c r="N116" s="363">
        <f t="shared" si="32"/>
        <v>4906</v>
      </c>
      <c r="O116" s="363">
        <f t="shared" si="33"/>
        <v>2363</v>
      </c>
      <c r="P116" s="183" t="s">
        <v>497</v>
      </c>
      <c r="Q116" s="364">
        <v>779</v>
      </c>
      <c r="R116" s="364">
        <v>373</v>
      </c>
      <c r="S116" s="364">
        <v>328</v>
      </c>
      <c r="T116" s="364">
        <v>151</v>
      </c>
      <c r="U116" s="364">
        <v>233</v>
      </c>
      <c r="V116" s="364">
        <v>117</v>
      </c>
      <c r="W116" s="364">
        <v>67</v>
      </c>
      <c r="X116" s="364">
        <v>37</v>
      </c>
      <c r="Y116" s="364">
        <v>58</v>
      </c>
      <c r="Z116" s="364">
        <v>25</v>
      </c>
      <c r="AA116" s="363">
        <f t="shared" si="28"/>
        <v>1465</v>
      </c>
      <c r="AB116" s="363">
        <f t="shared" si="29"/>
        <v>703</v>
      </c>
      <c r="AC116" s="183" t="s">
        <v>497</v>
      </c>
      <c r="AD116" s="183">
        <f>+'saisie N1Pub'!AE117</f>
        <v>50</v>
      </c>
      <c r="AE116" s="183">
        <f>+'saisie N1Pub'!AF117</f>
        <v>35</v>
      </c>
      <c r="AF116" s="183">
        <f>+'saisie N1Pub'!AG117</f>
        <v>30</v>
      </c>
      <c r="AG116" s="183">
        <f>+'saisie N1Pub'!AH117</f>
        <v>25</v>
      </c>
      <c r="AH116" s="183">
        <f>+'saisie N1Pub'!AI117</f>
        <v>19</v>
      </c>
      <c r="AI116" s="182">
        <f>+'saisie N1Pub'!AJ117</f>
        <v>159</v>
      </c>
      <c r="AJ116" s="183">
        <f>+'saisie N1Pub'!AK117</f>
        <v>75</v>
      </c>
      <c r="AK116" s="183">
        <f>+'saisie N1Pub'!AL117</f>
        <v>66</v>
      </c>
      <c r="AL116" s="183">
        <f>+'saisie N1Pub'!AN117</f>
        <v>89</v>
      </c>
      <c r="AM116" s="272"/>
      <c r="AN116" s="183">
        <f>+'saisie N1Pub'!AO117</f>
        <v>31</v>
      </c>
      <c r="AO116" s="183">
        <f>+'saisie N1Pub'!AQ117</f>
        <v>1</v>
      </c>
      <c r="AP116" s="182">
        <f>+'saisie N1Pub'!AR117</f>
        <v>90</v>
      </c>
      <c r="AQ116" s="183">
        <f>+'saisie N1Pub'!AS117</f>
        <v>63</v>
      </c>
      <c r="AR116" s="183">
        <f>+'saisie N1Pub'!AT117</f>
        <v>52</v>
      </c>
      <c r="AS116" s="183">
        <f>+'saisie N1Pub'!AU117</f>
        <v>11</v>
      </c>
    </row>
    <row r="117" spans="1:51" ht="15" customHeight="1">
      <c r="A117" s="183" t="s">
        <v>498</v>
      </c>
      <c r="B117" s="363"/>
      <c r="C117" s="363"/>
      <c r="D117" s="364">
        <v>814</v>
      </c>
      <c r="E117" s="364">
        <v>395</v>
      </c>
      <c r="F117" s="364">
        <v>261</v>
      </c>
      <c r="G117" s="364">
        <v>127</v>
      </c>
      <c r="H117" s="364">
        <v>167</v>
      </c>
      <c r="I117" s="364">
        <v>86</v>
      </c>
      <c r="J117" s="364">
        <v>72</v>
      </c>
      <c r="K117" s="364">
        <v>39</v>
      </c>
      <c r="L117" s="364">
        <v>68</v>
      </c>
      <c r="M117" s="364">
        <v>32</v>
      </c>
      <c r="N117" s="363">
        <f t="shared" si="32"/>
        <v>1382</v>
      </c>
      <c r="O117" s="363">
        <f t="shared" si="33"/>
        <v>679</v>
      </c>
      <c r="P117" s="183" t="s">
        <v>498</v>
      </c>
      <c r="Q117" s="364">
        <v>150</v>
      </c>
      <c r="R117" s="364">
        <v>66</v>
      </c>
      <c r="S117" s="364">
        <v>58</v>
      </c>
      <c r="T117" s="364">
        <v>29</v>
      </c>
      <c r="U117" s="364">
        <v>33</v>
      </c>
      <c r="V117" s="364">
        <v>21</v>
      </c>
      <c r="W117" s="364">
        <v>12</v>
      </c>
      <c r="X117" s="364">
        <v>6</v>
      </c>
      <c r="Y117" s="364">
        <v>9</v>
      </c>
      <c r="Z117" s="364">
        <v>4</v>
      </c>
      <c r="AA117" s="363">
        <f t="shared" si="28"/>
        <v>262</v>
      </c>
      <c r="AB117" s="363">
        <f t="shared" si="29"/>
        <v>126</v>
      </c>
      <c r="AC117" s="183" t="s">
        <v>498</v>
      </c>
      <c r="AD117" s="183">
        <f>+'saisie N1Pub'!AE118</f>
        <v>21</v>
      </c>
      <c r="AE117" s="183">
        <f>+'saisie N1Pub'!AF118</f>
        <v>17</v>
      </c>
      <c r="AF117" s="183">
        <f>+'saisie N1Pub'!AG118</f>
        <v>14</v>
      </c>
      <c r="AG117" s="183">
        <f>+'saisie N1Pub'!AH118</f>
        <v>7</v>
      </c>
      <c r="AH117" s="183">
        <f>+'saisie N1Pub'!AI118</f>
        <v>5</v>
      </c>
      <c r="AI117" s="182">
        <f>+'saisie N1Pub'!AJ118</f>
        <v>64</v>
      </c>
      <c r="AJ117" s="183">
        <f>+'saisie N1Pub'!AK118</f>
        <v>29</v>
      </c>
      <c r="AK117" s="183">
        <f>+'saisie N1Pub'!AL118</f>
        <v>29</v>
      </c>
      <c r="AL117" s="183">
        <f>+'saisie N1Pub'!AN118</f>
        <v>42</v>
      </c>
      <c r="AM117" s="272"/>
      <c r="AN117" s="183">
        <f>+'saisie N1Pub'!AO118</f>
        <v>16</v>
      </c>
      <c r="AO117" s="183">
        <f>+'saisie N1Pub'!AQ118</f>
        <v>1</v>
      </c>
      <c r="AP117" s="182">
        <f>+'saisie N1Pub'!AR118</f>
        <v>43</v>
      </c>
      <c r="AQ117" s="183">
        <f>+'saisie N1Pub'!AS118</f>
        <v>30</v>
      </c>
      <c r="AR117" s="183">
        <f>+'saisie N1Pub'!AT118</f>
        <v>27</v>
      </c>
      <c r="AS117" s="183">
        <f>+'saisie N1Pub'!AU118</f>
        <v>3</v>
      </c>
    </row>
    <row r="118" spans="1:51" ht="15" customHeight="1">
      <c r="A118" s="183" t="s">
        <v>499</v>
      </c>
      <c r="B118" s="363"/>
      <c r="C118" s="363"/>
      <c r="D118" s="364">
        <v>8704</v>
      </c>
      <c r="E118" s="364">
        <v>4205</v>
      </c>
      <c r="F118" s="364">
        <v>3887</v>
      </c>
      <c r="G118" s="364">
        <v>1902</v>
      </c>
      <c r="H118" s="364">
        <v>2831</v>
      </c>
      <c r="I118" s="364">
        <v>1392</v>
      </c>
      <c r="J118" s="364">
        <v>1607</v>
      </c>
      <c r="K118" s="364">
        <v>766</v>
      </c>
      <c r="L118" s="364">
        <v>1116</v>
      </c>
      <c r="M118" s="364">
        <v>501</v>
      </c>
      <c r="N118" s="363">
        <f t="shared" si="32"/>
        <v>18145</v>
      </c>
      <c r="O118" s="363">
        <f t="shared" si="33"/>
        <v>8766</v>
      </c>
      <c r="P118" s="183" t="s">
        <v>499</v>
      </c>
      <c r="Q118" s="364">
        <v>2713</v>
      </c>
      <c r="R118" s="364">
        <v>1291</v>
      </c>
      <c r="S118" s="364">
        <v>1142</v>
      </c>
      <c r="T118" s="364">
        <v>557</v>
      </c>
      <c r="U118" s="364">
        <v>1008</v>
      </c>
      <c r="V118" s="364">
        <v>496</v>
      </c>
      <c r="W118" s="364">
        <v>432</v>
      </c>
      <c r="X118" s="364">
        <v>204</v>
      </c>
      <c r="Y118" s="364">
        <v>362</v>
      </c>
      <c r="Z118" s="364">
        <v>172</v>
      </c>
      <c r="AA118" s="363">
        <f t="shared" si="28"/>
        <v>5657</v>
      </c>
      <c r="AB118" s="363">
        <f t="shared" si="29"/>
        <v>2720</v>
      </c>
      <c r="AC118" s="183" t="s">
        <v>499</v>
      </c>
      <c r="AD118" s="183">
        <f>+'saisie N1Pub'!AE119</f>
        <v>166</v>
      </c>
      <c r="AE118" s="183">
        <f>+'saisie N1Pub'!AF119</f>
        <v>138</v>
      </c>
      <c r="AF118" s="183">
        <f>+'saisie N1Pub'!AG119</f>
        <v>118</v>
      </c>
      <c r="AG118" s="183">
        <f>+'saisie N1Pub'!AH119</f>
        <v>102</v>
      </c>
      <c r="AH118" s="183">
        <f>+'saisie N1Pub'!AI119</f>
        <v>85</v>
      </c>
      <c r="AI118" s="182">
        <f>+'saisie N1Pub'!AJ119</f>
        <v>609</v>
      </c>
      <c r="AJ118" s="183">
        <f>+'saisie N1Pub'!AK119</f>
        <v>383</v>
      </c>
      <c r="AK118" s="183">
        <f>+'saisie N1Pub'!AL119</f>
        <v>366</v>
      </c>
      <c r="AL118" s="183">
        <f>+'saisie N1Pub'!AN119</f>
        <v>264</v>
      </c>
      <c r="AM118" s="272"/>
      <c r="AN118" s="183">
        <f>+'saisie N1Pub'!AO119</f>
        <v>80</v>
      </c>
      <c r="AO118" s="183">
        <f>+'saisie N1Pub'!AQ119</f>
        <v>1</v>
      </c>
      <c r="AP118" s="182">
        <f>+'saisie N1Pub'!AR119</f>
        <v>265</v>
      </c>
      <c r="AQ118" s="183">
        <f>+'saisie N1Pub'!AS119</f>
        <v>165</v>
      </c>
      <c r="AR118" s="183">
        <f>+'saisie N1Pub'!AT119</f>
        <v>153</v>
      </c>
      <c r="AS118" s="183">
        <f>+'saisie N1Pub'!AU119</f>
        <v>12</v>
      </c>
    </row>
    <row r="119" spans="1:51" ht="15" customHeight="1">
      <c r="A119" s="183" t="s">
        <v>500</v>
      </c>
      <c r="B119" s="363"/>
      <c r="C119" s="363"/>
      <c r="D119" s="364">
        <v>2025</v>
      </c>
      <c r="E119" s="364">
        <v>961</v>
      </c>
      <c r="F119" s="364">
        <v>736</v>
      </c>
      <c r="G119" s="364">
        <v>328</v>
      </c>
      <c r="H119" s="364">
        <v>452</v>
      </c>
      <c r="I119" s="364">
        <v>211</v>
      </c>
      <c r="J119" s="364">
        <v>217</v>
      </c>
      <c r="K119" s="364">
        <v>120</v>
      </c>
      <c r="L119" s="364">
        <v>109</v>
      </c>
      <c r="M119" s="364">
        <v>55</v>
      </c>
      <c r="N119" s="363">
        <f t="shared" si="32"/>
        <v>3539</v>
      </c>
      <c r="O119" s="363">
        <f t="shared" si="33"/>
        <v>1675</v>
      </c>
      <c r="P119" s="183" t="s">
        <v>500</v>
      </c>
      <c r="Q119" s="364">
        <v>677</v>
      </c>
      <c r="R119" s="364">
        <v>344</v>
      </c>
      <c r="S119" s="364">
        <v>135</v>
      </c>
      <c r="T119" s="364">
        <v>56</v>
      </c>
      <c r="U119" s="364">
        <v>128</v>
      </c>
      <c r="V119" s="364">
        <v>61</v>
      </c>
      <c r="W119" s="364">
        <v>60</v>
      </c>
      <c r="X119" s="364">
        <v>30</v>
      </c>
      <c r="Y119" s="364">
        <v>22</v>
      </c>
      <c r="Z119" s="364">
        <v>12</v>
      </c>
      <c r="AA119" s="363">
        <f t="shared" si="28"/>
        <v>1022</v>
      </c>
      <c r="AB119" s="363">
        <f t="shared" si="29"/>
        <v>503</v>
      </c>
      <c r="AC119" s="183" t="s">
        <v>500</v>
      </c>
      <c r="AD119" s="183">
        <f>+'saisie N1Pub'!AE120</f>
        <v>44</v>
      </c>
      <c r="AE119" s="183">
        <f>+'saisie N1Pub'!AF120</f>
        <v>27</v>
      </c>
      <c r="AF119" s="183">
        <f>+'saisie N1Pub'!AG120</f>
        <v>23</v>
      </c>
      <c r="AG119" s="183">
        <f>+'saisie N1Pub'!AH120</f>
        <v>15</v>
      </c>
      <c r="AH119" s="183">
        <f>+'saisie N1Pub'!AI120</f>
        <v>8</v>
      </c>
      <c r="AI119" s="182">
        <f>+'saisie N1Pub'!AJ120</f>
        <v>117</v>
      </c>
      <c r="AJ119" s="183">
        <f>+'saisie N1Pub'!AK120</f>
        <v>67</v>
      </c>
      <c r="AK119" s="183">
        <f>+'saisie N1Pub'!AL120</f>
        <v>50</v>
      </c>
      <c r="AL119" s="183">
        <f>+'saisie N1Pub'!AN120</f>
        <v>71</v>
      </c>
      <c r="AM119" s="272"/>
      <c r="AN119" s="183">
        <f>+'saisie N1Pub'!AO120</f>
        <v>41</v>
      </c>
      <c r="AO119" s="183">
        <f>+'saisie N1Pub'!AQ120</f>
        <v>2</v>
      </c>
      <c r="AP119" s="182">
        <f>+'saisie N1Pub'!AR120</f>
        <v>73</v>
      </c>
      <c r="AQ119" s="183">
        <f>+'saisie N1Pub'!AS120</f>
        <v>50</v>
      </c>
      <c r="AR119" s="183">
        <f>+'saisie N1Pub'!AT120</f>
        <v>39</v>
      </c>
      <c r="AS119" s="183">
        <f>+'saisie N1Pub'!AU120</f>
        <v>11</v>
      </c>
    </row>
    <row r="120" spans="1:51" ht="15" customHeight="1">
      <c r="A120" s="253" t="s">
        <v>501</v>
      </c>
      <c r="B120" s="385"/>
      <c r="C120" s="385"/>
      <c r="D120" s="365">
        <v>5220</v>
      </c>
      <c r="E120" s="365">
        <v>2532</v>
      </c>
      <c r="F120" s="365">
        <v>2889</v>
      </c>
      <c r="G120" s="365">
        <v>1443</v>
      </c>
      <c r="H120" s="365">
        <v>2189</v>
      </c>
      <c r="I120" s="365">
        <v>1128</v>
      </c>
      <c r="J120" s="365">
        <v>1106</v>
      </c>
      <c r="K120" s="365">
        <v>550</v>
      </c>
      <c r="L120" s="365">
        <v>634</v>
      </c>
      <c r="M120" s="365">
        <v>324</v>
      </c>
      <c r="N120" s="385">
        <f t="shared" si="32"/>
        <v>12038</v>
      </c>
      <c r="O120" s="385">
        <f t="shared" si="33"/>
        <v>5977</v>
      </c>
      <c r="P120" s="253" t="s">
        <v>501</v>
      </c>
      <c r="Q120" s="365">
        <v>1840</v>
      </c>
      <c r="R120" s="365">
        <v>832</v>
      </c>
      <c r="S120" s="365">
        <v>854</v>
      </c>
      <c r="T120" s="365">
        <v>412</v>
      </c>
      <c r="U120" s="365">
        <v>729</v>
      </c>
      <c r="V120" s="365">
        <v>377</v>
      </c>
      <c r="W120" s="365">
        <v>275</v>
      </c>
      <c r="X120" s="365">
        <v>123</v>
      </c>
      <c r="Y120" s="365">
        <v>156</v>
      </c>
      <c r="Z120" s="365">
        <v>80</v>
      </c>
      <c r="AA120" s="385">
        <f t="shared" si="28"/>
        <v>3854</v>
      </c>
      <c r="AB120" s="385">
        <f t="shared" si="29"/>
        <v>1824</v>
      </c>
      <c r="AC120" s="253" t="s">
        <v>501</v>
      </c>
      <c r="AD120" s="253">
        <f>+'saisie N1Pub'!AE121</f>
        <v>129</v>
      </c>
      <c r="AE120" s="253">
        <f>+'saisie N1Pub'!AF121</f>
        <v>117</v>
      </c>
      <c r="AF120" s="253">
        <f>+'saisie N1Pub'!AG121</f>
        <v>108</v>
      </c>
      <c r="AG120" s="253">
        <f>+'saisie N1Pub'!AH121</f>
        <v>70</v>
      </c>
      <c r="AH120" s="253">
        <f>+'saisie N1Pub'!AI121</f>
        <v>50</v>
      </c>
      <c r="AI120" s="267">
        <f>+'saisie N1Pub'!AJ121</f>
        <v>474</v>
      </c>
      <c r="AJ120" s="253">
        <f>+'saisie N1Pub'!AK121</f>
        <v>263</v>
      </c>
      <c r="AK120" s="253">
        <f>+'saisie N1Pub'!AL121</f>
        <v>261</v>
      </c>
      <c r="AL120" s="253">
        <f>+'saisie N1Pub'!AN121</f>
        <v>235</v>
      </c>
      <c r="AM120" s="1064"/>
      <c r="AN120" s="253">
        <f>+'saisie N1Pub'!AO121</f>
        <v>99</v>
      </c>
      <c r="AO120" s="253">
        <f>+'saisie N1Pub'!AQ121</f>
        <v>2</v>
      </c>
      <c r="AP120" s="267">
        <f>+'saisie N1Pub'!AR121</f>
        <v>237</v>
      </c>
      <c r="AQ120" s="253">
        <f>+'saisie N1Pub'!AS121</f>
        <v>148</v>
      </c>
      <c r="AR120" s="253">
        <f>+'saisie N1Pub'!AT121</f>
        <v>122</v>
      </c>
      <c r="AS120" s="253">
        <f>+'saisie N1Pub'!AU121</f>
        <v>26</v>
      </c>
    </row>
    <row r="121" spans="1:51">
      <c r="B121" s="361"/>
      <c r="C121" s="361"/>
      <c r="D121" s="361"/>
      <c r="E121" s="361"/>
      <c r="F121" s="361"/>
      <c r="G121" s="361"/>
      <c r="H121" s="361"/>
      <c r="I121" s="361"/>
      <c r="J121" s="361"/>
      <c r="K121" s="361"/>
      <c r="L121" s="361"/>
      <c r="M121" s="361"/>
      <c r="N121" s="361"/>
      <c r="O121" s="361"/>
      <c r="Q121" s="361"/>
      <c r="R121" s="361"/>
      <c r="S121" s="361"/>
      <c r="T121" s="361"/>
      <c r="U121" s="361"/>
      <c r="V121" s="361"/>
      <c r="W121" s="361"/>
      <c r="X121" s="361"/>
      <c r="Y121" s="361"/>
      <c r="Z121" s="361"/>
      <c r="AA121" s="361"/>
      <c r="AB121" s="361"/>
      <c r="AC121" s="955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  <c r="AN121" s="262"/>
      <c r="AO121" s="262"/>
      <c r="AP121" s="262"/>
      <c r="AQ121" s="262"/>
      <c r="AR121" s="262"/>
      <c r="AY121" s="1062"/>
    </row>
    <row r="122" spans="1:51">
      <c r="A122" s="245" t="s">
        <v>218</v>
      </c>
      <c r="B122" s="328"/>
      <c r="C122" s="328"/>
      <c r="D122" s="328"/>
      <c r="E122" s="328"/>
      <c r="F122" s="328"/>
      <c r="G122" s="328"/>
      <c r="H122" s="328"/>
      <c r="I122" s="328"/>
      <c r="J122" s="328"/>
      <c r="K122" s="328"/>
      <c r="L122" s="328"/>
      <c r="M122" s="328"/>
      <c r="N122" s="328"/>
      <c r="O122" s="328"/>
      <c r="P122" s="245" t="s">
        <v>219</v>
      </c>
      <c r="Q122" s="328"/>
      <c r="R122" s="328"/>
      <c r="S122" s="328"/>
      <c r="T122" s="328"/>
      <c r="U122" s="328"/>
      <c r="V122" s="328"/>
      <c r="W122" s="328"/>
      <c r="X122" s="328"/>
      <c r="Y122" s="328"/>
      <c r="Z122" s="328"/>
      <c r="AA122" s="328"/>
      <c r="AB122" s="328"/>
      <c r="AC122" s="245" t="s">
        <v>295</v>
      </c>
      <c r="AD122" s="245"/>
      <c r="AE122" s="245"/>
      <c r="AF122" s="245"/>
      <c r="AG122" s="245"/>
      <c r="AH122" s="245"/>
      <c r="AI122" s="245"/>
      <c r="AJ122" s="245"/>
      <c r="AK122" s="245"/>
      <c r="AL122" s="245"/>
      <c r="AM122" s="245"/>
      <c r="AN122" s="245"/>
      <c r="AO122" s="245"/>
      <c r="AP122" s="245"/>
      <c r="AQ122" s="245"/>
      <c r="AR122" s="245"/>
    </row>
    <row r="123" spans="1:51">
      <c r="A123" s="245" t="s">
        <v>998</v>
      </c>
      <c r="B123" s="328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245" t="s">
        <v>998</v>
      </c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245" t="s">
        <v>301</v>
      </c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</row>
    <row r="124" spans="1:51">
      <c r="A124" s="245" t="s">
        <v>1</v>
      </c>
      <c r="B124" s="328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245" t="s">
        <v>1</v>
      </c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245" t="s">
        <v>1</v>
      </c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</row>
    <row r="125" spans="1:51">
      <c r="B125" s="361"/>
      <c r="C125" s="361"/>
      <c r="D125" s="361"/>
      <c r="E125" s="361"/>
      <c r="F125" s="361"/>
      <c r="G125" s="361"/>
      <c r="H125" s="361"/>
      <c r="I125" s="361"/>
      <c r="J125" s="361"/>
      <c r="K125" s="361"/>
      <c r="L125" s="361"/>
      <c r="M125" s="361"/>
      <c r="N125" s="361"/>
      <c r="O125" s="361"/>
      <c r="Q125" s="361"/>
      <c r="R125" s="361"/>
      <c r="S125" s="361"/>
      <c r="T125" s="361"/>
      <c r="U125" s="361"/>
      <c r="V125" s="361"/>
      <c r="W125" s="361"/>
      <c r="X125" s="361"/>
      <c r="Y125" s="361"/>
      <c r="Z125" s="361"/>
      <c r="AA125" s="361"/>
      <c r="AB125" s="361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  <c r="AN125" s="262"/>
      <c r="AO125" s="262"/>
      <c r="AP125" s="262"/>
      <c r="AQ125" s="262"/>
      <c r="AR125" s="262"/>
    </row>
    <row r="126" spans="1:51">
      <c r="A126" s="248" t="s">
        <v>458</v>
      </c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 t="s">
        <v>618</v>
      </c>
      <c r="M126" s="361"/>
      <c r="N126" s="361"/>
      <c r="O126" s="361"/>
      <c r="P126" s="248" t="s">
        <v>458</v>
      </c>
      <c r="Q126" s="361"/>
      <c r="R126" s="361"/>
      <c r="S126" s="361"/>
      <c r="T126" s="361"/>
      <c r="U126" s="361"/>
      <c r="V126" s="361"/>
      <c r="W126" s="361"/>
      <c r="X126" s="361"/>
      <c r="Y126" s="361" t="s">
        <v>618</v>
      </c>
      <c r="Z126" s="361"/>
      <c r="AA126" s="361"/>
      <c r="AB126" s="361"/>
      <c r="AC126" s="248" t="s">
        <v>458</v>
      </c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 t="s">
        <v>618</v>
      </c>
      <c r="AQ126" s="262"/>
      <c r="AR126" s="262"/>
    </row>
    <row r="127" spans="1:51"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N127" s="361"/>
      <c r="O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A127" s="361"/>
      <c r="AB127" s="361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/>
    </row>
    <row r="128" spans="1:51" ht="17.25" customHeight="1">
      <c r="A128" s="249"/>
      <c r="B128" s="79" t="s">
        <v>7</v>
      </c>
      <c r="C128" s="186"/>
      <c r="D128" s="79" t="s">
        <v>378</v>
      </c>
      <c r="E128" s="186"/>
      <c r="F128" s="79" t="s">
        <v>379</v>
      </c>
      <c r="G128" s="186"/>
      <c r="H128" s="79" t="s">
        <v>380</v>
      </c>
      <c r="I128" s="186"/>
      <c r="J128" s="79" t="s">
        <v>381</v>
      </c>
      <c r="K128" s="186"/>
      <c r="L128" s="79" t="s">
        <v>382</v>
      </c>
      <c r="M128" s="186"/>
      <c r="N128" s="79" t="s">
        <v>80</v>
      </c>
      <c r="O128" s="186"/>
      <c r="P128" s="249"/>
      <c r="Q128" s="79" t="s">
        <v>378</v>
      </c>
      <c r="R128" s="186"/>
      <c r="S128" s="79" t="s">
        <v>379</v>
      </c>
      <c r="T128" s="186"/>
      <c r="U128" s="79" t="s">
        <v>380</v>
      </c>
      <c r="V128" s="186"/>
      <c r="W128" s="79" t="s">
        <v>381</v>
      </c>
      <c r="X128" s="186"/>
      <c r="Y128" s="79" t="s">
        <v>382</v>
      </c>
      <c r="Z128" s="186"/>
      <c r="AA128" s="79" t="s">
        <v>80</v>
      </c>
      <c r="AB128" s="186"/>
      <c r="AC128" s="249"/>
      <c r="AD128" s="801" t="s">
        <v>96</v>
      </c>
      <c r="AE128" s="801"/>
      <c r="AF128" s="801"/>
      <c r="AG128" s="801"/>
      <c r="AH128" s="801"/>
      <c r="AI128" s="804"/>
      <c r="AJ128" s="1095" t="s">
        <v>110</v>
      </c>
      <c r="AK128" s="1096"/>
      <c r="AL128" s="800" t="s">
        <v>385</v>
      </c>
      <c r="AM128" s="801"/>
      <c r="AN128" s="801"/>
      <c r="AO128" s="801"/>
      <c r="AP128" s="802"/>
      <c r="AQ128" s="1092" t="s">
        <v>386</v>
      </c>
      <c r="AR128" s="1093"/>
      <c r="AS128" s="1094"/>
    </row>
    <row r="129" spans="1:45" ht="30" customHeight="1">
      <c r="A129" s="253" t="s">
        <v>387</v>
      </c>
      <c r="B129" s="85" t="s">
        <v>665</v>
      </c>
      <c r="C129" s="85" t="s">
        <v>389</v>
      </c>
      <c r="D129" s="85" t="s">
        <v>665</v>
      </c>
      <c r="E129" s="85" t="s">
        <v>389</v>
      </c>
      <c r="F129" s="85" t="s">
        <v>665</v>
      </c>
      <c r="G129" s="85" t="s">
        <v>389</v>
      </c>
      <c r="H129" s="85" t="s">
        <v>665</v>
      </c>
      <c r="I129" s="85" t="s">
        <v>389</v>
      </c>
      <c r="J129" s="85" t="s">
        <v>665</v>
      </c>
      <c r="K129" s="85" t="s">
        <v>389</v>
      </c>
      <c r="L129" s="85" t="s">
        <v>665</v>
      </c>
      <c r="M129" s="85" t="s">
        <v>389</v>
      </c>
      <c r="N129" s="85" t="s">
        <v>665</v>
      </c>
      <c r="O129" s="85" t="s">
        <v>389</v>
      </c>
      <c r="P129" s="253" t="s">
        <v>387</v>
      </c>
      <c r="Q129" s="85" t="s">
        <v>665</v>
      </c>
      <c r="R129" s="85" t="s">
        <v>389</v>
      </c>
      <c r="S129" s="85" t="s">
        <v>665</v>
      </c>
      <c r="T129" s="85" t="s">
        <v>389</v>
      </c>
      <c r="U129" s="85" t="s">
        <v>665</v>
      </c>
      <c r="V129" s="85" t="s">
        <v>389</v>
      </c>
      <c r="W129" s="85" t="s">
        <v>665</v>
      </c>
      <c r="X129" s="85" t="s">
        <v>389</v>
      </c>
      <c r="Y129" s="85" t="s">
        <v>665</v>
      </c>
      <c r="Z129" s="85" t="s">
        <v>389</v>
      </c>
      <c r="AA129" s="85" t="s">
        <v>665</v>
      </c>
      <c r="AB129" s="85" t="s">
        <v>389</v>
      </c>
      <c r="AC129" s="803" t="s">
        <v>387</v>
      </c>
      <c r="AD129" s="879" t="s">
        <v>396</v>
      </c>
      <c r="AE129" s="879" t="s">
        <v>397</v>
      </c>
      <c r="AF129" s="879" t="s">
        <v>398</v>
      </c>
      <c r="AG129" s="879" t="s">
        <v>399</v>
      </c>
      <c r="AH129" s="879" t="s">
        <v>400</v>
      </c>
      <c r="AI129" s="884" t="s">
        <v>377</v>
      </c>
      <c r="AJ129" s="885" t="s">
        <v>86</v>
      </c>
      <c r="AK129" s="933" t="s">
        <v>9</v>
      </c>
      <c r="AL129" s="883" t="s">
        <v>241</v>
      </c>
      <c r="AM129" s="1051" t="s">
        <v>112</v>
      </c>
      <c r="AN129" s="883" t="s">
        <v>242</v>
      </c>
      <c r="AO129" s="883" t="s">
        <v>83</v>
      </c>
      <c r="AP129" s="884" t="s">
        <v>377</v>
      </c>
      <c r="AQ129" s="885" t="s">
        <v>111</v>
      </c>
      <c r="AR129" s="885" t="s">
        <v>117</v>
      </c>
      <c r="AS129" s="886" t="s">
        <v>178</v>
      </c>
    </row>
    <row r="130" spans="1:45">
      <c r="A130" s="183"/>
      <c r="B130" s="362"/>
      <c r="C130" s="362"/>
      <c r="D130" s="362"/>
      <c r="E130" s="362"/>
      <c r="F130" s="362"/>
      <c r="G130" s="362"/>
      <c r="H130" s="362"/>
      <c r="I130" s="362"/>
      <c r="J130" s="362"/>
      <c r="K130" s="362"/>
      <c r="L130" s="362"/>
      <c r="M130" s="362"/>
      <c r="N130" s="362"/>
      <c r="O130" s="362"/>
      <c r="P130" s="183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249"/>
      <c r="AD130" s="438"/>
      <c r="AE130" s="438"/>
      <c r="AF130" s="438"/>
      <c r="AG130" s="438"/>
      <c r="AH130" s="438"/>
      <c r="AI130" s="249"/>
      <c r="AJ130" s="242"/>
      <c r="AK130" s="619"/>
      <c r="AL130" s="242"/>
      <c r="AM130" s="626"/>
      <c r="AN130" s="242"/>
      <c r="AO130" s="242"/>
      <c r="AP130" s="438"/>
      <c r="AQ130" s="242"/>
      <c r="AR130" s="254"/>
      <c r="AS130" s="256"/>
    </row>
    <row r="131" spans="1:45" ht="13.5" customHeight="1">
      <c r="A131" s="182" t="s">
        <v>407</v>
      </c>
      <c r="B131" s="363">
        <f>SUM(B133:B153)</f>
        <v>0</v>
      </c>
      <c r="C131" s="363">
        <f>SUM(C133:C153)</f>
        <v>0</v>
      </c>
      <c r="D131" s="363">
        <f>SUM(D133:D150)</f>
        <v>171702</v>
      </c>
      <c r="E131" s="363">
        <f t="shared" ref="E131:O131" si="34">SUM(E133:E150)</f>
        <v>82414</v>
      </c>
      <c r="F131" s="363">
        <f t="shared" si="34"/>
        <v>87750</v>
      </c>
      <c r="G131" s="363">
        <f t="shared" si="34"/>
        <v>42662</v>
      </c>
      <c r="H131" s="363">
        <f t="shared" si="34"/>
        <v>69059</v>
      </c>
      <c r="I131" s="363">
        <f t="shared" si="34"/>
        <v>34720</v>
      </c>
      <c r="J131" s="363">
        <f t="shared" si="34"/>
        <v>37832</v>
      </c>
      <c r="K131" s="363">
        <f t="shared" si="34"/>
        <v>19344</v>
      </c>
      <c r="L131" s="363">
        <f t="shared" si="34"/>
        <v>28755</v>
      </c>
      <c r="M131" s="363">
        <f t="shared" si="34"/>
        <v>14820</v>
      </c>
      <c r="N131" s="363">
        <f t="shared" si="34"/>
        <v>395098</v>
      </c>
      <c r="O131" s="363">
        <f t="shared" si="34"/>
        <v>193960</v>
      </c>
      <c r="P131" s="182" t="s">
        <v>407</v>
      </c>
      <c r="Q131" s="363">
        <f>SUM(Q133:Q150)</f>
        <v>72681</v>
      </c>
      <c r="R131" s="363">
        <f t="shared" ref="R131:AB131" si="35">SUM(R133:R150)</f>
        <v>33771</v>
      </c>
      <c r="S131" s="363">
        <f t="shared" si="35"/>
        <v>31215</v>
      </c>
      <c r="T131" s="363">
        <f t="shared" si="35"/>
        <v>14290</v>
      </c>
      <c r="U131" s="363">
        <f t="shared" si="35"/>
        <v>26176</v>
      </c>
      <c r="V131" s="363">
        <f t="shared" si="35"/>
        <v>12834</v>
      </c>
      <c r="W131" s="363">
        <f t="shared" si="35"/>
        <v>10389</v>
      </c>
      <c r="X131" s="363">
        <f t="shared" si="35"/>
        <v>5270</v>
      </c>
      <c r="Y131" s="363">
        <f t="shared" si="35"/>
        <v>10200</v>
      </c>
      <c r="Z131" s="363">
        <f t="shared" si="35"/>
        <v>5211</v>
      </c>
      <c r="AA131" s="363">
        <f t="shared" si="35"/>
        <v>150661</v>
      </c>
      <c r="AB131" s="363">
        <f t="shared" si="35"/>
        <v>71376</v>
      </c>
      <c r="AC131" s="182" t="s">
        <v>407</v>
      </c>
      <c r="AD131" s="182">
        <f>SUM(AD133:AD150)</f>
        <v>2918</v>
      </c>
      <c r="AE131" s="182">
        <f t="shared" ref="AE131:AS131" si="36">SUM(AE133:AE150)</f>
        <v>2627</v>
      </c>
      <c r="AF131" s="182">
        <f t="shared" si="36"/>
        <v>2463</v>
      </c>
      <c r="AG131" s="182">
        <f t="shared" si="36"/>
        <v>1691</v>
      </c>
      <c r="AH131" s="182">
        <f t="shared" si="36"/>
        <v>1555</v>
      </c>
      <c r="AI131" s="182">
        <f t="shared" si="36"/>
        <v>11254</v>
      </c>
      <c r="AJ131" s="182">
        <f t="shared" si="36"/>
        <v>6921</v>
      </c>
      <c r="AK131" s="182">
        <f t="shared" si="36"/>
        <v>6180</v>
      </c>
      <c r="AL131" s="182">
        <f t="shared" si="36"/>
        <v>6630</v>
      </c>
      <c r="AM131" s="182">
        <f>SUM(AM133:AM150)</f>
        <v>1108</v>
      </c>
      <c r="AN131" s="182">
        <f>SUM(AN133:AN150)</f>
        <v>0</v>
      </c>
      <c r="AO131" s="182">
        <f t="shared" si="36"/>
        <v>216</v>
      </c>
      <c r="AP131" s="182">
        <f t="shared" si="36"/>
        <v>6846</v>
      </c>
      <c r="AQ131" s="182">
        <f t="shared" si="36"/>
        <v>3013</v>
      </c>
      <c r="AR131" s="182">
        <f t="shared" si="36"/>
        <v>2826</v>
      </c>
      <c r="AS131" s="182">
        <f t="shared" si="36"/>
        <v>187</v>
      </c>
    </row>
    <row r="132" spans="1:45" ht="9.75" customHeight="1">
      <c r="A132" s="183"/>
      <c r="B132" s="364"/>
      <c r="C132" s="364"/>
      <c r="D132" s="364"/>
      <c r="E132" s="364"/>
      <c r="F132" s="364"/>
      <c r="G132" s="364"/>
      <c r="H132" s="364"/>
      <c r="I132" s="364"/>
      <c r="J132" s="364"/>
      <c r="K132" s="364"/>
      <c r="L132" s="364"/>
      <c r="M132" s="364"/>
      <c r="N132" s="364"/>
      <c r="O132" s="364"/>
      <c r="P132" s="183"/>
      <c r="Q132" s="364"/>
      <c r="R132" s="364"/>
      <c r="S132" s="364"/>
      <c r="T132" s="364"/>
      <c r="U132" s="364"/>
      <c r="V132" s="364"/>
      <c r="W132" s="364"/>
      <c r="X132" s="364"/>
      <c r="Y132" s="364"/>
      <c r="Z132" s="364"/>
      <c r="AA132" s="363"/>
      <c r="AB132" s="363"/>
      <c r="AC132" s="183"/>
      <c r="AD132" s="183"/>
      <c r="AE132" s="183"/>
      <c r="AF132" s="183"/>
      <c r="AG132" s="183"/>
      <c r="AH132" s="183"/>
      <c r="AI132" s="182"/>
      <c r="AJ132" s="183"/>
      <c r="AK132" s="183"/>
      <c r="AL132" s="183"/>
      <c r="AM132" s="183"/>
      <c r="AN132" s="183"/>
      <c r="AO132" s="183"/>
      <c r="AP132" s="183"/>
      <c r="AQ132" s="183"/>
      <c r="AR132" s="263"/>
      <c r="AS132" s="256"/>
    </row>
    <row r="133" spans="1:45" ht="14.25" customHeight="1">
      <c r="A133" s="183" t="s">
        <v>459</v>
      </c>
      <c r="B133" s="364">
        <f>+'saisie N1Pub'!B135+'saisie N1Pub'!C135</f>
        <v>0</v>
      </c>
      <c r="C133" s="364">
        <f>+'saisie N1Pub'!C135</f>
        <v>0</v>
      </c>
      <c r="D133" s="364">
        <f>+'saisie N1Pub'!D135+'saisie N1Pub'!E135</f>
        <v>3644</v>
      </c>
      <c r="E133" s="364">
        <f>+'saisie N1Pub'!E135</f>
        <v>1717</v>
      </c>
      <c r="F133" s="364">
        <f>+'saisie N1Pub'!F135+'saisie N1Pub'!G135</f>
        <v>3176</v>
      </c>
      <c r="G133" s="364">
        <f>+'saisie N1Pub'!G135</f>
        <v>1546</v>
      </c>
      <c r="H133" s="364">
        <f>+'saisie N1Pub'!H135+'saisie N1Pub'!I135</f>
        <v>3646</v>
      </c>
      <c r="I133" s="364">
        <f>+'saisie N1Pub'!I135</f>
        <v>1878</v>
      </c>
      <c r="J133" s="364">
        <f>+'saisie N1Pub'!J135+'saisie N1Pub'!K135</f>
        <v>2963</v>
      </c>
      <c r="K133" s="364">
        <f>+'saisie N1Pub'!K135</f>
        <v>1472</v>
      </c>
      <c r="L133" s="364">
        <f>+'saisie N1Pub'!L135+'saisie N1Pub'!M135</f>
        <v>2534</v>
      </c>
      <c r="M133" s="364">
        <f>+'saisie N1Pub'!M135</f>
        <v>1333</v>
      </c>
      <c r="N133" s="363">
        <f>++D133+F133+H133+J133+L133</f>
        <v>15963</v>
      </c>
      <c r="O133" s="363">
        <f>++E133+G133+I133+K133+M133</f>
        <v>7946</v>
      </c>
      <c r="P133" s="183" t="s">
        <v>459</v>
      </c>
      <c r="Q133" s="364">
        <f>+'saisie N1Pub'!Q135+'saisie N1Pub'!R135</f>
        <v>1260</v>
      </c>
      <c r="R133" s="364">
        <f>+'saisie N1Pub'!R135</f>
        <v>594</v>
      </c>
      <c r="S133" s="364">
        <f>+'saisie N1Pub'!S135+'saisie N1Pub'!T135</f>
        <v>845</v>
      </c>
      <c r="T133" s="364">
        <f>+'saisie N1Pub'!T135</f>
        <v>365</v>
      </c>
      <c r="U133" s="364">
        <f>+'saisie N1Pub'!U135+'saisie N1Pub'!V135</f>
        <v>1194</v>
      </c>
      <c r="V133" s="364">
        <f>+'saisie N1Pub'!V135</f>
        <v>597</v>
      </c>
      <c r="W133" s="364">
        <f>+'saisie N1Pub'!W135+'saisie N1Pub'!X135</f>
        <v>768</v>
      </c>
      <c r="X133" s="364">
        <f>+'saisie N1Pub'!X135</f>
        <v>368</v>
      </c>
      <c r="Y133" s="364">
        <f>+'saisie N1Pub'!Y135+'saisie N1Pub'!Z135</f>
        <v>702</v>
      </c>
      <c r="Z133" s="364">
        <f>+'saisie N1Pub'!Z135</f>
        <v>355</v>
      </c>
      <c r="AA133" s="363">
        <f t="shared" ref="AA133:AA150" si="37">Q133+S133+U133+W133+Y133</f>
        <v>4769</v>
      </c>
      <c r="AB133" s="363">
        <f t="shared" ref="AB133:AB150" si="38">R133+T133+V133+X133+Z133</f>
        <v>2279</v>
      </c>
      <c r="AC133" s="183" t="s">
        <v>459</v>
      </c>
      <c r="AD133" s="183">
        <f>+'saisie N1Pub'!AE135</f>
        <v>67</v>
      </c>
      <c r="AE133" s="183">
        <f>+'saisie N1Pub'!AF135</f>
        <v>64</v>
      </c>
      <c r="AF133" s="183">
        <f>+'saisie N1Pub'!AG135</f>
        <v>70</v>
      </c>
      <c r="AG133" s="183">
        <f>+'saisie N1Pub'!AH135</f>
        <v>61</v>
      </c>
      <c r="AH133" s="183">
        <f>+'saisie N1Pub'!AI135</f>
        <v>53</v>
      </c>
      <c r="AI133" s="183">
        <f>+AD133+AE133+AF133+AG133+AH133</f>
        <v>315</v>
      </c>
      <c r="AJ133" s="183">
        <f>+'saisie N1Pub'!AK135</f>
        <v>238</v>
      </c>
      <c r="AK133" s="183">
        <f>+'saisie N1Pub'!AL135</f>
        <v>202</v>
      </c>
      <c r="AL133" s="247">
        <v>339</v>
      </c>
      <c r="AM133" s="183">
        <f>+'saisie N1Pub'!AP135</f>
        <v>0</v>
      </c>
      <c r="AN133" s="183">
        <f>+'saisie N1Pub'!AO135</f>
        <v>0</v>
      </c>
      <c r="AO133" s="183">
        <f>+'saisie N1Pub'!AQ135</f>
        <v>50</v>
      </c>
      <c r="AP133" s="183">
        <f t="shared" ref="AP133:AP150" si="39">+AL133+AO133</f>
        <v>389</v>
      </c>
      <c r="AQ133" s="183">
        <f>+'saisie N1Pub'!AS135</f>
        <v>23</v>
      </c>
      <c r="AR133" s="183">
        <f>+'saisie N1Pub'!AT135</f>
        <v>23</v>
      </c>
      <c r="AS133" s="183">
        <f>+'saisie N1Pub'!AU135</f>
        <v>0</v>
      </c>
    </row>
    <row r="134" spans="1:45" ht="14.25" customHeight="1">
      <c r="A134" s="183" t="s">
        <v>460</v>
      </c>
      <c r="B134" s="364">
        <f>+'saisie N1Pub'!B136+'saisie N1Pub'!C136</f>
        <v>0</v>
      </c>
      <c r="C134" s="364">
        <f>+'saisie N1Pub'!C136</f>
        <v>0</v>
      </c>
      <c r="D134" s="364">
        <f>+'saisie N1Pub'!D136+'saisie N1Pub'!E136</f>
        <v>11543</v>
      </c>
      <c r="E134" s="364">
        <f>+'saisie N1Pub'!E136</f>
        <v>5626</v>
      </c>
      <c r="F134" s="364">
        <f>+'saisie N1Pub'!F136+'saisie N1Pub'!G136</f>
        <v>5417</v>
      </c>
      <c r="G134" s="364">
        <f>+'saisie N1Pub'!G136</f>
        <v>2630</v>
      </c>
      <c r="H134" s="364">
        <f>+'saisie N1Pub'!H136+'saisie N1Pub'!I136</f>
        <v>3615</v>
      </c>
      <c r="I134" s="364">
        <f>+'saisie N1Pub'!I136</f>
        <v>1798</v>
      </c>
      <c r="J134" s="364">
        <f>+'saisie N1Pub'!J136+'saisie N1Pub'!K136</f>
        <v>1741</v>
      </c>
      <c r="K134" s="364">
        <f>+'saisie N1Pub'!K136</f>
        <v>853</v>
      </c>
      <c r="L134" s="364">
        <f>+'saisie N1Pub'!L136+'saisie N1Pub'!M136</f>
        <v>1306</v>
      </c>
      <c r="M134" s="364">
        <f>+'saisie N1Pub'!M136</f>
        <v>709</v>
      </c>
      <c r="N134" s="363">
        <f t="shared" ref="N134:N150" si="40">++D134+F134+H134+J134+L134</f>
        <v>23622</v>
      </c>
      <c r="O134" s="363">
        <f t="shared" ref="O134:O150" si="41">++E134+G134+I134+K134+M134</f>
        <v>11616</v>
      </c>
      <c r="P134" s="183" t="s">
        <v>460</v>
      </c>
      <c r="Q134" s="364">
        <f>+'saisie N1Pub'!Q136+'saisie N1Pub'!R136</f>
        <v>4127</v>
      </c>
      <c r="R134" s="364">
        <f>+'saisie N1Pub'!R136</f>
        <v>1995</v>
      </c>
      <c r="S134" s="364">
        <f>+'saisie N1Pub'!S136+'saisie N1Pub'!T136</f>
        <v>1449</v>
      </c>
      <c r="T134" s="364">
        <f>+'saisie N1Pub'!T136</f>
        <v>693</v>
      </c>
      <c r="U134" s="364">
        <f>+'saisie N1Pub'!U136+'saisie N1Pub'!V136</f>
        <v>1041</v>
      </c>
      <c r="V134" s="364">
        <f>+'saisie N1Pub'!V136</f>
        <v>486</v>
      </c>
      <c r="W134" s="364">
        <f>+'saisie N1Pub'!W136+'saisie N1Pub'!X136</f>
        <v>327</v>
      </c>
      <c r="X134" s="364">
        <f>+'saisie N1Pub'!X136</f>
        <v>160</v>
      </c>
      <c r="Y134" s="364">
        <f>+'saisie N1Pub'!Y136+'saisie N1Pub'!Z136</f>
        <v>367</v>
      </c>
      <c r="Z134" s="364">
        <f>+'saisie N1Pub'!Z136</f>
        <v>193</v>
      </c>
      <c r="AA134" s="363">
        <f t="shared" si="37"/>
        <v>7311</v>
      </c>
      <c r="AB134" s="363">
        <f t="shared" si="38"/>
        <v>3527</v>
      </c>
      <c r="AC134" s="183" t="s">
        <v>460</v>
      </c>
      <c r="AD134" s="183">
        <f>+'saisie N1Pub'!AE136</f>
        <v>209</v>
      </c>
      <c r="AE134" s="183">
        <f>+'saisie N1Pub'!AF136</f>
        <v>184</v>
      </c>
      <c r="AF134" s="183">
        <f>+'saisie N1Pub'!AG136</f>
        <v>156</v>
      </c>
      <c r="AG134" s="183">
        <f>+'saisie N1Pub'!AH136</f>
        <v>104</v>
      </c>
      <c r="AH134" s="183">
        <f>+'saisie N1Pub'!AI136</f>
        <v>102</v>
      </c>
      <c r="AI134" s="183">
        <f t="shared" ref="AI134:AI150" si="42">+AD134+AE134+AF134+AG134+AH134</f>
        <v>755</v>
      </c>
      <c r="AJ134" s="183">
        <f>+'saisie N1Pub'!AK136</f>
        <v>470</v>
      </c>
      <c r="AK134" s="183">
        <f>+'saisie N1Pub'!AL136</f>
        <v>418</v>
      </c>
      <c r="AL134" s="247">
        <v>390</v>
      </c>
      <c r="AM134" s="183">
        <f>+'saisie N1Pub'!AP136</f>
        <v>83</v>
      </c>
      <c r="AN134" s="183">
        <f>+'saisie N1Pub'!AO136</f>
        <v>0</v>
      </c>
      <c r="AO134" s="183">
        <f>+'saisie N1Pub'!AQ136</f>
        <v>64</v>
      </c>
      <c r="AP134" s="183">
        <f t="shared" si="39"/>
        <v>454</v>
      </c>
      <c r="AQ134" s="183">
        <f>+'saisie N1Pub'!AS136</f>
        <v>229</v>
      </c>
      <c r="AR134" s="183">
        <f>+'saisie N1Pub'!AT136</f>
        <v>207</v>
      </c>
      <c r="AS134" s="183">
        <f>+'saisie N1Pub'!AU136</f>
        <v>22</v>
      </c>
    </row>
    <row r="135" spans="1:45" ht="14.25" customHeight="1">
      <c r="A135" s="183" t="s">
        <v>461</v>
      </c>
      <c r="B135" s="364">
        <f>+'saisie N1Pub'!B137+'saisie N1Pub'!C137</f>
        <v>0</v>
      </c>
      <c r="C135" s="364">
        <f>+'saisie N1Pub'!C137</f>
        <v>0</v>
      </c>
      <c r="D135" s="364">
        <f>+'saisie N1Pub'!D137+'saisie N1Pub'!E137</f>
        <v>10496</v>
      </c>
      <c r="E135" s="364">
        <f>+'saisie N1Pub'!E137</f>
        <v>5030</v>
      </c>
      <c r="F135" s="364">
        <f>+'saisie N1Pub'!F137+'saisie N1Pub'!G137</f>
        <v>7427</v>
      </c>
      <c r="G135" s="364">
        <f>+'saisie N1Pub'!G137</f>
        <v>3695</v>
      </c>
      <c r="H135" s="364">
        <f>+'saisie N1Pub'!H137+'saisie N1Pub'!I137</f>
        <v>6573</v>
      </c>
      <c r="I135" s="364">
        <f>+'saisie N1Pub'!I137</f>
        <v>3321</v>
      </c>
      <c r="J135" s="364">
        <f>+'saisie N1Pub'!J137+'saisie N1Pub'!K137</f>
        <v>4452</v>
      </c>
      <c r="K135" s="364">
        <f>+'saisie N1Pub'!K137</f>
        <v>2392</v>
      </c>
      <c r="L135" s="364">
        <f>+'saisie N1Pub'!L137+'saisie N1Pub'!M137</f>
        <v>3591</v>
      </c>
      <c r="M135" s="364">
        <f>+'saisie N1Pub'!M137</f>
        <v>1933</v>
      </c>
      <c r="N135" s="363">
        <f t="shared" si="40"/>
        <v>32539</v>
      </c>
      <c r="O135" s="363">
        <f t="shared" si="41"/>
        <v>16371</v>
      </c>
      <c r="P135" s="183" t="s">
        <v>461</v>
      </c>
      <c r="Q135" s="364">
        <f>+'saisie N1Pub'!Q137+'saisie N1Pub'!R137</f>
        <v>4098</v>
      </c>
      <c r="R135" s="364">
        <f>+'saisie N1Pub'!R137</f>
        <v>1887</v>
      </c>
      <c r="S135" s="364">
        <f>+'saisie N1Pub'!S137+'saisie N1Pub'!T137</f>
        <v>2478</v>
      </c>
      <c r="T135" s="364">
        <f>+'saisie N1Pub'!T137</f>
        <v>1096</v>
      </c>
      <c r="U135" s="364">
        <f>+'saisie N1Pub'!U137+'saisie N1Pub'!V137</f>
        <v>2311</v>
      </c>
      <c r="V135" s="364">
        <f>+'saisie N1Pub'!V137</f>
        <v>1136</v>
      </c>
      <c r="W135" s="364">
        <f>+'saisie N1Pub'!W137+'saisie N1Pub'!X137</f>
        <v>1259</v>
      </c>
      <c r="X135" s="364">
        <f>+'saisie N1Pub'!X137</f>
        <v>625</v>
      </c>
      <c r="Y135" s="364">
        <f>+'saisie N1Pub'!Y137+'saisie N1Pub'!Z137</f>
        <v>1315</v>
      </c>
      <c r="Z135" s="364">
        <f>+'saisie N1Pub'!Z137</f>
        <v>738</v>
      </c>
      <c r="AA135" s="363">
        <f t="shared" si="37"/>
        <v>11461</v>
      </c>
      <c r="AB135" s="363">
        <f t="shared" si="38"/>
        <v>5482</v>
      </c>
      <c r="AC135" s="183" t="s">
        <v>461</v>
      </c>
      <c r="AD135" s="183">
        <f>+'saisie N1Pub'!AE137</f>
        <v>235</v>
      </c>
      <c r="AE135" s="183">
        <f>+'saisie N1Pub'!AF137</f>
        <v>220</v>
      </c>
      <c r="AF135" s="183">
        <f>+'saisie N1Pub'!AG137</f>
        <v>219</v>
      </c>
      <c r="AG135" s="183">
        <f>+'saisie N1Pub'!AH137</f>
        <v>182</v>
      </c>
      <c r="AH135" s="183">
        <f>+'saisie N1Pub'!AI137</f>
        <v>170</v>
      </c>
      <c r="AI135" s="183">
        <f t="shared" si="42"/>
        <v>1026</v>
      </c>
      <c r="AJ135" s="183">
        <f>+'saisie N1Pub'!AK137</f>
        <v>712</v>
      </c>
      <c r="AK135" s="183">
        <f>+'saisie N1Pub'!AL137</f>
        <v>631</v>
      </c>
      <c r="AL135" s="247">
        <v>739</v>
      </c>
      <c r="AM135" s="183">
        <f>+'saisie N1Pub'!AP137</f>
        <v>74</v>
      </c>
      <c r="AN135" s="183">
        <f>+'saisie N1Pub'!AO137</f>
        <v>0</v>
      </c>
      <c r="AO135" s="183">
        <f>+'saisie N1Pub'!AQ137</f>
        <v>10</v>
      </c>
      <c r="AP135" s="183">
        <f t="shared" si="39"/>
        <v>749</v>
      </c>
      <c r="AQ135" s="183">
        <f>+'saisie N1Pub'!AS137</f>
        <v>209</v>
      </c>
      <c r="AR135" s="183">
        <f>+'saisie N1Pub'!AT137</f>
        <v>204</v>
      </c>
      <c r="AS135" s="183">
        <f>+'saisie N1Pub'!AU137</f>
        <v>5</v>
      </c>
    </row>
    <row r="136" spans="1:45" ht="14.25" customHeight="1">
      <c r="A136" s="183" t="s">
        <v>462</v>
      </c>
      <c r="B136" s="364">
        <f>+'saisie N1Pub'!B138+'saisie N1Pub'!C138</f>
        <v>0</v>
      </c>
      <c r="C136" s="364">
        <f>+'saisie N1Pub'!C138</f>
        <v>0</v>
      </c>
      <c r="D136" s="364">
        <f>+'saisie N1Pub'!D138+'saisie N1Pub'!E138</f>
        <v>8090</v>
      </c>
      <c r="E136" s="364">
        <f>+'saisie N1Pub'!E138</f>
        <v>3827</v>
      </c>
      <c r="F136" s="364">
        <f>+'saisie N1Pub'!F138+'saisie N1Pub'!G138</f>
        <v>6269</v>
      </c>
      <c r="G136" s="364">
        <f>+'saisie N1Pub'!G138</f>
        <v>2947</v>
      </c>
      <c r="H136" s="364">
        <f>+'saisie N1Pub'!H138+'saisie N1Pub'!I138</f>
        <v>5997</v>
      </c>
      <c r="I136" s="364">
        <f>+'saisie N1Pub'!I138</f>
        <v>2935</v>
      </c>
      <c r="J136" s="364">
        <f>+'saisie N1Pub'!J138+'saisie N1Pub'!K138</f>
        <v>4074</v>
      </c>
      <c r="K136" s="364">
        <f>+'saisie N1Pub'!K138</f>
        <v>2044</v>
      </c>
      <c r="L136" s="364">
        <f>+'saisie N1Pub'!L138+'saisie N1Pub'!M138</f>
        <v>3195</v>
      </c>
      <c r="M136" s="364">
        <f>+'saisie N1Pub'!M138</f>
        <v>1722</v>
      </c>
      <c r="N136" s="363">
        <f t="shared" si="40"/>
        <v>27625</v>
      </c>
      <c r="O136" s="363">
        <f t="shared" si="41"/>
        <v>13475</v>
      </c>
      <c r="P136" s="183" t="s">
        <v>462</v>
      </c>
      <c r="Q136" s="364">
        <f>+'saisie N1Pub'!Q138+'saisie N1Pub'!R138</f>
        <v>2774</v>
      </c>
      <c r="R136" s="364">
        <f>+'saisie N1Pub'!R138</f>
        <v>1279</v>
      </c>
      <c r="S136" s="364">
        <f>+'saisie N1Pub'!S138+'saisie N1Pub'!T138</f>
        <v>2068</v>
      </c>
      <c r="T136" s="364">
        <f>+'saisie N1Pub'!T138</f>
        <v>908</v>
      </c>
      <c r="U136" s="364">
        <f>+'saisie N1Pub'!U138+'saisie N1Pub'!V138</f>
        <v>2057</v>
      </c>
      <c r="V136" s="364">
        <f>+'saisie N1Pub'!V138</f>
        <v>945</v>
      </c>
      <c r="W136" s="364">
        <f>+'saisie N1Pub'!W138+'saisie N1Pub'!X138</f>
        <v>1285</v>
      </c>
      <c r="X136" s="364">
        <f>+'saisie N1Pub'!X138</f>
        <v>632</v>
      </c>
      <c r="Y136" s="364">
        <f>+'saisie N1Pub'!Y138+'saisie N1Pub'!Z138</f>
        <v>1172</v>
      </c>
      <c r="Z136" s="364">
        <f>+'saisie N1Pub'!Z138</f>
        <v>633</v>
      </c>
      <c r="AA136" s="363">
        <f t="shared" si="37"/>
        <v>9356</v>
      </c>
      <c r="AB136" s="363">
        <f t="shared" si="38"/>
        <v>4397</v>
      </c>
      <c r="AC136" s="183" t="s">
        <v>462</v>
      </c>
      <c r="AD136" s="183">
        <f>+'saisie N1Pub'!AE138</f>
        <v>171</v>
      </c>
      <c r="AE136" s="183">
        <f>+'saisie N1Pub'!AF138</f>
        <v>166</v>
      </c>
      <c r="AF136" s="183">
        <f>+'saisie N1Pub'!AG138</f>
        <v>167</v>
      </c>
      <c r="AG136" s="183">
        <f>+'saisie N1Pub'!AH138</f>
        <v>130</v>
      </c>
      <c r="AH136" s="183">
        <f>+'saisie N1Pub'!AI138</f>
        <v>126</v>
      </c>
      <c r="AI136" s="183">
        <f t="shared" si="42"/>
        <v>760</v>
      </c>
      <c r="AJ136" s="183">
        <f>+'saisie N1Pub'!AK138</f>
        <v>579</v>
      </c>
      <c r="AK136" s="183">
        <f>+'saisie N1Pub'!AL138</f>
        <v>521</v>
      </c>
      <c r="AL136" s="247">
        <v>579</v>
      </c>
      <c r="AM136" s="183">
        <f>+'saisie N1Pub'!AP138</f>
        <v>26</v>
      </c>
      <c r="AN136" s="183">
        <f>+'saisie N1Pub'!AO138</f>
        <v>0</v>
      </c>
      <c r="AO136" s="183">
        <f>+'saisie N1Pub'!AQ138</f>
        <v>4</v>
      </c>
      <c r="AP136" s="183">
        <f t="shared" si="39"/>
        <v>583</v>
      </c>
      <c r="AQ136" s="183">
        <f>+'saisie N1Pub'!AS138</f>
        <v>153</v>
      </c>
      <c r="AR136" s="183">
        <f>+'saisie N1Pub'!AT138</f>
        <v>153</v>
      </c>
      <c r="AS136" s="183">
        <f>+'saisie N1Pub'!AU138</f>
        <v>0</v>
      </c>
    </row>
    <row r="137" spans="1:45" ht="14.25" customHeight="1">
      <c r="A137" s="183" t="s">
        <v>463</v>
      </c>
      <c r="B137" s="364">
        <f>+'saisie N1Pub'!B139+'saisie N1Pub'!C139</f>
        <v>0</v>
      </c>
      <c r="C137" s="364">
        <f>+'saisie N1Pub'!C139</f>
        <v>0</v>
      </c>
      <c r="D137" s="364">
        <f>+'saisie N1Pub'!D139+'saisie N1Pub'!E139</f>
        <v>4166</v>
      </c>
      <c r="E137" s="364">
        <f>+'saisie N1Pub'!E139</f>
        <v>1973</v>
      </c>
      <c r="F137" s="364">
        <f>+'saisie N1Pub'!F139+'saisie N1Pub'!G139</f>
        <v>2401</v>
      </c>
      <c r="G137" s="364">
        <f>+'saisie N1Pub'!G139</f>
        <v>1156</v>
      </c>
      <c r="H137" s="364">
        <f>+'saisie N1Pub'!H139+'saisie N1Pub'!I139</f>
        <v>1883</v>
      </c>
      <c r="I137" s="364">
        <f>+'saisie N1Pub'!I139</f>
        <v>919</v>
      </c>
      <c r="J137" s="364">
        <f>+'saisie N1Pub'!J139+'saisie N1Pub'!K139</f>
        <v>1188</v>
      </c>
      <c r="K137" s="364">
        <f>+'saisie N1Pub'!K139</f>
        <v>596</v>
      </c>
      <c r="L137" s="364">
        <f>+'saisie N1Pub'!L139+'saisie N1Pub'!M139</f>
        <v>819</v>
      </c>
      <c r="M137" s="364">
        <f>+'saisie N1Pub'!M139</f>
        <v>381</v>
      </c>
      <c r="N137" s="363">
        <f t="shared" si="40"/>
        <v>10457</v>
      </c>
      <c r="O137" s="363">
        <f t="shared" si="41"/>
        <v>5025</v>
      </c>
      <c r="P137" s="183" t="s">
        <v>463</v>
      </c>
      <c r="Q137" s="364">
        <f>+'saisie N1Pub'!Q139+'saisie N1Pub'!R139</f>
        <v>1752</v>
      </c>
      <c r="R137" s="364">
        <f>+'saisie N1Pub'!R139</f>
        <v>809</v>
      </c>
      <c r="S137" s="364">
        <f>+'saisie N1Pub'!S139+'saisie N1Pub'!T139</f>
        <v>936</v>
      </c>
      <c r="T137" s="364">
        <f>+'saisie N1Pub'!T139</f>
        <v>421</v>
      </c>
      <c r="U137" s="364">
        <f>+'saisie N1Pub'!U139+'saisie N1Pub'!V139</f>
        <v>752</v>
      </c>
      <c r="V137" s="364">
        <f>+'saisie N1Pub'!V139</f>
        <v>360</v>
      </c>
      <c r="W137" s="364">
        <f>+'saisie N1Pub'!W139+'saisie N1Pub'!X139</f>
        <v>383</v>
      </c>
      <c r="X137" s="364">
        <f>+'saisie N1Pub'!X139</f>
        <v>189</v>
      </c>
      <c r="Y137" s="364">
        <f>+'saisie N1Pub'!Y139+'saisie N1Pub'!Z139</f>
        <v>281</v>
      </c>
      <c r="Z137" s="364">
        <f>+'saisie N1Pub'!Z139</f>
        <v>116</v>
      </c>
      <c r="AA137" s="363">
        <f t="shared" si="37"/>
        <v>4104</v>
      </c>
      <c r="AB137" s="363">
        <f t="shared" si="38"/>
        <v>1895</v>
      </c>
      <c r="AC137" s="183" t="s">
        <v>463</v>
      </c>
      <c r="AD137" s="183">
        <f>+'saisie N1Pub'!AE139</f>
        <v>90</v>
      </c>
      <c r="AE137" s="183">
        <f>+'saisie N1Pub'!AF139</f>
        <v>82</v>
      </c>
      <c r="AF137" s="183">
        <f>+'saisie N1Pub'!AG139</f>
        <v>74</v>
      </c>
      <c r="AG137" s="183">
        <f>+'saisie N1Pub'!AH139</f>
        <v>64</v>
      </c>
      <c r="AH137" s="183">
        <f>+'saisie N1Pub'!AI139</f>
        <v>55</v>
      </c>
      <c r="AI137" s="183">
        <f t="shared" si="42"/>
        <v>365</v>
      </c>
      <c r="AJ137" s="183">
        <f>+'saisie N1Pub'!AK139</f>
        <v>237</v>
      </c>
      <c r="AK137" s="183">
        <f>+'saisie N1Pub'!AL139</f>
        <v>201</v>
      </c>
      <c r="AL137" s="247">
        <v>205</v>
      </c>
      <c r="AM137" s="183">
        <f>+'saisie N1Pub'!AP139</f>
        <v>61</v>
      </c>
      <c r="AN137" s="183">
        <f>+'saisie N1Pub'!AO139</f>
        <v>0</v>
      </c>
      <c r="AO137" s="183">
        <f>+'saisie N1Pub'!AQ139</f>
        <v>2</v>
      </c>
      <c r="AP137" s="183">
        <f t="shared" si="39"/>
        <v>207</v>
      </c>
      <c r="AQ137" s="183">
        <f>+'saisie N1Pub'!AS139</f>
        <v>103</v>
      </c>
      <c r="AR137" s="183">
        <f>+'saisie N1Pub'!AT139</f>
        <v>93</v>
      </c>
      <c r="AS137" s="183">
        <f>+'saisie N1Pub'!AU139</f>
        <v>10</v>
      </c>
    </row>
    <row r="138" spans="1:45" ht="14.25" customHeight="1">
      <c r="A138" s="183" t="s">
        <v>464</v>
      </c>
      <c r="B138" s="364">
        <f>+'saisie N1Pub'!B140+'saisie N1Pub'!C140</f>
        <v>0</v>
      </c>
      <c r="C138" s="364">
        <f>+'saisie N1Pub'!C140</f>
        <v>0</v>
      </c>
      <c r="D138" s="364">
        <f>+'saisie N1Pub'!D140+'saisie N1Pub'!E140</f>
        <v>7137</v>
      </c>
      <c r="E138" s="364">
        <f>+'saisie N1Pub'!E140</f>
        <v>3313</v>
      </c>
      <c r="F138" s="364">
        <f>+'saisie N1Pub'!F140+'saisie N1Pub'!G140</f>
        <v>3001</v>
      </c>
      <c r="G138" s="364">
        <f>+'saisie N1Pub'!G140</f>
        <v>1421</v>
      </c>
      <c r="H138" s="364">
        <f>+'saisie N1Pub'!H140+'saisie N1Pub'!I140</f>
        <v>1873</v>
      </c>
      <c r="I138" s="364">
        <f>+'saisie N1Pub'!I140</f>
        <v>912</v>
      </c>
      <c r="J138" s="364">
        <f>+'saisie N1Pub'!J140+'saisie N1Pub'!K140</f>
        <v>802</v>
      </c>
      <c r="K138" s="364">
        <f>+'saisie N1Pub'!K140</f>
        <v>382</v>
      </c>
      <c r="L138" s="364">
        <f>+'saisie N1Pub'!L140+'saisie N1Pub'!M140</f>
        <v>512</v>
      </c>
      <c r="M138" s="364">
        <f>+'saisie N1Pub'!M140</f>
        <v>249</v>
      </c>
      <c r="N138" s="363">
        <f t="shared" si="40"/>
        <v>13325</v>
      </c>
      <c r="O138" s="363">
        <f t="shared" si="41"/>
        <v>6277</v>
      </c>
      <c r="P138" s="183" t="s">
        <v>464</v>
      </c>
      <c r="Q138" s="364">
        <f>+'saisie N1Pub'!Q140+'saisie N1Pub'!R140</f>
        <v>3517</v>
      </c>
      <c r="R138" s="364">
        <f>+'saisie N1Pub'!R140</f>
        <v>1627</v>
      </c>
      <c r="S138" s="364">
        <f>+'saisie N1Pub'!S140+'saisie N1Pub'!T140</f>
        <v>982</v>
      </c>
      <c r="T138" s="364">
        <f>+'saisie N1Pub'!T140</f>
        <v>462</v>
      </c>
      <c r="U138" s="364">
        <f>+'saisie N1Pub'!U140+'saisie N1Pub'!V140</f>
        <v>605</v>
      </c>
      <c r="V138" s="364">
        <f>+'saisie N1Pub'!V140</f>
        <v>304</v>
      </c>
      <c r="W138" s="364">
        <f>+'saisie N1Pub'!W140+'saisie N1Pub'!X140</f>
        <v>180</v>
      </c>
      <c r="X138" s="364">
        <f>+'saisie N1Pub'!X140</f>
        <v>88</v>
      </c>
      <c r="Y138" s="364">
        <f>+'saisie N1Pub'!Y140+'saisie N1Pub'!Z140</f>
        <v>137</v>
      </c>
      <c r="Z138" s="364">
        <f>+'saisie N1Pub'!Z140</f>
        <v>63</v>
      </c>
      <c r="AA138" s="363">
        <f t="shared" si="37"/>
        <v>5421</v>
      </c>
      <c r="AB138" s="363">
        <f t="shared" si="38"/>
        <v>2544</v>
      </c>
      <c r="AC138" s="183" t="s">
        <v>464</v>
      </c>
      <c r="AD138" s="183">
        <f>+'saisie N1Pub'!AE140</f>
        <v>141</v>
      </c>
      <c r="AE138" s="183">
        <f>+'saisie N1Pub'!AF140</f>
        <v>136</v>
      </c>
      <c r="AF138" s="183">
        <f>+'saisie N1Pub'!AG140</f>
        <v>118</v>
      </c>
      <c r="AG138" s="183">
        <f>+'saisie N1Pub'!AH140</f>
        <v>69</v>
      </c>
      <c r="AH138" s="183">
        <f>+'saisie N1Pub'!AI140</f>
        <v>61</v>
      </c>
      <c r="AI138" s="183">
        <f t="shared" si="42"/>
        <v>525</v>
      </c>
      <c r="AJ138" s="183">
        <f>+'saisie N1Pub'!AK140</f>
        <v>268</v>
      </c>
      <c r="AK138" s="183">
        <f>+'saisie N1Pub'!AL140</f>
        <v>243</v>
      </c>
      <c r="AL138" s="247">
        <v>250</v>
      </c>
      <c r="AM138" s="183">
        <f>+'saisie N1Pub'!AP140</f>
        <v>0</v>
      </c>
      <c r="AN138" s="183">
        <f>+'saisie N1Pub'!AO140</f>
        <v>0</v>
      </c>
      <c r="AO138" s="183">
        <f>+'saisie N1Pub'!AQ140</f>
        <v>1</v>
      </c>
      <c r="AP138" s="183">
        <f t="shared" si="39"/>
        <v>251</v>
      </c>
      <c r="AQ138" s="183">
        <f>+'saisie N1Pub'!AS140</f>
        <v>160</v>
      </c>
      <c r="AR138" s="183">
        <f>+'saisie N1Pub'!AT140</f>
        <v>159</v>
      </c>
      <c r="AS138" s="183">
        <f>+'saisie N1Pub'!AU140</f>
        <v>1</v>
      </c>
    </row>
    <row r="139" spans="1:45" ht="14.25" customHeight="1">
      <c r="A139" s="183" t="s">
        <v>465</v>
      </c>
      <c r="B139" s="364">
        <f>+'saisie N1Pub'!B141+'saisie N1Pub'!C141</f>
        <v>0</v>
      </c>
      <c r="C139" s="364">
        <f>+'saisie N1Pub'!C141</f>
        <v>0</v>
      </c>
      <c r="D139" s="364">
        <f>+'saisie N1Pub'!D141+'saisie N1Pub'!E141</f>
        <v>3617</v>
      </c>
      <c r="E139" s="364">
        <f>+'saisie N1Pub'!E141</f>
        <v>1670</v>
      </c>
      <c r="F139" s="364">
        <f>+'saisie N1Pub'!F141+'saisie N1Pub'!G141</f>
        <v>1261</v>
      </c>
      <c r="G139" s="364">
        <f>+'saisie N1Pub'!G141</f>
        <v>642</v>
      </c>
      <c r="H139" s="364">
        <f>+'saisie N1Pub'!H141+'saisie N1Pub'!I141</f>
        <v>897</v>
      </c>
      <c r="I139" s="364">
        <f>+'saisie N1Pub'!I141</f>
        <v>461</v>
      </c>
      <c r="J139" s="364">
        <f>+'saisie N1Pub'!J141+'saisie N1Pub'!K141</f>
        <v>228</v>
      </c>
      <c r="K139" s="364">
        <f>+'saisie N1Pub'!K141</f>
        <v>133</v>
      </c>
      <c r="L139" s="364">
        <f>+'saisie N1Pub'!L141+'saisie N1Pub'!M141</f>
        <v>201</v>
      </c>
      <c r="M139" s="364">
        <f>+'saisie N1Pub'!M141</f>
        <v>108</v>
      </c>
      <c r="N139" s="363">
        <f t="shared" si="40"/>
        <v>6204</v>
      </c>
      <c r="O139" s="363">
        <f t="shared" si="41"/>
        <v>3014</v>
      </c>
      <c r="P139" s="183" t="s">
        <v>465</v>
      </c>
      <c r="Q139" s="364">
        <f>+'saisie N1Pub'!Q141+'saisie N1Pub'!R141</f>
        <v>1554</v>
      </c>
      <c r="R139" s="364">
        <f>+'saisie N1Pub'!R141</f>
        <v>703</v>
      </c>
      <c r="S139" s="364">
        <f>+'saisie N1Pub'!S141+'saisie N1Pub'!T141</f>
        <v>523</v>
      </c>
      <c r="T139" s="364">
        <f>+'saisie N1Pub'!T141</f>
        <v>248</v>
      </c>
      <c r="U139" s="364">
        <f>+'saisie N1Pub'!U141+'saisie N1Pub'!V141</f>
        <v>395</v>
      </c>
      <c r="V139" s="364">
        <f>+'saisie N1Pub'!V141</f>
        <v>199</v>
      </c>
      <c r="W139" s="364">
        <f>+'saisie N1Pub'!W141+'saisie N1Pub'!X141</f>
        <v>52</v>
      </c>
      <c r="X139" s="364">
        <f>+'saisie N1Pub'!X141</f>
        <v>31</v>
      </c>
      <c r="Y139" s="364">
        <f>+'saisie N1Pub'!Y141+'saisie N1Pub'!Z141</f>
        <v>82</v>
      </c>
      <c r="Z139" s="364">
        <f>+'saisie N1Pub'!Z141</f>
        <v>42</v>
      </c>
      <c r="AA139" s="363">
        <f t="shared" si="37"/>
        <v>2606</v>
      </c>
      <c r="AB139" s="363">
        <f t="shared" si="38"/>
        <v>1223</v>
      </c>
      <c r="AC139" s="183" t="s">
        <v>465</v>
      </c>
      <c r="AD139" s="183">
        <f>+'saisie N1Pub'!AE141</f>
        <v>65</v>
      </c>
      <c r="AE139" s="183">
        <f>+'saisie N1Pub'!AF141</f>
        <v>50</v>
      </c>
      <c r="AF139" s="183">
        <f>+'saisie N1Pub'!AG141</f>
        <v>48</v>
      </c>
      <c r="AG139" s="183">
        <f>+'saisie N1Pub'!AH141</f>
        <v>25</v>
      </c>
      <c r="AH139" s="183">
        <f>+'saisie N1Pub'!AI141</f>
        <v>23</v>
      </c>
      <c r="AI139" s="183">
        <f t="shared" si="42"/>
        <v>211</v>
      </c>
      <c r="AJ139" s="183">
        <f>+'saisie N1Pub'!AK141</f>
        <v>127</v>
      </c>
      <c r="AK139" s="183">
        <f>+'saisie N1Pub'!AL141</f>
        <v>96</v>
      </c>
      <c r="AL139" s="247">
        <v>96</v>
      </c>
      <c r="AM139" s="183">
        <f>+'saisie N1Pub'!AP141</f>
        <v>106</v>
      </c>
      <c r="AN139" s="183">
        <f>+'saisie N1Pub'!AO141</f>
        <v>0</v>
      </c>
      <c r="AO139" s="183">
        <f>+'saisie N1Pub'!AQ141</f>
        <v>2</v>
      </c>
      <c r="AP139" s="183">
        <f t="shared" si="39"/>
        <v>98</v>
      </c>
      <c r="AQ139" s="183">
        <f>+'saisie N1Pub'!AS141</f>
        <v>81</v>
      </c>
      <c r="AR139" s="183">
        <f>+'saisie N1Pub'!AT141</f>
        <v>63</v>
      </c>
      <c r="AS139" s="183">
        <f>+'saisie N1Pub'!AU141</f>
        <v>18</v>
      </c>
    </row>
    <row r="140" spans="1:45" ht="14.25" customHeight="1">
      <c r="A140" s="183" t="s">
        <v>561</v>
      </c>
      <c r="B140" s="364">
        <f>+'saisie N1Pub'!B142+'saisie N1Pub'!C142</f>
        <v>0</v>
      </c>
      <c r="C140" s="364">
        <f>+'saisie N1Pub'!C142</f>
        <v>0</v>
      </c>
      <c r="D140" s="364">
        <f>+'saisie N1Pub'!D142+'saisie N1Pub'!E142</f>
        <v>10809</v>
      </c>
      <c r="E140" s="364">
        <f>+'saisie N1Pub'!E142</f>
        <v>5282</v>
      </c>
      <c r="F140" s="364">
        <f>+'saisie N1Pub'!F142+'saisie N1Pub'!G142</f>
        <v>6178</v>
      </c>
      <c r="G140" s="364">
        <f>+'saisie N1Pub'!G142</f>
        <v>2997</v>
      </c>
      <c r="H140" s="364">
        <f>+'saisie N1Pub'!H142+'saisie N1Pub'!I142</f>
        <v>3446</v>
      </c>
      <c r="I140" s="364">
        <f>+'saisie N1Pub'!I142</f>
        <v>1829</v>
      </c>
      <c r="J140" s="364">
        <f>+'saisie N1Pub'!J142+'saisie N1Pub'!K142</f>
        <v>2004</v>
      </c>
      <c r="K140" s="364">
        <f>+'saisie N1Pub'!K142</f>
        <v>1114</v>
      </c>
      <c r="L140" s="364">
        <f>+'saisie N1Pub'!L142+'saisie N1Pub'!M142</f>
        <v>1180</v>
      </c>
      <c r="M140" s="364">
        <f>+'saisie N1Pub'!M142</f>
        <v>608</v>
      </c>
      <c r="N140" s="363">
        <f t="shared" si="40"/>
        <v>23617</v>
      </c>
      <c r="O140" s="363">
        <f t="shared" si="41"/>
        <v>11830</v>
      </c>
      <c r="P140" s="183" t="s">
        <v>561</v>
      </c>
      <c r="Q140" s="364">
        <f>+'saisie N1Pub'!Q142+'saisie N1Pub'!R142</f>
        <v>4776</v>
      </c>
      <c r="R140" s="364">
        <f>+'saisie N1Pub'!R142</f>
        <v>2213</v>
      </c>
      <c r="S140" s="364">
        <f>+'saisie N1Pub'!S142+'saisie N1Pub'!T142</f>
        <v>2149</v>
      </c>
      <c r="T140" s="364">
        <f>+'saisie N1Pub'!T142</f>
        <v>981</v>
      </c>
      <c r="U140" s="364">
        <f>+'saisie N1Pub'!U142+'saisie N1Pub'!V142</f>
        <v>1164</v>
      </c>
      <c r="V140" s="364">
        <f>+'saisie N1Pub'!V142</f>
        <v>586</v>
      </c>
      <c r="W140" s="364">
        <f>+'saisie N1Pub'!W142+'saisie N1Pub'!X142</f>
        <v>525</v>
      </c>
      <c r="X140" s="364">
        <f>+'saisie N1Pub'!X142</f>
        <v>288</v>
      </c>
      <c r="Y140" s="364">
        <f>+'saisie N1Pub'!Y142+'saisie N1Pub'!Z142</f>
        <v>444</v>
      </c>
      <c r="Z140" s="364">
        <f>+'saisie N1Pub'!Z142</f>
        <v>219</v>
      </c>
      <c r="AA140" s="363">
        <f t="shared" si="37"/>
        <v>9058</v>
      </c>
      <c r="AB140" s="363">
        <f t="shared" si="38"/>
        <v>4287</v>
      </c>
      <c r="AC140" s="183" t="s">
        <v>561</v>
      </c>
      <c r="AD140" s="183">
        <f>+'saisie N1Pub'!AE142</f>
        <v>220</v>
      </c>
      <c r="AE140" s="183">
        <f>+'saisie N1Pub'!AF142</f>
        <v>193</v>
      </c>
      <c r="AF140" s="183">
        <f>+'saisie N1Pub'!AG142</f>
        <v>155</v>
      </c>
      <c r="AG140" s="183">
        <f>+'saisie N1Pub'!AH142</f>
        <v>106</v>
      </c>
      <c r="AH140" s="183">
        <f>+'saisie N1Pub'!AI142</f>
        <v>81</v>
      </c>
      <c r="AI140" s="183">
        <f t="shared" si="42"/>
        <v>755</v>
      </c>
      <c r="AJ140" s="183">
        <f>+'saisie N1Pub'!AK142</f>
        <v>489</v>
      </c>
      <c r="AK140" s="183">
        <f>+'saisie N1Pub'!AL142</f>
        <v>424</v>
      </c>
      <c r="AL140" s="247">
        <v>368</v>
      </c>
      <c r="AM140" s="183">
        <f>+'saisie N1Pub'!AP142</f>
        <v>87</v>
      </c>
      <c r="AN140" s="183">
        <f>+'saisie N1Pub'!AO142</f>
        <v>0</v>
      </c>
      <c r="AO140" s="183">
        <f>+'saisie N1Pub'!AQ142</f>
        <v>11</v>
      </c>
      <c r="AP140" s="183">
        <f t="shared" si="39"/>
        <v>379</v>
      </c>
      <c r="AQ140" s="183">
        <f>+'saisie N1Pub'!AS142</f>
        <v>249</v>
      </c>
      <c r="AR140" s="183">
        <f>+'saisie N1Pub'!AT142</f>
        <v>233</v>
      </c>
      <c r="AS140" s="183">
        <f>+'saisie N1Pub'!AU142</f>
        <v>16</v>
      </c>
    </row>
    <row r="141" spans="1:45" ht="14.25" customHeight="1">
      <c r="A141" s="183" t="s">
        <v>467</v>
      </c>
      <c r="B141" s="364">
        <f>+'saisie N1Pub'!B143+'saisie N1Pub'!C143</f>
        <v>0</v>
      </c>
      <c r="C141" s="364">
        <f>+'saisie N1Pub'!C143</f>
        <v>0</v>
      </c>
      <c r="D141" s="364">
        <f>+'saisie N1Pub'!D143+'saisie N1Pub'!E143</f>
        <v>18191</v>
      </c>
      <c r="E141" s="364">
        <f>+'saisie N1Pub'!E143</f>
        <v>8787</v>
      </c>
      <c r="F141" s="364">
        <f>+'saisie N1Pub'!F143+'saisie N1Pub'!G143</f>
        <v>7961</v>
      </c>
      <c r="G141" s="364">
        <f>+'saisie N1Pub'!G143</f>
        <v>3890</v>
      </c>
      <c r="H141" s="364">
        <f>+'saisie N1Pub'!H143+'saisie N1Pub'!I143</f>
        <v>5908</v>
      </c>
      <c r="I141" s="364">
        <f>+'saisie N1Pub'!I143</f>
        <v>3035</v>
      </c>
      <c r="J141" s="364">
        <f>+'saisie N1Pub'!J143+'saisie N1Pub'!K143</f>
        <v>2911</v>
      </c>
      <c r="K141" s="364">
        <f>+'saisie N1Pub'!K143</f>
        <v>1512</v>
      </c>
      <c r="L141" s="364">
        <f>+'saisie N1Pub'!L143+'saisie N1Pub'!M143</f>
        <v>2278</v>
      </c>
      <c r="M141" s="364">
        <f>+'saisie N1Pub'!M143</f>
        <v>1169</v>
      </c>
      <c r="N141" s="363">
        <f t="shared" si="40"/>
        <v>37249</v>
      </c>
      <c r="O141" s="363">
        <f t="shared" si="41"/>
        <v>18393</v>
      </c>
      <c r="P141" s="183" t="s">
        <v>467</v>
      </c>
      <c r="Q141" s="364">
        <f>+'saisie N1Pub'!Q143+'saisie N1Pub'!R143</f>
        <v>7963</v>
      </c>
      <c r="R141" s="364">
        <f>+'saisie N1Pub'!R143</f>
        <v>3768</v>
      </c>
      <c r="S141" s="364">
        <f>+'saisie N1Pub'!S143+'saisie N1Pub'!T143</f>
        <v>2597</v>
      </c>
      <c r="T141" s="364">
        <f>+'saisie N1Pub'!T143</f>
        <v>1202</v>
      </c>
      <c r="U141" s="364">
        <f>+'saisie N1Pub'!U143+'saisie N1Pub'!V143</f>
        <v>2182</v>
      </c>
      <c r="V141" s="364">
        <f>+'saisie N1Pub'!V143</f>
        <v>1100</v>
      </c>
      <c r="W141" s="364">
        <f>+'saisie N1Pub'!W143+'saisie N1Pub'!X143</f>
        <v>569</v>
      </c>
      <c r="X141" s="364">
        <f>+'saisie N1Pub'!X143</f>
        <v>298</v>
      </c>
      <c r="Y141" s="364">
        <f>+'saisie N1Pub'!Y143+'saisie N1Pub'!Z143</f>
        <v>766</v>
      </c>
      <c r="Z141" s="364">
        <f>+'saisie N1Pub'!Z143</f>
        <v>390</v>
      </c>
      <c r="AA141" s="363">
        <f t="shared" si="37"/>
        <v>14077</v>
      </c>
      <c r="AB141" s="363">
        <f t="shared" si="38"/>
        <v>6758</v>
      </c>
      <c r="AC141" s="183" t="s">
        <v>467</v>
      </c>
      <c r="AD141" s="183">
        <f>+'saisie N1Pub'!AE143</f>
        <v>258</v>
      </c>
      <c r="AE141" s="183">
        <f>+'saisie N1Pub'!AF143</f>
        <v>207</v>
      </c>
      <c r="AF141" s="183">
        <f>+'saisie N1Pub'!AG143</f>
        <v>197</v>
      </c>
      <c r="AG141" s="183">
        <f>+'saisie N1Pub'!AH143</f>
        <v>128</v>
      </c>
      <c r="AH141" s="183">
        <f>+'saisie N1Pub'!AI143</f>
        <v>116</v>
      </c>
      <c r="AI141" s="183">
        <f t="shared" si="42"/>
        <v>906</v>
      </c>
      <c r="AJ141" s="183">
        <f>+'saisie N1Pub'!AK143</f>
        <v>461</v>
      </c>
      <c r="AK141" s="183">
        <f>+'saisie N1Pub'!AL143</f>
        <v>438</v>
      </c>
      <c r="AL141" s="247">
        <v>554</v>
      </c>
      <c r="AM141" s="183">
        <f>+'saisie N1Pub'!AP143</f>
        <v>30</v>
      </c>
      <c r="AN141" s="183">
        <f>+'saisie N1Pub'!AO143</f>
        <v>0</v>
      </c>
      <c r="AO141" s="183">
        <f>+'saisie N1Pub'!AQ143</f>
        <v>3</v>
      </c>
      <c r="AP141" s="183">
        <f t="shared" si="39"/>
        <v>557</v>
      </c>
      <c r="AQ141" s="183">
        <f>+'saisie N1Pub'!AS143</f>
        <v>229</v>
      </c>
      <c r="AR141" s="183">
        <f>+'saisie N1Pub'!AT143</f>
        <v>226</v>
      </c>
      <c r="AS141" s="183">
        <f>+'saisie N1Pub'!AU143</f>
        <v>3</v>
      </c>
    </row>
    <row r="142" spans="1:45" ht="14.25" customHeight="1">
      <c r="A142" s="183" t="s">
        <v>468</v>
      </c>
      <c r="B142" s="364">
        <f>+'saisie N1Pub'!B144+'saisie N1Pub'!C144</f>
        <v>0</v>
      </c>
      <c r="C142" s="364">
        <f>+'saisie N1Pub'!C144</f>
        <v>0</v>
      </c>
      <c r="D142" s="364">
        <f>+'saisie N1Pub'!D144+'saisie N1Pub'!E144</f>
        <v>19080</v>
      </c>
      <c r="E142" s="364">
        <f>+'saisie N1Pub'!E144</f>
        <v>9252</v>
      </c>
      <c r="F142" s="364">
        <f>+'saisie N1Pub'!F144+'saisie N1Pub'!G144</f>
        <v>5889</v>
      </c>
      <c r="G142" s="364">
        <f>+'saisie N1Pub'!G144</f>
        <v>2816</v>
      </c>
      <c r="H142" s="364">
        <f>+'saisie N1Pub'!H144+'saisie N1Pub'!I144</f>
        <v>4303</v>
      </c>
      <c r="I142" s="364">
        <f>+'saisie N1Pub'!I144</f>
        <v>2110</v>
      </c>
      <c r="J142" s="364">
        <f>+'saisie N1Pub'!J144+'saisie N1Pub'!K144</f>
        <v>1696</v>
      </c>
      <c r="K142" s="364">
        <f>+'saisie N1Pub'!K144</f>
        <v>816</v>
      </c>
      <c r="L142" s="364">
        <f>+'saisie N1Pub'!L144+'saisie N1Pub'!M144</f>
        <v>1612</v>
      </c>
      <c r="M142" s="364">
        <f>+'saisie N1Pub'!M144</f>
        <v>790</v>
      </c>
      <c r="N142" s="363">
        <f t="shared" si="40"/>
        <v>32580</v>
      </c>
      <c r="O142" s="363">
        <f t="shared" si="41"/>
        <v>15784</v>
      </c>
      <c r="P142" s="183" t="s">
        <v>468</v>
      </c>
      <c r="Q142" s="364">
        <f>+'saisie N1Pub'!Q144+'saisie N1Pub'!R144</f>
        <v>6886</v>
      </c>
      <c r="R142" s="364">
        <f>+'saisie N1Pub'!R144</f>
        <v>3259</v>
      </c>
      <c r="S142" s="364">
        <f>+'saisie N1Pub'!S144+'saisie N1Pub'!T144</f>
        <v>2071</v>
      </c>
      <c r="T142" s="364">
        <f>+'saisie N1Pub'!T144</f>
        <v>954</v>
      </c>
      <c r="U142" s="364">
        <f>+'saisie N1Pub'!U144+'saisie N1Pub'!V144</f>
        <v>1679</v>
      </c>
      <c r="V142" s="364">
        <f>+'saisie N1Pub'!V144</f>
        <v>808</v>
      </c>
      <c r="W142" s="364">
        <f>+'saisie N1Pub'!W144+'saisie N1Pub'!X144</f>
        <v>451</v>
      </c>
      <c r="X142" s="364">
        <f>+'saisie N1Pub'!X144</f>
        <v>222</v>
      </c>
      <c r="Y142" s="364">
        <f>+'saisie N1Pub'!Y144+'saisie N1Pub'!Z144</f>
        <v>709</v>
      </c>
      <c r="Z142" s="364">
        <f>+'saisie N1Pub'!Z144</f>
        <v>329</v>
      </c>
      <c r="AA142" s="363">
        <f t="shared" si="37"/>
        <v>11796</v>
      </c>
      <c r="AB142" s="363">
        <f t="shared" si="38"/>
        <v>5572</v>
      </c>
      <c r="AC142" s="183" t="s">
        <v>468</v>
      </c>
      <c r="AD142" s="183">
        <f>+'saisie N1Pub'!AE144</f>
        <v>250</v>
      </c>
      <c r="AE142" s="183">
        <f>+'saisie N1Pub'!AF144</f>
        <v>191</v>
      </c>
      <c r="AF142" s="183">
        <f>+'saisie N1Pub'!AG144</f>
        <v>186</v>
      </c>
      <c r="AG142" s="183">
        <f>+'saisie N1Pub'!AH144</f>
        <v>96</v>
      </c>
      <c r="AH142" s="183">
        <f>+'saisie N1Pub'!AI144</f>
        <v>92</v>
      </c>
      <c r="AI142" s="183">
        <f t="shared" si="42"/>
        <v>815</v>
      </c>
      <c r="AJ142" s="183">
        <f>+'saisie N1Pub'!AK144</f>
        <v>471</v>
      </c>
      <c r="AK142" s="183">
        <f>+'saisie N1Pub'!AL144</f>
        <v>410</v>
      </c>
      <c r="AL142" s="247">
        <v>431</v>
      </c>
      <c r="AM142" s="183">
        <f>+'saisie N1Pub'!AP144</f>
        <v>150</v>
      </c>
      <c r="AN142" s="183">
        <f>+'saisie N1Pub'!AO144</f>
        <v>0</v>
      </c>
      <c r="AO142" s="183">
        <f>+'saisie N1Pub'!AQ144</f>
        <v>1</v>
      </c>
      <c r="AP142" s="183">
        <f t="shared" si="39"/>
        <v>432</v>
      </c>
      <c r="AQ142" s="183">
        <f>+'saisie N1Pub'!AS144</f>
        <v>291</v>
      </c>
      <c r="AR142" s="183">
        <f>+'saisie N1Pub'!AT144</f>
        <v>239</v>
      </c>
      <c r="AS142" s="183">
        <f>+'saisie N1Pub'!AU144</f>
        <v>52</v>
      </c>
    </row>
    <row r="143" spans="1:45" ht="14.25" customHeight="1">
      <c r="A143" s="183" t="s">
        <v>469</v>
      </c>
      <c r="B143" s="364">
        <f>+'saisie N1Pub'!B145+'saisie N1Pub'!C145</f>
        <v>0</v>
      </c>
      <c r="C143" s="364">
        <f>+'saisie N1Pub'!C145</f>
        <v>0</v>
      </c>
      <c r="D143" s="364">
        <f>+'saisie N1Pub'!D145+'saisie N1Pub'!E145</f>
        <v>10943</v>
      </c>
      <c r="E143" s="364">
        <f>+'saisie N1Pub'!E145</f>
        <v>5260</v>
      </c>
      <c r="F143" s="364">
        <f>+'saisie N1Pub'!F145+'saisie N1Pub'!G145</f>
        <v>6659</v>
      </c>
      <c r="G143" s="364">
        <f>+'saisie N1Pub'!G145</f>
        <v>3178</v>
      </c>
      <c r="H143" s="364">
        <f>+'saisie N1Pub'!H145+'saisie N1Pub'!I145</f>
        <v>6185</v>
      </c>
      <c r="I143" s="364">
        <f>+'saisie N1Pub'!I145</f>
        <v>3124</v>
      </c>
      <c r="J143" s="364">
        <f>+'saisie N1Pub'!J145+'saisie N1Pub'!K145</f>
        <v>2727</v>
      </c>
      <c r="K143" s="364">
        <f>+'saisie N1Pub'!K145</f>
        <v>1343</v>
      </c>
      <c r="L143" s="364">
        <f>+'saisie N1Pub'!L145+'saisie N1Pub'!M145</f>
        <v>1956</v>
      </c>
      <c r="M143" s="364">
        <f>+'saisie N1Pub'!M145</f>
        <v>938</v>
      </c>
      <c r="N143" s="363">
        <f t="shared" si="40"/>
        <v>28470</v>
      </c>
      <c r="O143" s="363">
        <f t="shared" si="41"/>
        <v>13843</v>
      </c>
      <c r="P143" s="183" t="s">
        <v>469</v>
      </c>
      <c r="Q143" s="364">
        <f>+'saisie N1Pub'!Q145+'saisie N1Pub'!R145</f>
        <v>5300</v>
      </c>
      <c r="R143" s="364">
        <f>+'saisie N1Pub'!R145</f>
        <v>2422</v>
      </c>
      <c r="S143" s="364">
        <f>+'saisie N1Pub'!S145+'saisie N1Pub'!T145</f>
        <v>3105</v>
      </c>
      <c r="T143" s="364">
        <f>+'saisie N1Pub'!T145</f>
        <v>1413</v>
      </c>
      <c r="U143" s="364">
        <f>+'saisie N1Pub'!U145+'saisie N1Pub'!V145</f>
        <v>3255</v>
      </c>
      <c r="V143" s="364">
        <f>+'saisie N1Pub'!V145</f>
        <v>1599</v>
      </c>
      <c r="W143" s="364">
        <f>+'saisie N1Pub'!W145+'saisie N1Pub'!X145</f>
        <v>893</v>
      </c>
      <c r="X143" s="364">
        <f>+'saisie N1Pub'!X145</f>
        <v>442</v>
      </c>
      <c r="Y143" s="364">
        <f>+'saisie N1Pub'!Y145+'saisie N1Pub'!Z145</f>
        <v>823</v>
      </c>
      <c r="Z143" s="364">
        <f>+'saisie N1Pub'!Z145</f>
        <v>386</v>
      </c>
      <c r="AA143" s="363">
        <f t="shared" si="37"/>
        <v>13376</v>
      </c>
      <c r="AB143" s="363">
        <f t="shared" si="38"/>
        <v>6262</v>
      </c>
      <c r="AC143" s="183" t="s">
        <v>469</v>
      </c>
      <c r="AD143" s="183">
        <f>+'saisie N1Pub'!AE145</f>
        <v>195</v>
      </c>
      <c r="AE143" s="183">
        <f>+'saisie N1Pub'!AF145</f>
        <v>188</v>
      </c>
      <c r="AF143" s="183">
        <f>+'saisie N1Pub'!AG145</f>
        <v>188</v>
      </c>
      <c r="AG143" s="183">
        <f>+'saisie N1Pub'!AH145</f>
        <v>109</v>
      </c>
      <c r="AH143" s="183">
        <f>+'saisie N1Pub'!AI145</f>
        <v>106</v>
      </c>
      <c r="AI143" s="183">
        <f t="shared" si="42"/>
        <v>786</v>
      </c>
      <c r="AJ143" s="183">
        <f>+'saisie N1Pub'!AK145</f>
        <v>492</v>
      </c>
      <c r="AK143" s="183">
        <f>+'saisie N1Pub'!AL145</f>
        <v>466</v>
      </c>
      <c r="AL143" s="247">
        <v>404</v>
      </c>
      <c r="AM143" s="183">
        <f>+'saisie N1Pub'!AP145</f>
        <v>80</v>
      </c>
      <c r="AN143" s="183">
        <f>+'saisie N1Pub'!AO145</f>
        <v>0</v>
      </c>
      <c r="AO143" s="183">
        <f>+'saisie N1Pub'!AQ145</f>
        <v>5</v>
      </c>
      <c r="AP143" s="183">
        <f t="shared" si="39"/>
        <v>409</v>
      </c>
      <c r="AQ143" s="183">
        <f>+'saisie N1Pub'!AS145</f>
        <v>208</v>
      </c>
      <c r="AR143" s="183">
        <f>+'saisie N1Pub'!AT145</f>
        <v>208</v>
      </c>
      <c r="AS143" s="183">
        <f>+'saisie N1Pub'!AU145</f>
        <v>0</v>
      </c>
    </row>
    <row r="144" spans="1:45" ht="14.25" customHeight="1">
      <c r="A144" s="183" t="s">
        <v>470</v>
      </c>
      <c r="B144" s="364">
        <f>+'saisie N1Pub'!B146+'saisie N1Pub'!C146</f>
        <v>0</v>
      </c>
      <c r="C144" s="364">
        <f>+'saisie N1Pub'!C146</f>
        <v>0</v>
      </c>
      <c r="D144" s="364">
        <f>+'saisie N1Pub'!D146+'saisie N1Pub'!E146</f>
        <v>12632</v>
      </c>
      <c r="E144" s="364">
        <f>+'saisie N1Pub'!E146</f>
        <v>6046</v>
      </c>
      <c r="F144" s="364">
        <f>+'saisie N1Pub'!F146+'saisie N1Pub'!G146</f>
        <v>6422</v>
      </c>
      <c r="G144" s="364">
        <f>+'saisie N1Pub'!G146</f>
        <v>3075</v>
      </c>
      <c r="H144" s="364">
        <f>+'saisie N1Pub'!H146+'saisie N1Pub'!I146</f>
        <v>5160</v>
      </c>
      <c r="I144" s="364">
        <f>+'saisie N1Pub'!I146</f>
        <v>2588</v>
      </c>
      <c r="J144" s="364">
        <f>+'saisie N1Pub'!J146+'saisie N1Pub'!K146</f>
        <v>2900</v>
      </c>
      <c r="K144" s="364">
        <f>+'saisie N1Pub'!K146</f>
        <v>1540</v>
      </c>
      <c r="L144" s="364">
        <f>+'saisie N1Pub'!L146+'saisie N1Pub'!M146</f>
        <v>2272</v>
      </c>
      <c r="M144" s="364">
        <f>+'saisie N1Pub'!M146</f>
        <v>1147</v>
      </c>
      <c r="N144" s="363">
        <f t="shared" si="40"/>
        <v>29386</v>
      </c>
      <c r="O144" s="363">
        <f t="shared" si="41"/>
        <v>14396</v>
      </c>
      <c r="P144" s="183" t="s">
        <v>470</v>
      </c>
      <c r="Q144" s="364">
        <f>+'saisie N1Pub'!Q146+'saisie N1Pub'!R146</f>
        <v>6239</v>
      </c>
      <c r="R144" s="364">
        <f>+'saisie N1Pub'!R146</f>
        <v>2891</v>
      </c>
      <c r="S144" s="364">
        <f>+'saisie N1Pub'!S146+'saisie N1Pub'!T146</f>
        <v>2555</v>
      </c>
      <c r="T144" s="364">
        <f>+'saisie N1Pub'!T146</f>
        <v>1158</v>
      </c>
      <c r="U144" s="364">
        <f>+'saisie N1Pub'!U146+'saisie N1Pub'!V146</f>
        <v>2245</v>
      </c>
      <c r="V144" s="364">
        <f>+'saisie N1Pub'!V146</f>
        <v>1121</v>
      </c>
      <c r="W144" s="364">
        <f>+'saisie N1Pub'!W146+'saisie N1Pub'!X146</f>
        <v>950</v>
      </c>
      <c r="X144" s="364">
        <f>+'saisie N1Pub'!X146</f>
        <v>479</v>
      </c>
      <c r="Y144" s="364">
        <f>+'saisie N1Pub'!Y146+'saisie N1Pub'!Z146</f>
        <v>847</v>
      </c>
      <c r="Z144" s="364">
        <f>+'saisie N1Pub'!Z146</f>
        <v>422</v>
      </c>
      <c r="AA144" s="363">
        <f t="shared" si="37"/>
        <v>12836</v>
      </c>
      <c r="AB144" s="363">
        <f t="shared" si="38"/>
        <v>6071</v>
      </c>
      <c r="AC144" s="183" t="s">
        <v>470</v>
      </c>
      <c r="AD144" s="183">
        <f>+'saisie N1Pub'!AE146</f>
        <v>145</v>
      </c>
      <c r="AE144" s="183">
        <f>+'saisie N1Pub'!AF146</f>
        <v>127</v>
      </c>
      <c r="AF144" s="183">
        <f>+'saisie N1Pub'!AG146</f>
        <v>125</v>
      </c>
      <c r="AG144" s="183">
        <f>+'saisie N1Pub'!AH146</f>
        <v>105</v>
      </c>
      <c r="AH144" s="183">
        <f>+'saisie N1Pub'!AI146</f>
        <v>102</v>
      </c>
      <c r="AI144" s="183">
        <f t="shared" si="42"/>
        <v>604</v>
      </c>
      <c r="AJ144" s="183">
        <f>+'saisie N1Pub'!AK146</f>
        <v>382</v>
      </c>
      <c r="AK144" s="183">
        <f>+'saisie N1Pub'!AL146</f>
        <v>301</v>
      </c>
      <c r="AL144" s="247">
        <v>398</v>
      </c>
      <c r="AM144" s="183">
        <f>+'saisie N1Pub'!AP146</f>
        <v>119</v>
      </c>
      <c r="AN144" s="183">
        <f>+'saisie N1Pub'!AO146</f>
        <v>0</v>
      </c>
      <c r="AO144" s="183">
        <f>+'saisie N1Pub'!AQ146</f>
        <v>6</v>
      </c>
      <c r="AP144" s="183">
        <f t="shared" si="39"/>
        <v>404</v>
      </c>
      <c r="AQ144" s="183">
        <f>+'saisie N1Pub'!AS146</f>
        <v>133</v>
      </c>
      <c r="AR144" s="183">
        <f>+'saisie N1Pub'!AT146</f>
        <v>131</v>
      </c>
      <c r="AS144" s="183">
        <f>+'saisie N1Pub'!AU146</f>
        <v>2</v>
      </c>
    </row>
    <row r="145" spans="1:45" ht="14.25" customHeight="1">
      <c r="A145" s="183" t="s">
        <v>471</v>
      </c>
      <c r="B145" s="364">
        <f>+'saisie N1Pub'!B147+'saisie N1Pub'!C147</f>
        <v>0</v>
      </c>
      <c r="C145" s="364">
        <f>+'saisie N1Pub'!C147</f>
        <v>0</v>
      </c>
      <c r="D145" s="364">
        <f>+'saisie N1Pub'!D147+'saisie N1Pub'!E147</f>
        <v>10322</v>
      </c>
      <c r="E145" s="364">
        <f>+'saisie N1Pub'!E147</f>
        <v>5029</v>
      </c>
      <c r="F145" s="364">
        <f>+'saisie N1Pub'!F147+'saisie N1Pub'!G147</f>
        <v>4625</v>
      </c>
      <c r="G145" s="364">
        <f>+'saisie N1Pub'!G147</f>
        <v>2316</v>
      </c>
      <c r="H145" s="364">
        <f>+'saisie N1Pub'!H147+'saisie N1Pub'!I147</f>
        <v>3584</v>
      </c>
      <c r="I145" s="364">
        <f>+'saisie N1Pub'!I147</f>
        <v>1782</v>
      </c>
      <c r="J145" s="364">
        <f>+'saisie N1Pub'!J147+'saisie N1Pub'!K147</f>
        <v>1479</v>
      </c>
      <c r="K145" s="364">
        <f>+'saisie N1Pub'!K147</f>
        <v>770</v>
      </c>
      <c r="L145" s="364">
        <f>+'saisie N1Pub'!L147+'saisie N1Pub'!M147</f>
        <v>1215</v>
      </c>
      <c r="M145" s="364">
        <f>+'saisie N1Pub'!M147</f>
        <v>566</v>
      </c>
      <c r="N145" s="363">
        <f t="shared" si="40"/>
        <v>21225</v>
      </c>
      <c r="O145" s="363">
        <f t="shared" si="41"/>
        <v>10463</v>
      </c>
      <c r="P145" s="183" t="s">
        <v>471</v>
      </c>
      <c r="Q145" s="364">
        <f>+'saisie N1Pub'!Q147+'saisie N1Pub'!R147</f>
        <v>5452</v>
      </c>
      <c r="R145" s="364">
        <f>+'saisie N1Pub'!R147</f>
        <v>2552</v>
      </c>
      <c r="S145" s="364">
        <f>+'saisie N1Pub'!S147+'saisie N1Pub'!T147</f>
        <v>2026</v>
      </c>
      <c r="T145" s="364">
        <f>+'saisie N1Pub'!T147</f>
        <v>979</v>
      </c>
      <c r="U145" s="364">
        <f>+'saisie N1Pub'!U147+'saisie N1Pub'!V147</f>
        <v>1466</v>
      </c>
      <c r="V145" s="364">
        <f>+'saisie N1Pub'!V147</f>
        <v>698</v>
      </c>
      <c r="W145" s="364">
        <f>+'saisie N1Pub'!W147+'saisie N1Pub'!X147</f>
        <v>375</v>
      </c>
      <c r="X145" s="364">
        <f>+'saisie N1Pub'!X147</f>
        <v>209</v>
      </c>
      <c r="Y145" s="364">
        <f>+'saisie N1Pub'!Y147+'saisie N1Pub'!Z147</f>
        <v>488</v>
      </c>
      <c r="Z145" s="364">
        <f>+'saisie N1Pub'!Z147</f>
        <v>233</v>
      </c>
      <c r="AA145" s="363">
        <f t="shared" si="37"/>
        <v>9807</v>
      </c>
      <c r="AB145" s="363">
        <f t="shared" si="38"/>
        <v>4671</v>
      </c>
      <c r="AC145" s="183" t="s">
        <v>471</v>
      </c>
      <c r="AD145" s="183">
        <f>+'saisie N1Pub'!AE147</f>
        <v>184</v>
      </c>
      <c r="AE145" s="183">
        <f>+'saisie N1Pub'!AF147</f>
        <v>180</v>
      </c>
      <c r="AF145" s="183">
        <f>+'saisie N1Pub'!AG147</f>
        <v>180</v>
      </c>
      <c r="AG145" s="183">
        <f>+'saisie N1Pub'!AH147</f>
        <v>124</v>
      </c>
      <c r="AH145" s="183">
        <f>+'saisie N1Pub'!AI147</f>
        <v>126</v>
      </c>
      <c r="AI145" s="183">
        <f t="shared" si="42"/>
        <v>794</v>
      </c>
      <c r="AJ145" s="183">
        <f>+'saisie N1Pub'!AK147</f>
        <v>398</v>
      </c>
      <c r="AK145" s="183">
        <f>+'saisie N1Pub'!AL147</f>
        <v>375</v>
      </c>
      <c r="AL145" s="247">
        <v>357</v>
      </c>
      <c r="AM145" s="183">
        <f>+'saisie N1Pub'!AP147</f>
        <v>89</v>
      </c>
      <c r="AN145" s="183">
        <f>+'saisie N1Pub'!AO147</f>
        <v>0</v>
      </c>
      <c r="AO145" s="183">
        <f>+'saisie N1Pub'!AQ147</f>
        <v>28</v>
      </c>
      <c r="AP145" s="183">
        <f t="shared" si="39"/>
        <v>385</v>
      </c>
      <c r="AQ145" s="183">
        <f>+'saisie N1Pub'!AS147</f>
        <v>193</v>
      </c>
      <c r="AR145" s="183">
        <f>+'saisie N1Pub'!AT147</f>
        <v>188</v>
      </c>
      <c r="AS145" s="183">
        <f>+'saisie N1Pub'!AU147</f>
        <v>5</v>
      </c>
    </row>
    <row r="146" spans="1:45" ht="14.25" customHeight="1">
      <c r="A146" s="183" t="s">
        <v>472</v>
      </c>
      <c r="B146" s="364">
        <f>+'saisie N1Pub'!B148+'saisie N1Pub'!C148</f>
        <v>0</v>
      </c>
      <c r="C146" s="364">
        <f>+'saisie N1Pub'!C148</f>
        <v>0</v>
      </c>
      <c r="D146" s="364">
        <f>+'saisie N1Pub'!D148+'saisie N1Pub'!E148</f>
        <v>10486</v>
      </c>
      <c r="E146" s="364">
        <f>+'saisie N1Pub'!E148</f>
        <v>5032</v>
      </c>
      <c r="F146" s="364">
        <f>+'saisie N1Pub'!F148+'saisie N1Pub'!G148</f>
        <v>6676</v>
      </c>
      <c r="G146" s="364">
        <f>+'saisie N1Pub'!G148</f>
        <v>3246</v>
      </c>
      <c r="H146" s="364">
        <f>+'saisie N1Pub'!H148+'saisie N1Pub'!I148</f>
        <v>5510</v>
      </c>
      <c r="I146" s="364">
        <f>+'saisie N1Pub'!I148</f>
        <v>2830</v>
      </c>
      <c r="J146" s="364">
        <f>+'saisie N1Pub'!J148+'saisie N1Pub'!K148</f>
        <v>3318</v>
      </c>
      <c r="K146" s="364">
        <f>+'saisie N1Pub'!K148</f>
        <v>1717</v>
      </c>
      <c r="L146" s="364">
        <f>+'saisie N1Pub'!L148+'saisie N1Pub'!M148</f>
        <v>2441</v>
      </c>
      <c r="M146" s="364">
        <f>+'saisie N1Pub'!M148</f>
        <v>1319</v>
      </c>
      <c r="N146" s="363">
        <f t="shared" si="40"/>
        <v>28431</v>
      </c>
      <c r="O146" s="363">
        <f t="shared" si="41"/>
        <v>14144</v>
      </c>
      <c r="P146" s="183" t="s">
        <v>472</v>
      </c>
      <c r="Q146" s="364">
        <f>+'saisie N1Pub'!Q148+'saisie N1Pub'!R148</f>
        <v>4374</v>
      </c>
      <c r="R146" s="364">
        <f>+'saisie N1Pub'!R148</f>
        <v>1968</v>
      </c>
      <c r="S146" s="364">
        <f>+'saisie N1Pub'!S148+'saisie N1Pub'!T148</f>
        <v>2356</v>
      </c>
      <c r="T146" s="364">
        <f>+'saisie N1Pub'!T148</f>
        <v>1077</v>
      </c>
      <c r="U146" s="364">
        <f>+'saisie N1Pub'!U148+'saisie N1Pub'!V148</f>
        <v>1949</v>
      </c>
      <c r="V146" s="364">
        <f>+'saisie N1Pub'!V148</f>
        <v>986</v>
      </c>
      <c r="W146" s="364">
        <f>+'saisie N1Pub'!W148+'saisie N1Pub'!X148</f>
        <v>923</v>
      </c>
      <c r="X146" s="364">
        <f>+'saisie N1Pub'!X148</f>
        <v>504</v>
      </c>
      <c r="Y146" s="364">
        <f>+'saisie N1Pub'!Y148+'saisie N1Pub'!Z148</f>
        <v>800</v>
      </c>
      <c r="Z146" s="364">
        <f>+'saisie N1Pub'!Z148</f>
        <v>440</v>
      </c>
      <c r="AA146" s="363">
        <f t="shared" si="37"/>
        <v>10402</v>
      </c>
      <c r="AB146" s="363">
        <f t="shared" si="38"/>
        <v>4975</v>
      </c>
      <c r="AC146" s="183" t="s">
        <v>472</v>
      </c>
      <c r="AD146" s="183">
        <f>+'saisie N1Pub'!AE148</f>
        <v>214</v>
      </c>
      <c r="AE146" s="183">
        <f>+'saisie N1Pub'!AF148</f>
        <v>207</v>
      </c>
      <c r="AF146" s="183">
        <f>+'saisie N1Pub'!AG148</f>
        <v>190</v>
      </c>
      <c r="AG146" s="183">
        <f>+'saisie N1Pub'!AH148</f>
        <v>146</v>
      </c>
      <c r="AH146" s="183">
        <f>+'saisie N1Pub'!AI148</f>
        <v>136</v>
      </c>
      <c r="AI146" s="183">
        <f t="shared" si="42"/>
        <v>893</v>
      </c>
      <c r="AJ146" s="183">
        <f>+'saisie N1Pub'!AK148</f>
        <v>596</v>
      </c>
      <c r="AK146" s="183">
        <f>+'saisie N1Pub'!AL148</f>
        <v>513</v>
      </c>
      <c r="AL146" s="247">
        <v>563</v>
      </c>
      <c r="AM146" s="183">
        <f>+'saisie N1Pub'!AP148</f>
        <v>0</v>
      </c>
      <c r="AN146" s="183">
        <f>+'saisie N1Pub'!AO148</f>
        <v>0</v>
      </c>
      <c r="AO146" s="183">
        <f>+'saisie N1Pub'!AQ148</f>
        <v>2</v>
      </c>
      <c r="AP146" s="183">
        <f t="shared" si="39"/>
        <v>565</v>
      </c>
      <c r="AQ146" s="183">
        <f>+'saisie N1Pub'!AS148</f>
        <v>218</v>
      </c>
      <c r="AR146" s="183">
        <f>+'saisie N1Pub'!AT148</f>
        <v>204</v>
      </c>
      <c r="AS146" s="183">
        <f>+'saisie N1Pub'!AU148</f>
        <v>14</v>
      </c>
    </row>
    <row r="147" spans="1:45" ht="14.25" customHeight="1">
      <c r="A147" s="183" t="s">
        <v>562</v>
      </c>
      <c r="B147" s="364">
        <f>+'saisie N1Pub'!B149+'saisie N1Pub'!C149</f>
        <v>0</v>
      </c>
      <c r="C147" s="364">
        <f>+'saisie N1Pub'!C149</f>
        <v>0</v>
      </c>
      <c r="D147" s="364">
        <f>+'saisie N1Pub'!D149+'saisie N1Pub'!E149</f>
        <v>993</v>
      </c>
      <c r="E147" s="364">
        <f>+'saisie N1Pub'!E149</f>
        <v>469</v>
      </c>
      <c r="F147" s="364">
        <f>+'saisie N1Pub'!F149+'saisie N1Pub'!G149</f>
        <v>977</v>
      </c>
      <c r="G147" s="364">
        <f>+'saisie N1Pub'!G149</f>
        <v>471</v>
      </c>
      <c r="H147" s="364">
        <f>+'saisie N1Pub'!H149+'saisie N1Pub'!I149</f>
        <v>783</v>
      </c>
      <c r="I147" s="364">
        <f>+'saisie N1Pub'!I149</f>
        <v>377</v>
      </c>
      <c r="J147" s="364">
        <f>+'saisie N1Pub'!J149+'saisie N1Pub'!K149</f>
        <v>507</v>
      </c>
      <c r="K147" s="364">
        <f>+'saisie N1Pub'!K149</f>
        <v>264</v>
      </c>
      <c r="L147" s="364">
        <f>+'saisie N1Pub'!L149+'saisie N1Pub'!M149</f>
        <v>314</v>
      </c>
      <c r="M147" s="364">
        <f>+'saisie N1Pub'!M149</f>
        <v>168</v>
      </c>
      <c r="N147" s="363">
        <f t="shared" si="40"/>
        <v>3574</v>
      </c>
      <c r="O147" s="363">
        <f t="shared" si="41"/>
        <v>1749</v>
      </c>
      <c r="P147" s="183" t="s">
        <v>562</v>
      </c>
      <c r="Q147" s="364">
        <f>+'saisie N1Pub'!Q149+'saisie N1Pub'!R149</f>
        <v>533</v>
      </c>
      <c r="R147" s="364">
        <f>+'saisie N1Pub'!R149</f>
        <v>237</v>
      </c>
      <c r="S147" s="364">
        <f>+'saisie N1Pub'!S149+'saisie N1Pub'!T149</f>
        <v>509</v>
      </c>
      <c r="T147" s="364">
        <f>+'saisie N1Pub'!T149</f>
        <v>225</v>
      </c>
      <c r="U147" s="364">
        <f>+'saisie N1Pub'!U149+'saisie N1Pub'!V149</f>
        <v>422</v>
      </c>
      <c r="V147" s="364">
        <f>+'saisie N1Pub'!V149</f>
        <v>197</v>
      </c>
      <c r="W147" s="364">
        <f>+'saisie N1Pub'!W149+'saisie N1Pub'!X149</f>
        <v>208</v>
      </c>
      <c r="X147" s="364">
        <f>+'saisie N1Pub'!X149</f>
        <v>105</v>
      </c>
      <c r="Y147" s="364">
        <f>+'saisie N1Pub'!Y149+'saisie N1Pub'!Z149</f>
        <v>110</v>
      </c>
      <c r="Z147" s="364">
        <f>+'saisie N1Pub'!Z149</f>
        <v>65</v>
      </c>
      <c r="AA147" s="363">
        <f t="shared" si="37"/>
        <v>1782</v>
      </c>
      <c r="AB147" s="363">
        <f t="shared" si="38"/>
        <v>829</v>
      </c>
      <c r="AC147" s="183" t="s">
        <v>562</v>
      </c>
      <c r="AD147" s="183">
        <f>+'saisie N1Pub'!AE149</f>
        <v>21</v>
      </c>
      <c r="AE147" s="183">
        <f>+'saisie N1Pub'!AF149</f>
        <v>20</v>
      </c>
      <c r="AF147" s="183">
        <f>+'saisie N1Pub'!AG149</f>
        <v>20</v>
      </c>
      <c r="AG147" s="183">
        <f>+'saisie N1Pub'!AH149</f>
        <v>18</v>
      </c>
      <c r="AH147" s="183">
        <f>+'saisie N1Pub'!AI149</f>
        <v>18</v>
      </c>
      <c r="AI147" s="183">
        <f t="shared" si="42"/>
        <v>97</v>
      </c>
      <c r="AJ147" s="183">
        <f>+'saisie N1Pub'!AK149</f>
        <v>84</v>
      </c>
      <c r="AK147" s="183">
        <f>+'saisie N1Pub'!AL149</f>
        <v>78</v>
      </c>
      <c r="AL147" s="247">
        <v>87</v>
      </c>
      <c r="AM147" s="183">
        <f>+'saisie N1Pub'!AP149</f>
        <v>15</v>
      </c>
      <c r="AN147" s="183">
        <f>+'saisie N1Pub'!AO149</f>
        <v>0</v>
      </c>
      <c r="AO147" s="183">
        <f>+'saisie N1Pub'!AQ149</f>
        <v>5</v>
      </c>
      <c r="AP147" s="183">
        <f t="shared" si="39"/>
        <v>92</v>
      </c>
      <c r="AQ147" s="183">
        <f>+'saisie N1Pub'!AS149</f>
        <v>16</v>
      </c>
      <c r="AR147" s="183">
        <f>+'saisie N1Pub'!AT149</f>
        <v>16</v>
      </c>
      <c r="AS147" s="183">
        <f>+'saisie N1Pub'!AU149</f>
        <v>0</v>
      </c>
    </row>
    <row r="148" spans="1:45" ht="14.25" customHeight="1">
      <c r="A148" s="266" t="s">
        <v>474</v>
      </c>
      <c r="B148" s="364">
        <f>+'saisie N1Pub'!B150+'saisie N1Pub'!C150</f>
        <v>0</v>
      </c>
      <c r="C148" s="364">
        <f>+'saisie N1Pub'!C150</f>
        <v>0</v>
      </c>
      <c r="D148" s="364">
        <f>+'saisie N1Pub'!D150+'saisie N1Pub'!E150</f>
        <v>7900</v>
      </c>
      <c r="E148" s="364">
        <f>+'saisie N1Pub'!E150</f>
        <v>3677</v>
      </c>
      <c r="F148" s="364">
        <f>+'saisie N1Pub'!F150+'saisie N1Pub'!G150</f>
        <v>4150</v>
      </c>
      <c r="G148" s="364">
        <f>+'saisie N1Pub'!G150</f>
        <v>2072</v>
      </c>
      <c r="H148" s="364">
        <f>+'saisie N1Pub'!H150+'saisie N1Pub'!I150</f>
        <v>2970</v>
      </c>
      <c r="I148" s="364">
        <f>+'saisie N1Pub'!I150</f>
        <v>1473</v>
      </c>
      <c r="J148" s="364">
        <f>+'saisie N1Pub'!J150+'saisie N1Pub'!K150</f>
        <v>1356</v>
      </c>
      <c r="K148" s="364">
        <f>+'saisie N1Pub'!K150</f>
        <v>642</v>
      </c>
      <c r="L148" s="364">
        <f>+'saisie N1Pub'!L150+'saisie N1Pub'!M150</f>
        <v>1087</v>
      </c>
      <c r="M148" s="364">
        <f>+'saisie N1Pub'!M150</f>
        <v>506</v>
      </c>
      <c r="N148" s="363">
        <f t="shared" si="40"/>
        <v>17463</v>
      </c>
      <c r="O148" s="363">
        <f t="shared" si="41"/>
        <v>8370</v>
      </c>
      <c r="P148" s="266" t="s">
        <v>474</v>
      </c>
      <c r="Q148" s="364">
        <f>+'saisie N1Pub'!Q150+'saisie N1Pub'!R150</f>
        <v>3734</v>
      </c>
      <c r="R148" s="364">
        <f>+'saisie N1Pub'!R150</f>
        <v>1655</v>
      </c>
      <c r="S148" s="364">
        <f>+'saisie N1Pub'!S150+'saisie N1Pub'!T150</f>
        <v>1455</v>
      </c>
      <c r="T148" s="364">
        <f>+'saisie N1Pub'!T150</f>
        <v>676</v>
      </c>
      <c r="U148" s="364">
        <f>+'saisie N1Pub'!U150+'saisie N1Pub'!V150</f>
        <v>1209</v>
      </c>
      <c r="V148" s="364">
        <f>+'saisie N1Pub'!V150</f>
        <v>620</v>
      </c>
      <c r="W148" s="364">
        <f>+'saisie N1Pub'!W150+'saisie N1Pub'!X150</f>
        <v>403</v>
      </c>
      <c r="X148" s="364">
        <f>+'saisie N1Pub'!X150</f>
        <v>201</v>
      </c>
      <c r="Y148" s="364">
        <f>+'saisie N1Pub'!Y150+'saisie N1Pub'!Z150</f>
        <v>386</v>
      </c>
      <c r="Z148" s="364">
        <f>+'saisie N1Pub'!Z150</f>
        <v>171</v>
      </c>
      <c r="AA148" s="363">
        <f t="shared" si="37"/>
        <v>7187</v>
      </c>
      <c r="AB148" s="363">
        <f t="shared" si="38"/>
        <v>3323</v>
      </c>
      <c r="AC148" s="266" t="s">
        <v>474</v>
      </c>
      <c r="AD148" s="183">
        <f>+'saisie N1Pub'!AE150</f>
        <v>109</v>
      </c>
      <c r="AE148" s="183">
        <f>+'saisie N1Pub'!AF150</f>
        <v>102</v>
      </c>
      <c r="AF148" s="183">
        <f>+'saisie N1Pub'!AG150</f>
        <v>90</v>
      </c>
      <c r="AG148" s="183">
        <f>+'saisie N1Pub'!AH150</f>
        <v>58</v>
      </c>
      <c r="AH148" s="183">
        <f>+'saisie N1Pub'!AI150</f>
        <v>56</v>
      </c>
      <c r="AI148" s="183">
        <f t="shared" si="42"/>
        <v>415</v>
      </c>
      <c r="AJ148" s="183">
        <f>+'saisie N1Pub'!AK150</f>
        <v>246</v>
      </c>
      <c r="AK148" s="183">
        <f>+'saisie N1Pub'!AL150</f>
        <v>225</v>
      </c>
      <c r="AL148" s="247">
        <v>219</v>
      </c>
      <c r="AM148" s="183">
        <f>+'saisie N1Pub'!AP150</f>
        <v>41</v>
      </c>
      <c r="AN148" s="183">
        <f>+'saisie N1Pub'!AO150</f>
        <v>0</v>
      </c>
      <c r="AO148" s="183">
        <f>+'saisie N1Pub'!AQ150</f>
        <v>0</v>
      </c>
      <c r="AP148" s="183">
        <f t="shared" si="39"/>
        <v>219</v>
      </c>
      <c r="AQ148" s="183">
        <f>+'saisie N1Pub'!AS150</f>
        <v>123</v>
      </c>
      <c r="AR148" s="183">
        <f>+'saisie N1Pub'!AT150</f>
        <v>118</v>
      </c>
      <c r="AS148" s="183">
        <f>+'saisie N1Pub'!AU150</f>
        <v>5</v>
      </c>
    </row>
    <row r="149" spans="1:45" ht="14.25" customHeight="1">
      <c r="A149" s="183" t="s">
        <v>475</v>
      </c>
      <c r="B149" s="364">
        <f>+'saisie N1Pub'!B151+'saisie N1Pub'!C151</f>
        <v>0</v>
      </c>
      <c r="C149" s="364">
        <f>+'saisie N1Pub'!C151</f>
        <v>0</v>
      </c>
      <c r="D149" s="364">
        <f>+'saisie N1Pub'!D151+'saisie N1Pub'!E151</f>
        <v>8243</v>
      </c>
      <c r="E149" s="364">
        <f>+'saisie N1Pub'!E151</f>
        <v>3976</v>
      </c>
      <c r="F149" s="364">
        <f>+'saisie N1Pub'!F151+'saisie N1Pub'!G151</f>
        <v>3481</v>
      </c>
      <c r="G149" s="364">
        <f>+'saisie N1Pub'!G151</f>
        <v>1705</v>
      </c>
      <c r="H149" s="364">
        <f>+'saisie N1Pub'!H151+'saisie N1Pub'!I151</f>
        <v>2601</v>
      </c>
      <c r="I149" s="364">
        <f>+'saisie N1Pub'!I151</f>
        <v>1309</v>
      </c>
      <c r="J149" s="364">
        <f>+'saisie N1Pub'!J151+'saisie N1Pub'!K151</f>
        <v>1213</v>
      </c>
      <c r="K149" s="364">
        <f>+'saisie N1Pub'!K151</f>
        <v>644</v>
      </c>
      <c r="L149" s="364">
        <f>+'saisie N1Pub'!L151+'saisie N1Pub'!M151</f>
        <v>664</v>
      </c>
      <c r="M149" s="364">
        <f>+'saisie N1Pub'!M151</f>
        <v>363</v>
      </c>
      <c r="N149" s="363">
        <f t="shared" si="40"/>
        <v>16202</v>
      </c>
      <c r="O149" s="363">
        <f t="shared" si="41"/>
        <v>7997</v>
      </c>
      <c r="P149" s="183" t="s">
        <v>475</v>
      </c>
      <c r="Q149" s="364">
        <f>+'saisie N1Pub'!Q151+'saisie N1Pub'!R151</f>
        <v>3128</v>
      </c>
      <c r="R149" s="364">
        <f>+'saisie N1Pub'!R151</f>
        <v>1497</v>
      </c>
      <c r="S149" s="364">
        <f>+'saisie N1Pub'!S151+'saisie N1Pub'!T151</f>
        <v>1420</v>
      </c>
      <c r="T149" s="364">
        <f>+'saisie N1Pub'!T151</f>
        <v>633</v>
      </c>
      <c r="U149" s="364">
        <f>+'saisie N1Pub'!U151+'saisie N1Pub'!V151</f>
        <v>1003</v>
      </c>
      <c r="V149" s="364">
        <f>+'saisie N1Pub'!V151</f>
        <v>509</v>
      </c>
      <c r="W149" s="364">
        <f>+'saisie N1Pub'!W151+'saisie N1Pub'!X151</f>
        <v>363</v>
      </c>
      <c r="X149" s="364">
        <f>+'saisie N1Pub'!X151</f>
        <v>198</v>
      </c>
      <c r="Y149" s="364">
        <f>+'saisie N1Pub'!Y151+'saisie N1Pub'!Z151</f>
        <v>171</v>
      </c>
      <c r="Z149" s="364">
        <f>+'saisie N1Pub'!Z151</f>
        <v>95</v>
      </c>
      <c r="AA149" s="363">
        <f t="shared" si="37"/>
        <v>6085</v>
      </c>
      <c r="AB149" s="363">
        <f t="shared" si="38"/>
        <v>2932</v>
      </c>
      <c r="AC149" s="183" t="s">
        <v>475</v>
      </c>
      <c r="AD149" s="183">
        <f>+'saisie N1Pub'!AE151</f>
        <v>138</v>
      </c>
      <c r="AE149" s="183">
        <f>+'saisie N1Pub'!AF151</f>
        <v>120</v>
      </c>
      <c r="AF149" s="183">
        <f>+'saisie N1Pub'!AG151</f>
        <v>104</v>
      </c>
      <c r="AG149" s="183">
        <f>+'saisie N1Pub'!AH151</f>
        <v>51</v>
      </c>
      <c r="AH149" s="183">
        <f>+'saisie N1Pub'!AI151</f>
        <v>34</v>
      </c>
      <c r="AI149" s="183">
        <f t="shared" si="42"/>
        <v>447</v>
      </c>
      <c r="AJ149" s="183">
        <f>+'saisie N1Pub'!AK151</f>
        <v>272</v>
      </c>
      <c r="AK149" s="183">
        <f>+'saisie N1Pub'!AL151</f>
        <v>250</v>
      </c>
      <c r="AL149" s="247">
        <v>265</v>
      </c>
      <c r="AM149" s="183">
        <f>+'saisie N1Pub'!AP151</f>
        <v>6</v>
      </c>
      <c r="AN149" s="183">
        <f>+'saisie N1Pub'!AO151</f>
        <v>0</v>
      </c>
      <c r="AO149" s="183">
        <f>+'saisie N1Pub'!AQ151</f>
        <v>7</v>
      </c>
      <c r="AP149" s="183">
        <f t="shared" si="39"/>
        <v>272</v>
      </c>
      <c r="AQ149" s="183">
        <f>+'saisie N1Pub'!AS151</f>
        <v>141</v>
      </c>
      <c r="AR149" s="183">
        <f>+'saisie N1Pub'!AT151</f>
        <v>131</v>
      </c>
      <c r="AS149" s="183">
        <f>+'saisie N1Pub'!AU151</f>
        <v>10</v>
      </c>
    </row>
    <row r="150" spans="1:45" ht="14.25" customHeight="1">
      <c r="A150" s="183" t="s">
        <v>476</v>
      </c>
      <c r="B150" s="364">
        <f>+'saisie N1Pub'!B152+'saisie N1Pub'!C152</f>
        <v>0</v>
      </c>
      <c r="C150" s="364">
        <f>+'saisie N1Pub'!C152</f>
        <v>0</v>
      </c>
      <c r="D150" s="364">
        <f>+'saisie N1Pub'!D152+'saisie N1Pub'!E152</f>
        <v>13410</v>
      </c>
      <c r="E150" s="364">
        <f>+'saisie N1Pub'!E152</f>
        <v>6448</v>
      </c>
      <c r="F150" s="364">
        <f>+'saisie N1Pub'!F152+'saisie N1Pub'!G152</f>
        <v>5780</v>
      </c>
      <c r="G150" s="364">
        <f>+'saisie N1Pub'!G152</f>
        <v>2859</v>
      </c>
      <c r="H150" s="364">
        <f>+'saisie N1Pub'!H152+'saisie N1Pub'!I152</f>
        <v>4125</v>
      </c>
      <c r="I150" s="364">
        <f>+'saisie N1Pub'!I152</f>
        <v>2039</v>
      </c>
      <c r="J150" s="364">
        <f>+'saisie N1Pub'!J152+'saisie N1Pub'!K152</f>
        <v>2273</v>
      </c>
      <c r="K150" s="364">
        <f>+'saisie N1Pub'!K152</f>
        <v>1110</v>
      </c>
      <c r="L150" s="364">
        <f>+'saisie N1Pub'!L152+'saisie N1Pub'!M152</f>
        <v>1578</v>
      </c>
      <c r="M150" s="364">
        <f>+'saisie N1Pub'!M152</f>
        <v>811</v>
      </c>
      <c r="N150" s="363">
        <f t="shared" si="40"/>
        <v>27166</v>
      </c>
      <c r="O150" s="363">
        <f t="shared" si="41"/>
        <v>13267</v>
      </c>
      <c r="P150" s="183" t="s">
        <v>476</v>
      </c>
      <c r="Q150" s="364">
        <f>+'saisie N1Pub'!Q152+'saisie N1Pub'!R152</f>
        <v>5214</v>
      </c>
      <c r="R150" s="364">
        <f>+'saisie N1Pub'!R152</f>
        <v>2415</v>
      </c>
      <c r="S150" s="364">
        <f>+'saisie N1Pub'!S152+'saisie N1Pub'!T152</f>
        <v>1691</v>
      </c>
      <c r="T150" s="364">
        <f>+'saisie N1Pub'!T152</f>
        <v>799</v>
      </c>
      <c r="U150" s="364">
        <f>+'saisie N1Pub'!U152+'saisie N1Pub'!V152</f>
        <v>1247</v>
      </c>
      <c r="V150" s="364">
        <f>+'saisie N1Pub'!V152</f>
        <v>583</v>
      </c>
      <c r="W150" s="364">
        <f>+'saisie N1Pub'!W152+'saisie N1Pub'!X152</f>
        <v>475</v>
      </c>
      <c r="X150" s="364">
        <f>+'saisie N1Pub'!X152</f>
        <v>231</v>
      </c>
      <c r="Y150" s="364">
        <f>+'saisie N1Pub'!Y152+'saisie N1Pub'!Z152</f>
        <v>600</v>
      </c>
      <c r="Z150" s="364">
        <f>+'saisie N1Pub'!Z152</f>
        <v>321</v>
      </c>
      <c r="AA150" s="363">
        <f t="shared" si="37"/>
        <v>9227</v>
      </c>
      <c r="AB150" s="363">
        <f t="shared" si="38"/>
        <v>4349</v>
      </c>
      <c r="AC150" s="183" t="s">
        <v>476</v>
      </c>
      <c r="AD150" s="183">
        <f>+'saisie N1Pub'!AE152</f>
        <v>206</v>
      </c>
      <c r="AE150" s="183">
        <f>+'saisie N1Pub'!AF152</f>
        <v>190</v>
      </c>
      <c r="AF150" s="183">
        <f>+'saisie N1Pub'!AG152</f>
        <v>176</v>
      </c>
      <c r="AG150" s="183">
        <f>+'saisie N1Pub'!AH152</f>
        <v>115</v>
      </c>
      <c r="AH150" s="183">
        <f>+'saisie N1Pub'!AI152</f>
        <v>98</v>
      </c>
      <c r="AI150" s="183">
        <f t="shared" si="42"/>
        <v>785</v>
      </c>
      <c r="AJ150" s="183">
        <f>+'saisie N1Pub'!AK152</f>
        <v>399</v>
      </c>
      <c r="AK150" s="183">
        <f>+'saisie N1Pub'!AL152</f>
        <v>388</v>
      </c>
      <c r="AL150" s="247">
        <v>386</v>
      </c>
      <c r="AM150" s="183">
        <f>+'saisie N1Pub'!AP152</f>
        <v>141</v>
      </c>
      <c r="AN150" s="183">
        <f>+'saisie N1Pub'!AO152</f>
        <v>0</v>
      </c>
      <c r="AO150" s="183">
        <f>+'saisie N1Pub'!AQ152</f>
        <v>15</v>
      </c>
      <c r="AP150" s="183">
        <f t="shared" si="39"/>
        <v>401</v>
      </c>
      <c r="AQ150" s="183">
        <f>+'saisie N1Pub'!AS152</f>
        <v>254</v>
      </c>
      <c r="AR150" s="183">
        <f>+'saisie N1Pub'!AT152</f>
        <v>230</v>
      </c>
      <c r="AS150" s="183">
        <f>+'saisie N1Pub'!AU152</f>
        <v>24</v>
      </c>
    </row>
    <row r="151" spans="1:45" ht="9.75" customHeight="1">
      <c r="A151" s="253"/>
      <c r="B151" s="365"/>
      <c r="C151" s="365"/>
      <c r="D151" s="365"/>
      <c r="E151" s="365"/>
      <c r="F151" s="365"/>
      <c r="G151" s="365"/>
      <c r="H151" s="365"/>
      <c r="I151" s="365"/>
      <c r="J151" s="365"/>
      <c r="K151" s="365"/>
      <c r="L151" s="365"/>
      <c r="M151" s="365"/>
      <c r="N151" s="365"/>
      <c r="O151" s="365"/>
      <c r="P151" s="253"/>
      <c r="Q151" s="365"/>
      <c r="R151" s="365"/>
      <c r="S151" s="365"/>
      <c r="T151" s="365"/>
      <c r="U151" s="365"/>
      <c r="V151" s="365"/>
      <c r="W151" s="365"/>
      <c r="X151" s="365"/>
      <c r="Y151" s="365"/>
      <c r="Z151" s="365"/>
      <c r="AA151" s="365"/>
      <c r="AB151" s="365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3"/>
      <c r="AM151" s="253"/>
      <c r="AN151" s="253"/>
      <c r="AO151" s="253"/>
      <c r="AP151" s="253"/>
      <c r="AQ151" s="253"/>
      <c r="AR151" s="253"/>
      <c r="AS151" s="258"/>
    </row>
    <row r="152" spans="1:45" ht="9.75" customHeight="1">
      <c r="A152" s="260"/>
      <c r="B152" s="367"/>
      <c r="C152" s="367"/>
      <c r="D152" s="367"/>
      <c r="E152" s="367"/>
      <c r="F152" s="367"/>
      <c r="G152" s="367"/>
      <c r="H152" s="367"/>
      <c r="I152" s="367"/>
      <c r="J152" s="367"/>
      <c r="K152" s="367"/>
      <c r="L152" s="367"/>
      <c r="M152" s="367"/>
      <c r="N152" s="367"/>
      <c r="O152" s="367"/>
      <c r="P152" s="260"/>
      <c r="Q152" s="367"/>
      <c r="R152" s="367"/>
      <c r="S152" s="367"/>
      <c r="T152" s="367"/>
      <c r="U152" s="367"/>
      <c r="V152" s="367"/>
      <c r="W152" s="367"/>
      <c r="X152" s="367"/>
      <c r="Y152" s="367"/>
      <c r="Z152" s="367"/>
      <c r="AA152" s="367"/>
      <c r="AB152" s="367"/>
      <c r="AC152" s="955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</row>
    <row r="153" spans="1:45">
      <c r="A153" s="245" t="s">
        <v>220</v>
      </c>
      <c r="B153" s="328"/>
      <c r="C153" s="328"/>
      <c r="D153" s="328"/>
      <c r="E153" s="328"/>
      <c r="F153" s="328"/>
      <c r="G153" s="328"/>
      <c r="H153" s="328"/>
      <c r="I153" s="328"/>
      <c r="J153" s="328"/>
      <c r="K153" s="328"/>
      <c r="L153" s="328"/>
      <c r="M153" s="328"/>
      <c r="N153" s="328"/>
      <c r="O153" s="328"/>
      <c r="P153" s="245" t="s">
        <v>221</v>
      </c>
      <c r="Q153" s="328"/>
      <c r="R153" s="328"/>
      <c r="S153" s="328"/>
      <c r="T153" s="328"/>
      <c r="U153" s="328"/>
      <c r="V153" s="328"/>
      <c r="W153" s="328"/>
      <c r="X153" s="328"/>
      <c r="Y153" s="328"/>
      <c r="Z153" s="328"/>
      <c r="AA153" s="328"/>
      <c r="AB153" s="328"/>
      <c r="AC153" s="245" t="s">
        <v>359</v>
      </c>
      <c r="AD153" s="245"/>
      <c r="AE153" s="245"/>
      <c r="AF153" s="245"/>
      <c r="AG153" s="245"/>
      <c r="AH153" s="245"/>
      <c r="AI153" s="245"/>
      <c r="AJ153" s="245"/>
      <c r="AK153" s="245"/>
      <c r="AL153" s="245"/>
      <c r="AM153" s="245"/>
      <c r="AN153" s="245"/>
      <c r="AO153" s="245"/>
      <c r="AP153" s="245"/>
      <c r="AQ153" s="245"/>
      <c r="AR153" s="245"/>
    </row>
    <row r="154" spans="1:45">
      <c r="A154" s="245" t="s">
        <v>998</v>
      </c>
      <c r="B154" s="328"/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245" t="s">
        <v>998</v>
      </c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245" t="s">
        <v>301</v>
      </c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</row>
    <row r="155" spans="1:45">
      <c r="A155" s="245" t="s">
        <v>1</v>
      </c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245" t="s">
        <v>1</v>
      </c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245" t="s">
        <v>1</v>
      </c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</row>
    <row r="156" spans="1:45">
      <c r="B156" s="361"/>
      <c r="C156" s="361"/>
      <c r="D156" s="361"/>
      <c r="E156" s="361"/>
      <c r="F156" s="361"/>
      <c r="G156" s="361"/>
      <c r="H156" s="361"/>
      <c r="I156" s="361"/>
      <c r="J156" s="361"/>
      <c r="K156" s="361"/>
      <c r="L156" s="361"/>
      <c r="M156" s="361"/>
      <c r="N156" s="361"/>
      <c r="O156" s="361"/>
      <c r="Q156" s="361"/>
      <c r="R156" s="361"/>
      <c r="S156" s="361"/>
      <c r="T156" s="361"/>
      <c r="U156" s="361"/>
      <c r="V156" s="361"/>
      <c r="W156" s="361"/>
      <c r="X156" s="361"/>
      <c r="Y156" s="361"/>
      <c r="Z156" s="361"/>
      <c r="AA156" s="361"/>
      <c r="AB156" s="361"/>
      <c r="AD156" s="262"/>
      <c r="AE156" s="262"/>
      <c r="AF156" s="262"/>
      <c r="AG156" s="262"/>
      <c r="AH156" s="262"/>
      <c r="AI156" s="262"/>
      <c r="AJ156" s="262"/>
      <c r="AK156" s="262"/>
      <c r="AL156" s="262"/>
      <c r="AM156" s="262"/>
      <c r="AN156" s="262"/>
      <c r="AO156" s="262"/>
      <c r="AP156" s="262"/>
      <c r="AQ156" s="262"/>
      <c r="AR156" s="262"/>
    </row>
    <row r="157" spans="1:45">
      <c r="A157" s="248" t="s">
        <v>505</v>
      </c>
      <c r="B157" s="361"/>
      <c r="C157" s="361"/>
      <c r="D157" s="361"/>
      <c r="E157" s="361"/>
      <c r="F157" s="361"/>
      <c r="G157" s="361"/>
      <c r="H157" s="361"/>
      <c r="I157" s="361"/>
      <c r="J157" s="361"/>
      <c r="K157" s="361"/>
      <c r="L157" s="361" t="s">
        <v>618</v>
      </c>
      <c r="M157" s="361"/>
      <c r="N157" s="361"/>
      <c r="O157" s="361"/>
      <c r="P157" s="248" t="s">
        <v>505</v>
      </c>
      <c r="Q157" s="361"/>
      <c r="R157" s="361"/>
      <c r="S157" s="361"/>
      <c r="T157" s="361"/>
      <c r="U157" s="361"/>
      <c r="V157" s="361"/>
      <c r="W157" s="361"/>
      <c r="X157" s="361"/>
      <c r="Y157" s="361" t="s">
        <v>618</v>
      </c>
      <c r="Z157" s="361"/>
      <c r="AA157" s="361"/>
      <c r="AB157" s="361"/>
      <c r="AC157" s="248" t="s">
        <v>505</v>
      </c>
      <c r="AD157" s="262"/>
      <c r="AE157" s="262"/>
      <c r="AF157" s="262"/>
      <c r="AG157" s="262"/>
      <c r="AH157" s="262"/>
      <c r="AI157" s="262"/>
      <c r="AJ157" s="262"/>
      <c r="AK157" s="262"/>
      <c r="AL157" s="262"/>
      <c r="AM157" s="262"/>
      <c r="AN157" s="262"/>
      <c r="AO157" s="262"/>
      <c r="AP157" s="262" t="s">
        <v>618</v>
      </c>
      <c r="AQ157" s="262"/>
      <c r="AR157" s="262"/>
    </row>
    <row r="158" spans="1:45">
      <c r="B158" s="361"/>
      <c r="C158" s="361"/>
      <c r="D158" s="361"/>
      <c r="E158" s="361"/>
      <c r="F158" s="361"/>
      <c r="G158" s="361"/>
      <c r="H158" s="361"/>
      <c r="I158" s="361"/>
      <c r="J158" s="361"/>
      <c r="K158" s="361"/>
      <c r="L158" s="361"/>
      <c r="M158" s="361"/>
      <c r="N158" s="361"/>
      <c r="O158" s="361"/>
      <c r="Q158" s="361"/>
      <c r="R158" s="361"/>
      <c r="S158" s="361"/>
      <c r="T158" s="361"/>
      <c r="U158" s="361"/>
      <c r="V158" s="361"/>
      <c r="W158" s="361"/>
      <c r="X158" s="361"/>
      <c r="Y158" s="361"/>
      <c r="Z158" s="361"/>
      <c r="AA158" s="361"/>
      <c r="AB158" s="361"/>
      <c r="AD158" s="262"/>
      <c r="AE158" s="262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/>
    </row>
    <row r="159" spans="1:45" ht="15.75" customHeight="1">
      <c r="A159" s="249"/>
      <c r="B159" s="79" t="s">
        <v>7</v>
      </c>
      <c r="C159" s="186"/>
      <c r="D159" s="79" t="s">
        <v>378</v>
      </c>
      <c r="E159" s="186"/>
      <c r="F159" s="79" t="s">
        <v>379</v>
      </c>
      <c r="G159" s="186"/>
      <c r="H159" s="79" t="s">
        <v>380</v>
      </c>
      <c r="I159" s="186"/>
      <c r="J159" s="79" t="s">
        <v>381</v>
      </c>
      <c r="K159" s="186"/>
      <c r="L159" s="79" t="s">
        <v>382</v>
      </c>
      <c r="M159" s="186"/>
      <c r="N159" s="79" t="s">
        <v>80</v>
      </c>
      <c r="O159" s="186"/>
      <c r="P159" s="249"/>
      <c r="Q159" s="79" t="s">
        <v>378</v>
      </c>
      <c r="R159" s="186"/>
      <c r="S159" s="79" t="s">
        <v>379</v>
      </c>
      <c r="T159" s="186"/>
      <c r="U159" s="79" t="s">
        <v>380</v>
      </c>
      <c r="V159" s="186"/>
      <c r="W159" s="79" t="s">
        <v>381</v>
      </c>
      <c r="X159" s="186"/>
      <c r="Y159" s="79" t="s">
        <v>382</v>
      </c>
      <c r="Z159" s="186"/>
      <c r="AA159" s="79" t="s">
        <v>80</v>
      </c>
      <c r="AB159" s="186"/>
      <c r="AC159" s="249"/>
      <c r="AD159" s="801" t="s">
        <v>96</v>
      </c>
      <c r="AE159" s="801"/>
      <c r="AF159" s="801"/>
      <c r="AG159" s="801"/>
      <c r="AH159" s="801"/>
      <c r="AI159" s="804"/>
      <c r="AJ159" s="1095" t="s">
        <v>110</v>
      </c>
      <c r="AK159" s="1096"/>
      <c r="AL159" s="800" t="s">
        <v>385</v>
      </c>
      <c r="AM159" s="801"/>
      <c r="AN159" s="801"/>
      <c r="AO159" s="801"/>
      <c r="AP159" s="802"/>
      <c r="AQ159" s="1092" t="s">
        <v>386</v>
      </c>
      <c r="AR159" s="1093"/>
      <c r="AS159" s="1094"/>
    </row>
    <row r="160" spans="1:45" ht="31.5" customHeight="1">
      <c r="A160" s="253" t="s">
        <v>387</v>
      </c>
      <c r="B160" s="85" t="s">
        <v>665</v>
      </c>
      <c r="C160" s="85" t="s">
        <v>389</v>
      </c>
      <c r="D160" s="85" t="s">
        <v>665</v>
      </c>
      <c r="E160" s="85" t="s">
        <v>389</v>
      </c>
      <c r="F160" s="85" t="s">
        <v>665</v>
      </c>
      <c r="G160" s="85" t="s">
        <v>389</v>
      </c>
      <c r="H160" s="85" t="s">
        <v>665</v>
      </c>
      <c r="I160" s="85" t="s">
        <v>389</v>
      </c>
      <c r="J160" s="85" t="s">
        <v>665</v>
      </c>
      <c r="K160" s="85" t="s">
        <v>389</v>
      </c>
      <c r="L160" s="85" t="s">
        <v>665</v>
      </c>
      <c r="M160" s="85" t="s">
        <v>389</v>
      </c>
      <c r="N160" s="85" t="s">
        <v>665</v>
      </c>
      <c r="O160" s="85" t="s">
        <v>389</v>
      </c>
      <c r="P160" s="253" t="s">
        <v>387</v>
      </c>
      <c r="Q160" s="85" t="s">
        <v>665</v>
      </c>
      <c r="R160" s="85" t="s">
        <v>389</v>
      </c>
      <c r="S160" s="85" t="s">
        <v>665</v>
      </c>
      <c r="T160" s="85" t="s">
        <v>389</v>
      </c>
      <c r="U160" s="85" t="s">
        <v>665</v>
      </c>
      <c r="V160" s="85" t="s">
        <v>389</v>
      </c>
      <c r="W160" s="85" t="s">
        <v>665</v>
      </c>
      <c r="X160" s="85" t="s">
        <v>389</v>
      </c>
      <c r="Y160" s="85" t="s">
        <v>665</v>
      </c>
      <c r="Z160" s="85" t="s">
        <v>389</v>
      </c>
      <c r="AA160" s="85" t="s">
        <v>665</v>
      </c>
      <c r="AB160" s="85" t="s">
        <v>389</v>
      </c>
      <c r="AC160" s="803" t="s">
        <v>387</v>
      </c>
      <c r="AD160" s="879" t="s">
        <v>396</v>
      </c>
      <c r="AE160" s="879" t="s">
        <v>397</v>
      </c>
      <c r="AF160" s="879" t="s">
        <v>398</v>
      </c>
      <c r="AG160" s="879" t="s">
        <v>399</v>
      </c>
      <c r="AH160" s="879" t="s">
        <v>400</v>
      </c>
      <c r="AI160" s="884" t="s">
        <v>377</v>
      </c>
      <c r="AJ160" s="885" t="s">
        <v>86</v>
      </c>
      <c r="AK160" s="933" t="s">
        <v>9</v>
      </c>
      <c r="AL160" s="883" t="s">
        <v>241</v>
      </c>
      <c r="AM160" s="1051" t="s">
        <v>112</v>
      </c>
      <c r="AN160" s="883" t="s">
        <v>242</v>
      </c>
      <c r="AO160" s="883" t="s">
        <v>83</v>
      </c>
      <c r="AP160" s="884" t="s">
        <v>377</v>
      </c>
      <c r="AQ160" s="885" t="s">
        <v>111</v>
      </c>
      <c r="AR160" s="885" t="s">
        <v>117</v>
      </c>
      <c r="AS160" s="886" t="s">
        <v>178</v>
      </c>
    </row>
    <row r="161" spans="1:45">
      <c r="A161" s="183"/>
      <c r="B161" s="362"/>
      <c r="C161" s="362"/>
      <c r="D161" s="362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183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249"/>
      <c r="AD161" s="438"/>
      <c r="AE161" s="438"/>
      <c r="AF161" s="438"/>
      <c r="AG161" s="438"/>
      <c r="AH161" s="438"/>
      <c r="AI161" s="249"/>
      <c r="AJ161" s="242"/>
      <c r="AK161" s="619"/>
      <c r="AL161" s="242"/>
      <c r="AM161" s="626"/>
      <c r="AN161" s="242"/>
      <c r="AO161" s="242"/>
      <c r="AP161" s="438"/>
      <c r="AQ161" s="242"/>
      <c r="AR161" s="254"/>
      <c r="AS161" s="256"/>
    </row>
    <row r="162" spans="1:45">
      <c r="A162" s="182" t="s">
        <v>407</v>
      </c>
      <c r="B162" s="363">
        <f>SUM(B164:B184)</f>
        <v>0</v>
      </c>
      <c r="C162" s="363">
        <f>SUM(C164:C184)</f>
        <v>0</v>
      </c>
      <c r="D162" s="363">
        <f>SUM(D164:D184)</f>
        <v>84553</v>
      </c>
      <c r="E162" s="363">
        <f t="shared" ref="E162:O162" si="43">SUM(E164:E184)</f>
        <v>43360</v>
      </c>
      <c r="F162" s="363">
        <f t="shared" si="43"/>
        <v>38875</v>
      </c>
      <c r="G162" s="363">
        <f t="shared" si="43"/>
        <v>20284</v>
      </c>
      <c r="H162" s="363">
        <f t="shared" si="43"/>
        <v>28336</v>
      </c>
      <c r="I162" s="363">
        <f t="shared" si="43"/>
        <v>15087</v>
      </c>
      <c r="J162" s="363">
        <f t="shared" si="43"/>
        <v>16332</v>
      </c>
      <c r="K162" s="363">
        <f t="shared" si="43"/>
        <v>8608</v>
      </c>
      <c r="L162" s="363">
        <f t="shared" si="43"/>
        <v>10952</v>
      </c>
      <c r="M162" s="363">
        <f t="shared" si="43"/>
        <v>5651</v>
      </c>
      <c r="N162" s="363">
        <f t="shared" si="43"/>
        <v>179048</v>
      </c>
      <c r="O162" s="363">
        <f t="shared" si="43"/>
        <v>92990</v>
      </c>
      <c r="P162" s="182" t="s">
        <v>407</v>
      </c>
      <c r="Q162" s="363">
        <f>SUM(Q164:Q184)</f>
        <v>31270</v>
      </c>
      <c r="R162" s="363">
        <f t="shared" ref="R162:AB162" si="44">SUM(R164:R184)</f>
        <v>15728</v>
      </c>
      <c r="S162" s="363">
        <f t="shared" si="44"/>
        <v>11447</v>
      </c>
      <c r="T162" s="363">
        <f t="shared" si="44"/>
        <v>5798</v>
      </c>
      <c r="U162" s="363">
        <f t="shared" si="44"/>
        <v>8544</v>
      </c>
      <c r="V162" s="363">
        <f t="shared" si="44"/>
        <v>4581</v>
      </c>
      <c r="W162" s="363">
        <f t="shared" si="44"/>
        <v>3869</v>
      </c>
      <c r="X162" s="363">
        <f t="shared" si="44"/>
        <v>2032</v>
      </c>
      <c r="Y162" s="363">
        <f t="shared" si="44"/>
        <v>2941</v>
      </c>
      <c r="Z162" s="363">
        <f t="shared" si="44"/>
        <v>1475</v>
      </c>
      <c r="AA162" s="363">
        <f t="shared" si="44"/>
        <v>58071</v>
      </c>
      <c r="AB162" s="363">
        <f t="shared" si="44"/>
        <v>29614</v>
      </c>
      <c r="AC162" s="182" t="s">
        <v>407</v>
      </c>
      <c r="AD162" s="182">
        <f t="shared" ref="AD162:AQ162" si="45">SUM(AD164:AD184)</f>
        <v>1747</v>
      </c>
      <c r="AE162" s="182">
        <f t="shared" si="45"/>
        <v>1404</v>
      </c>
      <c r="AF162" s="182">
        <f t="shared" si="45"/>
        <v>1180</v>
      </c>
      <c r="AG162" s="182">
        <f t="shared" si="45"/>
        <v>845</v>
      </c>
      <c r="AH162" s="182">
        <f t="shared" si="45"/>
        <v>623</v>
      </c>
      <c r="AI162" s="182">
        <f t="shared" si="45"/>
        <v>5799</v>
      </c>
      <c r="AJ162" s="182">
        <f t="shared" si="45"/>
        <v>3335</v>
      </c>
      <c r="AK162" s="182">
        <f t="shared" si="45"/>
        <v>3042</v>
      </c>
      <c r="AL162" s="182">
        <f t="shared" si="45"/>
        <v>4146</v>
      </c>
      <c r="AM162" s="182">
        <f>SUM(AM164:AM184)</f>
        <v>299</v>
      </c>
      <c r="AN162" s="182">
        <f>SUM(AN164:AN184)</f>
        <v>2053</v>
      </c>
      <c r="AO162" s="182">
        <f t="shared" si="45"/>
        <v>227</v>
      </c>
      <c r="AP162" s="182">
        <f t="shared" si="45"/>
        <v>4373</v>
      </c>
      <c r="AQ162" s="182">
        <f t="shared" si="45"/>
        <v>2066</v>
      </c>
      <c r="AR162" s="182">
        <f>SUM(AR164:AR184)</f>
        <v>1474</v>
      </c>
      <c r="AS162" s="182">
        <f>SUM(AS164:AS184)</f>
        <v>592</v>
      </c>
    </row>
    <row r="163" spans="1:45" ht="9.75" customHeight="1">
      <c r="A163" s="183"/>
      <c r="B163" s="363"/>
      <c r="C163" s="363"/>
      <c r="D163" s="364"/>
      <c r="E163" s="364"/>
      <c r="F163" s="364"/>
      <c r="G163" s="364"/>
      <c r="H163" s="364"/>
      <c r="I163" s="364"/>
      <c r="J163" s="364"/>
      <c r="K163" s="364"/>
      <c r="L163" s="364"/>
      <c r="M163" s="364"/>
      <c r="N163" s="363">
        <f>D163+F163+H163+J163+L163</f>
        <v>0</v>
      </c>
      <c r="O163" s="363">
        <f>E163+G163+I163+K163+M163</f>
        <v>0</v>
      </c>
      <c r="P163" s="183"/>
      <c r="Q163" s="364"/>
      <c r="R163" s="364"/>
      <c r="S163" s="364"/>
      <c r="T163" s="364"/>
      <c r="U163" s="364"/>
      <c r="V163" s="364"/>
      <c r="W163" s="364"/>
      <c r="X163" s="364"/>
      <c r="Y163" s="364"/>
      <c r="Z163" s="364"/>
      <c r="AA163" s="363"/>
      <c r="AB163" s="363"/>
      <c r="AC163" s="183"/>
      <c r="AD163" s="183"/>
      <c r="AE163" s="183"/>
      <c r="AF163" s="183"/>
      <c r="AG163" s="183"/>
      <c r="AH163" s="183"/>
      <c r="AI163" s="183"/>
      <c r="AJ163" s="183"/>
      <c r="AK163" s="183"/>
      <c r="AL163" s="183"/>
      <c r="AM163" s="183"/>
      <c r="AN163" s="183"/>
      <c r="AO163" s="183"/>
      <c r="AP163" s="183"/>
      <c r="AQ163" s="183"/>
      <c r="AR163" s="263"/>
      <c r="AS163" s="256"/>
    </row>
    <row r="164" spans="1:45" ht="13.5" customHeight="1">
      <c r="A164" s="183" t="s">
        <v>506</v>
      </c>
      <c r="B164" s="364">
        <f>+'saisie N1Pub'!B165+'saisie N1Pub'!C165</f>
        <v>0</v>
      </c>
      <c r="C164" s="364">
        <f>+'saisie N1Pub'!C165</f>
        <v>0</v>
      </c>
      <c r="D164" s="364">
        <f>+'saisie N1Pub'!D165+'saisie N1Pub'!E165</f>
        <v>4727</v>
      </c>
      <c r="E164" s="364">
        <f>+'saisie N1Pub'!E165</f>
        <v>2288</v>
      </c>
      <c r="F164" s="364">
        <f>+'saisie N1Pub'!F165+'saisie N1Pub'!G165</f>
        <v>3255</v>
      </c>
      <c r="G164" s="364">
        <f>+'saisie N1Pub'!G165</f>
        <v>1644</v>
      </c>
      <c r="H164" s="364">
        <f>+'saisie N1Pub'!H165+'saisie N1Pub'!I165</f>
        <v>3162</v>
      </c>
      <c r="I164" s="364">
        <f>+'saisie N1Pub'!I165</f>
        <v>1615</v>
      </c>
      <c r="J164" s="364">
        <f>+'saisie N1Pub'!J165+'saisie N1Pub'!K165</f>
        <v>2266</v>
      </c>
      <c r="K164" s="364">
        <f>+'saisie N1Pub'!K165</f>
        <v>1148</v>
      </c>
      <c r="L164" s="364">
        <f>+'saisie N1Pub'!L165+'saisie N1Pub'!M165</f>
        <v>1743</v>
      </c>
      <c r="M164" s="364">
        <f>+'saisie N1Pub'!M165</f>
        <v>918</v>
      </c>
      <c r="N164" s="363">
        <f>++D164+F164+H164+J164+L164</f>
        <v>15153</v>
      </c>
      <c r="O164" s="363">
        <f>++E164+G164+I164+K164+M164</f>
        <v>7613</v>
      </c>
      <c r="P164" s="183" t="s">
        <v>506</v>
      </c>
      <c r="Q164" s="364">
        <f>+'saisie N1Pub'!Q165+'saisie N1Pub'!R165</f>
        <v>1915</v>
      </c>
      <c r="R164" s="364">
        <f>+'saisie N1Pub'!R165</f>
        <v>940</v>
      </c>
      <c r="S164" s="364">
        <f>+'saisie N1Pub'!S165+'saisie N1Pub'!T165</f>
        <v>1121</v>
      </c>
      <c r="T164" s="364">
        <f>+'saisie N1Pub'!T165</f>
        <v>511</v>
      </c>
      <c r="U164" s="364">
        <f>+'saisie N1Pub'!U165+'saisie N1Pub'!V165</f>
        <v>1200</v>
      </c>
      <c r="V164" s="364">
        <f>+'saisie N1Pub'!V165</f>
        <v>600</v>
      </c>
      <c r="W164" s="364">
        <f>+'saisie N1Pub'!W165+'saisie N1Pub'!X165</f>
        <v>722</v>
      </c>
      <c r="X164" s="364">
        <f>+'saisie N1Pub'!X165</f>
        <v>378</v>
      </c>
      <c r="Y164" s="364">
        <f>+'saisie N1Pub'!Y165+'saisie N1Pub'!Z165</f>
        <v>393</v>
      </c>
      <c r="Z164" s="364">
        <f>+'saisie N1Pub'!Z165</f>
        <v>207</v>
      </c>
      <c r="AA164" s="363">
        <f t="shared" ref="AA164:AA184" si="46">Q164+S164+U164+W164+Y164</f>
        <v>5351</v>
      </c>
      <c r="AB164" s="363">
        <f t="shared" ref="AB164:AB184" si="47">R164+T164+V164+X164+Z164</f>
        <v>2636</v>
      </c>
      <c r="AC164" s="183" t="s">
        <v>506</v>
      </c>
      <c r="AD164" s="183">
        <f>+'saisie N1Pub'!AE165</f>
        <v>86</v>
      </c>
      <c r="AE164" s="183">
        <f>+'saisie N1Pub'!AF165</f>
        <v>70</v>
      </c>
      <c r="AF164" s="183">
        <f>+'saisie N1Pub'!AG165</f>
        <v>71</v>
      </c>
      <c r="AG164" s="183">
        <f>+'saisie N1Pub'!AH165</f>
        <v>59</v>
      </c>
      <c r="AH164" s="183">
        <f>+'saisie N1Pub'!AI165</f>
        <v>44</v>
      </c>
      <c r="AI164" s="183">
        <f>+'saisie N1Pub'!AJ165</f>
        <v>330</v>
      </c>
      <c r="AJ164" s="183">
        <f>+'saisie N1Pub'!AK165</f>
        <v>234</v>
      </c>
      <c r="AK164" s="183">
        <f>+'saisie N1Pub'!AL165</f>
        <v>230</v>
      </c>
      <c r="AL164" s="183">
        <f>+'saisie N1Pub'!AN165</f>
        <v>361</v>
      </c>
      <c r="AM164" s="183">
        <f>+'saisie N1Pub'!AP165</f>
        <v>0</v>
      </c>
      <c r="AN164" s="183">
        <f>+'saisie N1Pub'!AO165</f>
        <v>307</v>
      </c>
      <c r="AO164" s="183">
        <f>+'saisie N1Pub'!AQ165</f>
        <v>88</v>
      </c>
      <c r="AP164" s="183">
        <f t="shared" ref="AP164:AP184" si="48">+AL164+AO164</f>
        <v>449</v>
      </c>
      <c r="AQ164" s="247">
        <f>+AR164+AS164</f>
        <v>24</v>
      </c>
      <c r="AR164" s="183">
        <v>20</v>
      </c>
      <c r="AS164" s="183">
        <f>+'saisie N1Pub'!AR165</f>
        <v>4</v>
      </c>
    </row>
    <row r="165" spans="1:45" ht="13.5" customHeight="1">
      <c r="A165" s="183" t="s">
        <v>507</v>
      </c>
      <c r="B165" s="364">
        <f>+'saisie N1Pub'!B166+'saisie N1Pub'!C166</f>
        <v>0</v>
      </c>
      <c r="C165" s="364">
        <f>+'saisie N1Pub'!C166</f>
        <v>0</v>
      </c>
      <c r="D165" s="364">
        <f>+'saisie N1Pub'!D166+'saisie N1Pub'!E166</f>
        <v>11296</v>
      </c>
      <c r="E165" s="364">
        <f>+'saisie N1Pub'!E166</f>
        <v>5749</v>
      </c>
      <c r="F165" s="364">
        <f>+'saisie N1Pub'!F166+'saisie N1Pub'!G166</f>
        <v>5425</v>
      </c>
      <c r="G165" s="364">
        <f>+'saisie N1Pub'!G166</f>
        <v>2908</v>
      </c>
      <c r="H165" s="364">
        <f>+'saisie N1Pub'!H166+'saisie N1Pub'!I166</f>
        <v>3474</v>
      </c>
      <c r="I165" s="364">
        <f>+'saisie N1Pub'!I166</f>
        <v>1948</v>
      </c>
      <c r="J165" s="364">
        <f>+'saisie N1Pub'!J166+'saisie N1Pub'!K166</f>
        <v>1949</v>
      </c>
      <c r="K165" s="364">
        <f>+'saisie N1Pub'!K166</f>
        <v>1060</v>
      </c>
      <c r="L165" s="364">
        <f>+'saisie N1Pub'!L166+'saisie N1Pub'!M166</f>
        <v>1334</v>
      </c>
      <c r="M165" s="364">
        <f>+'saisie N1Pub'!M166</f>
        <v>716</v>
      </c>
      <c r="N165" s="363">
        <f t="shared" ref="N165:N184" si="49">++D165+F165+H165+J165+L165</f>
        <v>23478</v>
      </c>
      <c r="O165" s="363">
        <f t="shared" ref="O165:O184" si="50">++E165+G165+I165+K165+M165</f>
        <v>12381</v>
      </c>
      <c r="P165" s="183" t="s">
        <v>507</v>
      </c>
      <c r="Q165" s="364">
        <f>+'saisie N1Pub'!Q166+'saisie N1Pub'!R166</f>
        <v>4643</v>
      </c>
      <c r="R165" s="364">
        <f>+'saisie N1Pub'!R166</f>
        <v>2267</v>
      </c>
      <c r="S165" s="364">
        <f>+'saisie N1Pub'!S166+'saisie N1Pub'!T166</f>
        <v>1772</v>
      </c>
      <c r="T165" s="364">
        <f>+'saisie N1Pub'!T166</f>
        <v>969</v>
      </c>
      <c r="U165" s="364">
        <f>+'saisie N1Pub'!U166+'saisie N1Pub'!V166</f>
        <v>970</v>
      </c>
      <c r="V165" s="364">
        <f>+'saisie N1Pub'!V166</f>
        <v>574</v>
      </c>
      <c r="W165" s="364">
        <f>+'saisie N1Pub'!W166+'saisie N1Pub'!X166</f>
        <v>309</v>
      </c>
      <c r="X165" s="364">
        <f>+'saisie N1Pub'!X166</f>
        <v>162</v>
      </c>
      <c r="Y165" s="364">
        <f>+'saisie N1Pub'!Y166+'saisie N1Pub'!Z166</f>
        <v>292</v>
      </c>
      <c r="Z165" s="364">
        <f>+'saisie N1Pub'!Z166</f>
        <v>154</v>
      </c>
      <c r="AA165" s="363">
        <f t="shared" si="46"/>
        <v>7986</v>
      </c>
      <c r="AB165" s="363">
        <f t="shared" si="47"/>
        <v>4126</v>
      </c>
      <c r="AC165" s="183" t="s">
        <v>507</v>
      </c>
      <c r="AD165" s="183">
        <f>+'saisie N1Pub'!AE166</f>
        <v>208</v>
      </c>
      <c r="AE165" s="183">
        <f>+'saisie N1Pub'!AF166</f>
        <v>166</v>
      </c>
      <c r="AF165" s="183">
        <f>+'saisie N1Pub'!AG166</f>
        <v>146</v>
      </c>
      <c r="AG165" s="183">
        <f>+'saisie N1Pub'!AH166</f>
        <v>119</v>
      </c>
      <c r="AH165" s="183">
        <f>+'saisie N1Pub'!AI166</f>
        <v>105</v>
      </c>
      <c r="AI165" s="183">
        <f>+'saisie N1Pub'!AJ166</f>
        <v>744</v>
      </c>
      <c r="AJ165" s="183">
        <f>+'saisie N1Pub'!AK166</f>
        <v>493</v>
      </c>
      <c r="AK165" s="183">
        <f>+'saisie N1Pub'!AL166</f>
        <v>444</v>
      </c>
      <c r="AL165" s="183">
        <f>+'saisie N1Pub'!AN166</f>
        <v>570</v>
      </c>
      <c r="AM165" s="183">
        <f>+'saisie N1Pub'!AP166</f>
        <v>63</v>
      </c>
      <c r="AN165" s="183">
        <f>+'saisie N1Pub'!AO166</f>
        <v>170</v>
      </c>
      <c r="AO165" s="183">
        <f>+'saisie N1Pub'!AQ166</f>
        <v>5</v>
      </c>
      <c r="AP165" s="183">
        <f t="shared" si="48"/>
        <v>575</v>
      </c>
      <c r="AQ165" s="247">
        <f t="shared" ref="AQ165:AQ184" si="51">+AR165+AS165</f>
        <v>287</v>
      </c>
      <c r="AR165" s="183">
        <v>175</v>
      </c>
      <c r="AS165" s="183">
        <f>+'saisie N1Pub'!AR166</f>
        <v>112</v>
      </c>
    </row>
    <row r="166" spans="1:45" ht="13.5" customHeight="1">
      <c r="A166" s="183" t="s">
        <v>508</v>
      </c>
      <c r="B166" s="364">
        <f>+'saisie N1Pub'!B167+'saisie N1Pub'!C167</f>
        <v>0</v>
      </c>
      <c r="C166" s="364">
        <f>+'saisie N1Pub'!C167</f>
        <v>0</v>
      </c>
      <c r="D166" s="364">
        <f>+'saisie N1Pub'!D167+'saisie N1Pub'!E167</f>
        <v>5455</v>
      </c>
      <c r="E166" s="364">
        <f>+'saisie N1Pub'!E167</f>
        <v>2849</v>
      </c>
      <c r="F166" s="364">
        <f>+'saisie N1Pub'!F167+'saisie N1Pub'!G167</f>
        <v>1876</v>
      </c>
      <c r="G166" s="364">
        <f>+'saisie N1Pub'!G167</f>
        <v>1018</v>
      </c>
      <c r="H166" s="364">
        <f>+'saisie N1Pub'!H167+'saisie N1Pub'!I167</f>
        <v>1489</v>
      </c>
      <c r="I166" s="364">
        <f>+'saisie N1Pub'!I167</f>
        <v>859</v>
      </c>
      <c r="J166" s="364">
        <f>+'saisie N1Pub'!J167+'saisie N1Pub'!K167</f>
        <v>826</v>
      </c>
      <c r="K166" s="364">
        <f>+'saisie N1Pub'!K167</f>
        <v>472</v>
      </c>
      <c r="L166" s="364">
        <f>+'saisie N1Pub'!L167+'saisie N1Pub'!M167</f>
        <v>569</v>
      </c>
      <c r="M166" s="364">
        <f>+'saisie N1Pub'!M167</f>
        <v>295</v>
      </c>
      <c r="N166" s="363">
        <f t="shared" si="49"/>
        <v>10215</v>
      </c>
      <c r="O166" s="363">
        <f t="shared" si="50"/>
        <v>5493</v>
      </c>
      <c r="P166" s="183" t="s">
        <v>508</v>
      </c>
      <c r="Q166" s="364">
        <f>+'saisie N1Pub'!Q167+'saisie N1Pub'!R167</f>
        <v>1930</v>
      </c>
      <c r="R166" s="364">
        <f>+'saisie N1Pub'!R167</f>
        <v>965</v>
      </c>
      <c r="S166" s="364">
        <f>+'saisie N1Pub'!S167+'saisie N1Pub'!T167</f>
        <v>638</v>
      </c>
      <c r="T166" s="364">
        <f>+'saisie N1Pub'!T167</f>
        <v>356</v>
      </c>
      <c r="U166" s="364">
        <f>+'saisie N1Pub'!U167+'saisie N1Pub'!V167</f>
        <v>511</v>
      </c>
      <c r="V166" s="364">
        <f>+'saisie N1Pub'!V167</f>
        <v>305</v>
      </c>
      <c r="W166" s="364">
        <f>+'saisie N1Pub'!W167+'saisie N1Pub'!X167</f>
        <v>162</v>
      </c>
      <c r="X166" s="364">
        <f>+'saisie N1Pub'!X167</f>
        <v>93</v>
      </c>
      <c r="Y166" s="364">
        <f>+'saisie N1Pub'!Y167+'saisie N1Pub'!Z167</f>
        <v>152</v>
      </c>
      <c r="Z166" s="364">
        <f>+'saisie N1Pub'!Z167</f>
        <v>74</v>
      </c>
      <c r="AA166" s="363">
        <f t="shared" si="46"/>
        <v>3393</v>
      </c>
      <c r="AB166" s="363">
        <f t="shared" si="47"/>
        <v>1793</v>
      </c>
      <c r="AC166" s="183" t="s">
        <v>508</v>
      </c>
      <c r="AD166" s="183">
        <f>+'saisie N1Pub'!AE167</f>
        <v>89</v>
      </c>
      <c r="AE166" s="183">
        <f>+'saisie N1Pub'!AF167</f>
        <v>73</v>
      </c>
      <c r="AF166" s="183">
        <f>+'saisie N1Pub'!AG167</f>
        <v>67</v>
      </c>
      <c r="AG166" s="183">
        <f>+'saisie N1Pub'!AH167</f>
        <v>53</v>
      </c>
      <c r="AH166" s="183">
        <f>+'saisie N1Pub'!AI167</f>
        <v>45</v>
      </c>
      <c r="AI166" s="183">
        <f>+'saisie N1Pub'!AJ167</f>
        <v>327</v>
      </c>
      <c r="AJ166" s="183">
        <f>+'saisie N1Pub'!AK167</f>
        <v>176</v>
      </c>
      <c r="AK166" s="183">
        <f>+'saisie N1Pub'!AL167</f>
        <v>162</v>
      </c>
      <c r="AL166" s="183">
        <f>+'saisie N1Pub'!AN167</f>
        <v>215</v>
      </c>
      <c r="AM166" s="183">
        <f>+'saisie N1Pub'!AP167</f>
        <v>26</v>
      </c>
      <c r="AN166" s="183">
        <f>+'saisie N1Pub'!AO167</f>
        <v>104</v>
      </c>
      <c r="AO166" s="183">
        <f>+'saisie N1Pub'!AQ167</f>
        <v>0</v>
      </c>
      <c r="AP166" s="183">
        <f t="shared" si="48"/>
        <v>215</v>
      </c>
      <c r="AQ166" s="247">
        <f t="shared" si="51"/>
        <v>117</v>
      </c>
      <c r="AR166" s="183">
        <v>77</v>
      </c>
      <c r="AS166" s="183">
        <f>+'saisie N1Pub'!AR167</f>
        <v>40</v>
      </c>
    </row>
    <row r="167" spans="1:45" ht="13.5" customHeight="1">
      <c r="A167" s="183" t="s">
        <v>509</v>
      </c>
      <c r="B167" s="364">
        <f>+'saisie N1Pub'!B168+'saisie N1Pub'!C168</f>
        <v>0</v>
      </c>
      <c r="C167" s="364">
        <f>+'saisie N1Pub'!C168</f>
        <v>0</v>
      </c>
      <c r="D167" s="364">
        <f>+'saisie N1Pub'!D168+'saisie N1Pub'!E168</f>
        <v>6122</v>
      </c>
      <c r="E167" s="364">
        <f>+'saisie N1Pub'!E168</f>
        <v>3251</v>
      </c>
      <c r="F167" s="364">
        <f>+'saisie N1Pub'!F168+'saisie N1Pub'!G168</f>
        <v>2985</v>
      </c>
      <c r="G167" s="364">
        <f>+'saisie N1Pub'!G168</f>
        <v>1633</v>
      </c>
      <c r="H167" s="364">
        <f>+'saisie N1Pub'!H168+'saisie N1Pub'!I168</f>
        <v>2365</v>
      </c>
      <c r="I167" s="364">
        <f>+'saisie N1Pub'!I168</f>
        <v>1364</v>
      </c>
      <c r="J167" s="364">
        <f>+'saisie N1Pub'!J168+'saisie N1Pub'!K168</f>
        <v>1319</v>
      </c>
      <c r="K167" s="364">
        <f>+'saisie N1Pub'!K168</f>
        <v>769</v>
      </c>
      <c r="L167" s="364">
        <f>+'saisie N1Pub'!L168+'saisie N1Pub'!M168</f>
        <v>782</v>
      </c>
      <c r="M167" s="364">
        <f>+'saisie N1Pub'!M168</f>
        <v>453</v>
      </c>
      <c r="N167" s="363">
        <f t="shared" si="49"/>
        <v>13573</v>
      </c>
      <c r="O167" s="363">
        <f t="shared" si="50"/>
        <v>7470</v>
      </c>
      <c r="P167" s="183" t="s">
        <v>509</v>
      </c>
      <c r="Q167" s="364">
        <f>+'saisie N1Pub'!Q168+'saisie N1Pub'!R168</f>
        <v>2254</v>
      </c>
      <c r="R167" s="364">
        <f>+'saisie N1Pub'!R168</f>
        <v>1189</v>
      </c>
      <c r="S167" s="364">
        <f>+'saisie N1Pub'!S168+'saisie N1Pub'!T168</f>
        <v>854</v>
      </c>
      <c r="T167" s="364">
        <f>+'saisie N1Pub'!T168</f>
        <v>409</v>
      </c>
      <c r="U167" s="364">
        <f>+'saisie N1Pub'!U168+'saisie N1Pub'!V168</f>
        <v>737</v>
      </c>
      <c r="V167" s="364">
        <f>+'saisie N1Pub'!V168</f>
        <v>418</v>
      </c>
      <c r="W167" s="364">
        <f>+'saisie N1Pub'!W168+'saisie N1Pub'!X168</f>
        <v>245</v>
      </c>
      <c r="X167" s="364">
        <f>+'saisie N1Pub'!X168</f>
        <v>137</v>
      </c>
      <c r="Y167" s="364">
        <f>+'saisie N1Pub'!Y168+'saisie N1Pub'!Z168</f>
        <v>267</v>
      </c>
      <c r="Z167" s="364">
        <f>+'saisie N1Pub'!Z168</f>
        <v>137</v>
      </c>
      <c r="AA167" s="363">
        <f t="shared" si="46"/>
        <v>4357</v>
      </c>
      <c r="AB167" s="363">
        <f t="shared" si="47"/>
        <v>2290</v>
      </c>
      <c r="AC167" s="183" t="s">
        <v>509</v>
      </c>
      <c r="AD167" s="183">
        <f>+'saisie N1Pub'!AE168</f>
        <v>116</v>
      </c>
      <c r="AE167" s="183">
        <f>+'saisie N1Pub'!AF168</f>
        <v>94</v>
      </c>
      <c r="AF167" s="183">
        <f>+'saisie N1Pub'!AG168</f>
        <v>74</v>
      </c>
      <c r="AG167" s="183">
        <f>+'saisie N1Pub'!AH168</f>
        <v>53</v>
      </c>
      <c r="AH167" s="183">
        <f>+'saisie N1Pub'!AI168</f>
        <v>30</v>
      </c>
      <c r="AI167" s="183">
        <f>+'saisie N1Pub'!AJ168</f>
        <v>367</v>
      </c>
      <c r="AJ167" s="183">
        <f>+'saisie N1Pub'!AK168</f>
        <v>182</v>
      </c>
      <c r="AK167" s="183">
        <f>+'saisie N1Pub'!AL168</f>
        <v>182</v>
      </c>
      <c r="AL167" s="183">
        <f>+'saisie N1Pub'!AN168</f>
        <v>228</v>
      </c>
      <c r="AM167" s="183">
        <f>+'saisie N1Pub'!AP168</f>
        <v>5</v>
      </c>
      <c r="AN167" s="183">
        <f>+'saisie N1Pub'!AO168</f>
        <v>98</v>
      </c>
      <c r="AO167" s="183">
        <f>+'saisie N1Pub'!AQ168</f>
        <v>1</v>
      </c>
      <c r="AP167" s="183">
        <f t="shared" si="48"/>
        <v>229</v>
      </c>
      <c r="AQ167" s="247">
        <f t="shared" si="51"/>
        <v>107</v>
      </c>
      <c r="AR167" s="183">
        <v>102</v>
      </c>
      <c r="AS167" s="183">
        <f>+'saisie N1Pub'!AR168</f>
        <v>5</v>
      </c>
    </row>
    <row r="168" spans="1:45" ht="13.5" customHeight="1">
      <c r="A168" s="183" t="s">
        <v>510</v>
      </c>
      <c r="B168" s="364">
        <f>+'saisie N1Pub'!B169+'saisie N1Pub'!C169</f>
        <v>0</v>
      </c>
      <c r="C168" s="364">
        <f>+'saisie N1Pub'!C169</f>
        <v>0</v>
      </c>
      <c r="D168" s="364">
        <f>+'saisie N1Pub'!D169+'saisie N1Pub'!E169</f>
        <v>5351</v>
      </c>
      <c r="E168" s="364">
        <f>+'saisie N1Pub'!E169</f>
        <v>3051</v>
      </c>
      <c r="F168" s="364">
        <f>+'saisie N1Pub'!F169+'saisie N1Pub'!G169</f>
        <v>1411</v>
      </c>
      <c r="G168" s="364">
        <f>+'saisie N1Pub'!G169</f>
        <v>819</v>
      </c>
      <c r="H168" s="364">
        <f>+'saisie N1Pub'!H169+'saisie N1Pub'!I169</f>
        <v>953</v>
      </c>
      <c r="I168" s="364">
        <f>+'saisie N1Pub'!I169</f>
        <v>570</v>
      </c>
      <c r="J168" s="364">
        <f>+'saisie N1Pub'!J169+'saisie N1Pub'!K169</f>
        <v>521</v>
      </c>
      <c r="K168" s="364">
        <f>+'saisie N1Pub'!K169</f>
        <v>292</v>
      </c>
      <c r="L168" s="364">
        <f>+'saisie N1Pub'!L169+'saisie N1Pub'!M169</f>
        <v>277</v>
      </c>
      <c r="M168" s="364">
        <f>+'saisie N1Pub'!M169</f>
        <v>146</v>
      </c>
      <c r="N168" s="363">
        <f t="shared" si="49"/>
        <v>8513</v>
      </c>
      <c r="O168" s="363">
        <f t="shared" si="50"/>
        <v>4878</v>
      </c>
      <c r="P168" s="183" t="s">
        <v>510</v>
      </c>
      <c r="Q168" s="364">
        <f>+'saisie N1Pub'!Q169+'saisie N1Pub'!R169</f>
        <v>953</v>
      </c>
      <c r="R168" s="364">
        <f>+'saisie N1Pub'!R169</f>
        <v>570</v>
      </c>
      <c r="S168" s="364">
        <f>+'saisie N1Pub'!S169+'saisie N1Pub'!T169</f>
        <v>295</v>
      </c>
      <c r="T168" s="364">
        <f>+'saisie N1Pub'!T169</f>
        <v>145</v>
      </c>
      <c r="U168" s="364">
        <f>+'saisie N1Pub'!U169+'saisie N1Pub'!V169</f>
        <v>280</v>
      </c>
      <c r="V168" s="364">
        <f>+'saisie N1Pub'!V169</f>
        <v>177</v>
      </c>
      <c r="W168" s="364">
        <f>+'saisie N1Pub'!W169+'saisie N1Pub'!X169</f>
        <v>125</v>
      </c>
      <c r="X168" s="364">
        <f>+'saisie N1Pub'!X169</f>
        <v>71</v>
      </c>
      <c r="Y168" s="364">
        <f>+'saisie N1Pub'!Y169+'saisie N1Pub'!Z169</f>
        <v>79</v>
      </c>
      <c r="Z168" s="364">
        <f>+'saisie N1Pub'!Z169</f>
        <v>44</v>
      </c>
      <c r="AA168" s="363">
        <f t="shared" si="46"/>
        <v>1732</v>
      </c>
      <c r="AB168" s="363">
        <f t="shared" si="47"/>
        <v>1007</v>
      </c>
      <c r="AC168" s="183" t="s">
        <v>510</v>
      </c>
      <c r="AD168" s="183">
        <f>+'saisie N1Pub'!AE169</f>
        <v>98</v>
      </c>
      <c r="AE168" s="183">
        <f>+'saisie N1Pub'!AF169</f>
        <v>61</v>
      </c>
      <c r="AF168" s="183">
        <f>+'saisie N1Pub'!AG169</f>
        <v>49</v>
      </c>
      <c r="AG168" s="183">
        <f>+'saisie N1Pub'!AH169</f>
        <v>38</v>
      </c>
      <c r="AH168" s="183">
        <f>+'saisie N1Pub'!AI169</f>
        <v>25</v>
      </c>
      <c r="AI168" s="183">
        <f>+'saisie N1Pub'!AJ169</f>
        <v>271</v>
      </c>
      <c r="AJ168" s="183">
        <f>+'saisie N1Pub'!AK169</f>
        <v>145</v>
      </c>
      <c r="AK168" s="183">
        <f>+'saisie N1Pub'!AL169</f>
        <v>131</v>
      </c>
      <c r="AL168" s="183">
        <f>+'saisie N1Pub'!AN169</f>
        <v>133</v>
      </c>
      <c r="AM168" s="183">
        <f>+'saisie N1Pub'!AP169</f>
        <v>27</v>
      </c>
      <c r="AN168" s="183">
        <f>+'saisie N1Pub'!AO169</f>
        <v>52</v>
      </c>
      <c r="AO168" s="183">
        <f>+'saisie N1Pub'!AQ169</f>
        <v>7</v>
      </c>
      <c r="AP168" s="183">
        <f t="shared" si="48"/>
        <v>140</v>
      </c>
      <c r="AQ168" s="247">
        <f t="shared" si="51"/>
        <v>132</v>
      </c>
      <c r="AR168" s="183">
        <v>91</v>
      </c>
      <c r="AS168" s="183">
        <f>+'saisie N1Pub'!AR169</f>
        <v>41</v>
      </c>
    </row>
    <row r="169" spans="1:45" ht="13.5" customHeight="1">
      <c r="A169" s="183" t="s">
        <v>511</v>
      </c>
      <c r="B169" s="364">
        <f>+'saisie N1Pub'!B170+'saisie N1Pub'!C170</f>
        <v>0</v>
      </c>
      <c r="C169" s="364">
        <f>+'saisie N1Pub'!C170</f>
        <v>0</v>
      </c>
      <c r="D169" s="364">
        <f>+'saisie N1Pub'!D170+'saisie N1Pub'!E170</f>
        <v>1699</v>
      </c>
      <c r="E169" s="364">
        <f>+'saisie N1Pub'!E170</f>
        <v>843</v>
      </c>
      <c r="F169" s="364">
        <f>+'saisie N1Pub'!F170+'saisie N1Pub'!G170</f>
        <v>589</v>
      </c>
      <c r="G169" s="364">
        <f>+'saisie N1Pub'!G170</f>
        <v>307</v>
      </c>
      <c r="H169" s="364">
        <f>+'saisie N1Pub'!H170+'saisie N1Pub'!I170</f>
        <v>335</v>
      </c>
      <c r="I169" s="364">
        <f>+'saisie N1Pub'!I170</f>
        <v>163</v>
      </c>
      <c r="J169" s="364">
        <f>+'saisie N1Pub'!J170+'saisie N1Pub'!K170</f>
        <v>217</v>
      </c>
      <c r="K169" s="364">
        <f>+'saisie N1Pub'!K170</f>
        <v>132</v>
      </c>
      <c r="L169" s="364">
        <f>+'saisie N1Pub'!L170+'saisie N1Pub'!M170</f>
        <v>102</v>
      </c>
      <c r="M169" s="364">
        <f>+'saisie N1Pub'!M170</f>
        <v>46</v>
      </c>
      <c r="N169" s="363">
        <f t="shared" si="49"/>
        <v>2942</v>
      </c>
      <c r="O169" s="363">
        <f t="shared" si="50"/>
        <v>1491</v>
      </c>
      <c r="P169" s="183" t="s">
        <v>511</v>
      </c>
      <c r="Q169" s="364">
        <f>+'saisie N1Pub'!Q170+'saisie N1Pub'!R170</f>
        <v>564</v>
      </c>
      <c r="R169" s="364">
        <f>+'saisie N1Pub'!R170</f>
        <v>302</v>
      </c>
      <c r="S169" s="364">
        <f>+'saisie N1Pub'!S170+'saisie N1Pub'!T170</f>
        <v>171</v>
      </c>
      <c r="T169" s="364">
        <f>+'saisie N1Pub'!T170</f>
        <v>95</v>
      </c>
      <c r="U169" s="364">
        <f>+'saisie N1Pub'!U170+'saisie N1Pub'!V170</f>
        <v>122</v>
      </c>
      <c r="V169" s="364">
        <f>+'saisie N1Pub'!V170</f>
        <v>54</v>
      </c>
      <c r="W169" s="364">
        <f>+'saisie N1Pub'!W170+'saisie N1Pub'!X170</f>
        <v>60</v>
      </c>
      <c r="X169" s="364">
        <f>+'saisie N1Pub'!X170</f>
        <v>34</v>
      </c>
      <c r="Y169" s="364">
        <f>+'saisie N1Pub'!Y170+'saisie N1Pub'!Z170</f>
        <v>25</v>
      </c>
      <c r="Z169" s="364">
        <f>+'saisie N1Pub'!Z170</f>
        <v>9</v>
      </c>
      <c r="AA169" s="363">
        <f t="shared" si="46"/>
        <v>942</v>
      </c>
      <c r="AB169" s="363">
        <f t="shared" si="47"/>
        <v>494</v>
      </c>
      <c r="AC169" s="183" t="s">
        <v>511</v>
      </c>
      <c r="AD169" s="183">
        <f>+'saisie N1Pub'!AE170</f>
        <v>44</v>
      </c>
      <c r="AE169" s="183">
        <f>+'saisie N1Pub'!AF170</f>
        <v>33</v>
      </c>
      <c r="AF169" s="183">
        <f>+'saisie N1Pub'!AG170</f>
        <v>22</v>
      </c>
      <c r="AG169" s="183">
        <f>+'saisie N1Pub'!AH170</f>
        <v>9</v>
      </c>
      <c r="AH169" s="183">
        <f>+'saisie N1Pub'!AI170</f>
        <v>4</v>
      </c>
      <c r="AI169" s="183">
        <f>+'saisie N1Pub'!AJ170</f>
        <v>112</v>
      </c>
      <c r="AJ169" s="183">
        <f>+'saisie N1Pub'!AK170</f>
        <v>70</v>
      </c>
      <c r="AK169" s="183">
        <f>+'saisie N1Pub'!AL170</f>
        <v>65</v>
      </c>
      <c r="AL169" s="183">
        <f>+'saisie N1Pub'!AN170</f>
        <v>98</v>
      </c>
      <c r="AM169" s="183">
        <f>+'saisie N1Pub'!AP170</f>
        <v>1</v>
      </c>
      <c r="AN169" s="183">
        <f>+'saisie N1Pub'!AO170</f>
        <v>49</v>
      </c>
      <c r="AO169" s="183">
        <f>+'saisie N1Pub'!AQ170</f>
        <v>0</v>
      </c>
      <c r="AP169" s="183">
        <f t="shared" si="48"/>
        <v>98</v>
      </c>
      <c r="AQ169" s="247">
        <f t="shared" si="51"/>
        <v>44</v>
      </c>
      <c r="AR169" s="183">
        <v>38</v>
      </c>
      <c r="AS169" s="183">
        <f>+'saisie N1Pub'!AR170</f>
        <v>6</v>
      </c>
    </row>
    <row r="170" spans="1:45" ht="13.5" customHeight="1">
      <c r="A170" s="183" t="s">
        <v>512</v>
      </c>
      <c r="B170" s="364">
        <f>+'saisie N1Pub'!B171+'saisie N1Pub'!C171</f>
        <v>0</v>
      </c>
      <c r="C170" s="364">
        <f>+'saisie N1Pub'!C171</f>
        <v>0</v>
      </c>
      <c r="D170" s="364">
        <f>+'saisie N1Pub'!D171+'saisie N1Pub'!E171</f>
        <v>3075</v>
      </c>
      <c r="E170" s="364">
        <f>+'saisie N1Pub'!E171</f>
        <v>1468</v>
      </c>
      <c r="F170" s="364">
        <f>+'saisie N1Pub'!F171+'saisie N1Pub'!G171</f>
        <v>1091</v>
      </c>
      <c r="G170" s="364">
        <f>+'saisie N1Pub'!G171</f>
        <v>576</v>
      </c>
      <c r="H170" s="364">
        <f>+'saisie N1Pub'!H171+'saisie N1Pub'!I171</f>
        <v>678</v>
      </c>
      <c r="I170" s="364">
        <f>+'saisie N1Pub'!I171</f>
        <v>335</v>
      </c>
      <c r="J170" s="364">
        <f>+'saisie N1Pub'!J171+'saisie N1Pub'!K171</f>
        <v>393</v>
      </c>
      <c r="K170" s="364">
        <f>+'saisie N1Pub'!K171</f>
        <v>212</v>
      </c>
      <c r="L170" s="364">
        <f>+'saisie N1Pub'!L171+'saisie N1Pub'!M171</f>
        <v>191</v>
      </c>
      <c r="M170" s="364">
        <f>+'saisie N1Pub'!M171</f>
        <v>79</v>
      </c>
      <c r="N170" s="363">
        <f t="shared" si="49"/>
        <v>5428</v>
      </c>
      <c r="O170" s="363">
        <f t="shared" si="50"/>
        <v>2670</v>
      </c>
      <c r="P170" s="183" t="s">
        <v>512</v>
      </c>
      <c r="Q170" s="364">
        <f>+'saisie N1Pub'!Q171+'saisie N1Pub'!R171</f>
        <v>1097</v>
      </c>
      <c r="R170" s="364">
        <f>+'saisie N1Pub'!R171</f>
        <v>516</v>
      </c>
      <c r="S170" s="364">
        <f>+'saisie N1Pub'!S171+'saisie N1Pub'!T171</f>
        <v>303</v>
      </c>
      <c r="T170" s="364">
        <f>+'saisie N1Pub'!T171</f>
        <v>166</v>
      </c>
      <c r="U170" s="364">
        <f>+'saisie N1Pub'!U171+'saisie N1Pub'!V171</f>
        <v>179</v>
      </c>
      <c r="V170" s="364">
        <f>+'saisie N1Pub'!V171</f>
        <v>92</v>
      </c>
      <c r="W170" s="364">
        <f>+'saisie N1Pub'!W171+'saisie N1Pub'!X171</f>
        <v>87</v>
      </c>
      <c r="X170" s="364">
        <f>+'saisie N1Pub'!X171</f>
        <v>44</v>
      </c>
      <c r="Y170" s="364">
        <f>+'saisie N1Pub'!Y171+'saisie N1Pub'!Z171</f>
        <v>42</v>
      </c>
      <c r="Z170" s="364">
        <f>+'saisie N1Pub'!Z171</f>
        <v>27</v>
      </c>
      <c r="AA170" s="363">
        <f t="shared" si="46"/>
        <v>1708</v>
      </c>
      <c r="AB170" s="363">
        <f t="shared" si="47"/>
        <v>845</v>
      </c>
      <c r="AC170" s="183" t="s">
        <v>512</v>
      </c>
      <c r="AD170" s="183">
        <f>+'saisie N1Pub'!AE171</f>
        <v>62</v>
      </c>
      <c r="AE170" s="183">
        <f>+'saisie N1Pub'!AF171</f>
        <v>45</v>
      </c>
      <c r="AF170" s="183">
        <f>+'saisie N1Pub'!AG171</f>
        <v>37</v>
      </c>
      <c r="AG170" s="183">
        <f>+'saisie N1Pub'!AH171</f>
        <v>25</v>
      </c>
      <c r="AH170" s="183">
        <f>+'saisie N1Pub'!AI171</f>
        <v>12</v>
      </c>
      <c r="AI170" s="183">
        <f>+'saisie N1Pub'!AJ171</f>
        <v>181</v>
      </c>
      <c r="AJ170" s="183">
        <f>+'saisie N1Pub'!AK171</f>
        <v>96</v>
      </c>
      <c r="AK170" s="183">
        <f>+'saisie N1Pub'!AL171</f>
        <v>85</v>
      </c>
      <c r="AL170" s="183">
        <f>+'saisie N1Pub'!AN171</f>
        <v>124</v>
      </c>
      <c r="AM170" s="183">
        <f>+'saisie N1Pub'!AP171</f>
        <v>0</v>
      </c>
      <c r="AN170" s="183">
        <f>+'saisie N1Pub'!AO171</f>
        <v>67</v>
      </c>
      <c r="AO170" s="183">
        <f>+'saisie N1Pub'!AQ171</f>
        <v>0</v>
      </c>
      <c r="AP170" s="183">
        <f t="shared" si="48"/>
        <v>124</v>
      </c>
      <c r="AQ170" s="247">
        <f t="shared" si="51"/>
        <v>68</v>
      </c>
      <c r="AR170" s="183">
        <v>57</v>
      </c>
      <c r="AS170" s="183">
        <f>+'saisie N1Pub'!AR171</f>
        <v>11</v>
      </c>
    </row>
    <row r="171" spans="1:45" ht="13.5" customHeight="1">
      <c r="A171" s="183" t="s">
        <v>513</v>
      </c>
      <c r="B171" s="364">
        <f>+'saisie N1Pub'!B172+'saisie N1Pub'!C172</f>
        <v>0</v>
      </c>
      <c r="C171" s="364">
        <f>+'saisie N1Pub'!C172</f>
        <v>0</v>
      </c>
      <c r="D171" s="364">
        <f>+'saisie N1Pub'!D172+'saisie N1Pub'!E172</f>
        <v>4486</v>
      </c>
      <c r="E171" s="364">
        <f>+'saisie N1Pub'!E172</f>
        <v>2204</v>
      </c>
      <c r="F171" s="364">
        <f>+'saisie N1Pub'!F172+'saisie N1Pub'!G172</f>
        <v>2041</v>
      </c>
      <c r="G171" s="364">
        <f>+'saisie N1Pub'!G172</f>
        <v>1023</v>
      </c>
      <c r="H171" s="364">
        <f>+'saisie N1Pub'!H172+'saisie N1Pub'!I172</f>
        <v>1303</v>
      </c>
      <c r="I171" s="364">
        <f>+'saisie N1Pub'!I172</f>
        <v>620</v>
      </c>
      <c r="J171" s="364">
        <f>+'saisie N1Pub'!J172+'saisie N1Pub'!K172</f>
        <v>681</v>
      </c>
      <c r="K171" s="364">
        <f>+'saisie N1Pub'!K172</f>
        <v>326</v>
      </c>
      <c r="L171" s="364">
        <f>+'saisie N1Pub'!L172+'saisie N1Pub'!M172</f>
        <v>539</v>
      </c>
      <c r="M171" s="364">
        <f>+'saisie N1Pub'!M172</f>
        <v>274</v>
      </c>
      <c r="N171" s="363">
        <f t="shared" si="49"/>
        <v>9050</v>
      </c>
      <c r="O171" s="363">
        <f t="shared" si="50"/>
        <v>4447</v>
      </c>
      <c r="P171" s="183" t="s">
        <v>513</v>
      </c>
      <c r="Q171" s="364">
        <f>+'saisie N1Pub'!Q172+'saisie N1Pub'!R172</f>
        <v>1713</v>
      </c>
      <c r="R171" s="364">
        <f>+'saisie N1Pub'!R172</f>
        <v>803</v>
      </c>
      <c r="S171" s="364">
        <f>+'saisie N1Pub'!S172+'saisie N1Pub'!T172</f>
        <v>640</v>
      </c>
      <c r="T171" s="364">
        <f>+'saisie N1Pub'!T172</f>
        <v>318</v>
      </c>
      <c r="U171" s="364">
        <f>+'saisie N1Pub'!U172+'saisie N1Pub'!V172</f>
        <v>443</v>
      </c>
      <c r="V171" s="364">
        <f>+'saisie N1Pub'!V172</f>
        <v>217</v>
      </c>
      <c r="W171" s="364">
        <f>+'saisie N1Pub'!W172+'saisie N1Pub'!X172</f>
        <v>208</v>
      </c>
      <c r="X171" s="364">
        <f>+'saisie N1Pub'!X172</f>
        <v>103</v>
      </c>
      <c r="Y171" s="364">
        <f>+'saisie N1Pub'!Y172+'saisie N1Pub'!Z172</f>
        <v>247</v>
      </c>
      <c r="Z171" s="364">
        <f>+'saisie N1Pub'!Z172</f>
        <v>130</v>
      </c>
      <c r="AA171" s="363">
        <f t="shared" si="46"/>
        <v>3251</v>
      </c>
      <c r="AB171" s="363">
        <f t="shared" si="47"/>
        <v>1571</v>
      </c>
      <c r="AC171" s="183" t="s">
        <v>513</v>
      </c>
      <c r="AD171" s="183">
        <f>+'saisie N1Pub'!AE172</f>
        <v>86</v>
      </c>
      <c r="AE171" s="183">
        <f>+'saisie N1Pub'!AF172</f>
        <v>67</v>
      </c>
      <c r="AF171" s="183">
        <f>+'saisie N1Pub'!AG172</f>
        <v>57</v>
      </c>
      <c r="AG171" s="183">
        <f>+'saisie N1Pub'!AH172</f>
        <v>32</v>
      </c>
      <c r="AH171" s="183">
        <f>+'saisie N1Pub'!AI172</f>
        <v>29</v>
      </c>
      <c r="AI171" s="183">
        <f>+'saisie N1Pub'!AJ172</f>
        <v>271</v>
      </c>
      <c r="AJ171" s="183">
        <f>+'saisie N1Pub'!AK172</f>
        <v>147</v>
      </c>
      <c r="AK171" s="183">
        <f>+'saisie N1Pub'!AL172</f>
        <v>139</v>
      </c>
      <c r="AL171" s="183">
        <f>+'saisie N1Pub'!AN172</f>
        <v>184</v>
      </c>
      <c r="AM171" s="183">
        <f>+'saisie N1Pub'!AP172</f>
        <v>0</v>
      </c>
      <c r="AN171" s="183">
        <f>+'saisie N1Pub'!AO172</f>
        <v>69</v>
      </c>
      <c r="AO171" s="183">
        <f>+'saisie N1Pub'!AQ172</f>
        <v>0</v>
      </c>
      <c r="AP171" s="183">
        <f t="shared" si="48"/>
        <v>184</v>
      </c>
      <c r="AQ171" s="247">
        <f t="shared" si="51"/>
        <v>91</v>
      </c>
      <c r="AR171" s="183">
        <v>83</v>
      </c>
      <c r="AS171" s="183">
        <f>+'saisie N1Pub'!AR172</f>
        <v>8</v>
      </c>
    </row>
    <row r="172" spans="1:45" ht="13.5" customHeight="1">
      <c r="A172" s="183" t="s">
        <v>514</v>
      </c>
      <c r="B172" s="364">
        <f>+'saisie N1Pub'!B173+'saisie N1Pub'!C173</f>
        <v>0</v>
      </c>
      <c r="C172" s="364">
        <f>+'saisie N1Pub'!C173</f>
        <v>0</v>
      </c>
      <c r="D172" s="364">
        <f>+'saisie N1Pub'!D173+'saisie N1Pub'!E173</f>
        <v>1770</v>
      </c>
      <c r="E172" s="364">
        <f>+'saisie N1Pub'!E173</f>
        <v>956</v>
      </c>
      <c r="F172" s="364">
        <f>+'saisie N1Pub'!F173+'saisie N1Pub'!G173</f>
        <v>608</v>
      </c>
      <c r="G172" s="364">
        <f>+'saisie N1Pub'!G173</f>
        <v>368</v>
      </c>
      <c r="H172" s="364">
        <f>+'saisie N1Pub'!H173+'saisie N1Pub'!I173</f>
        <v>437</v>
      </c>
      <c r="I172" s="364">
        <f>+'saisie N1Pub'!I173</f>
        <v>281</v>
      </c>
      <c r="J172" s="364">
        <f>+'saisie N1Pub'!J173+'saisie N1Pub'!K173</f>
        <v>231</v>
      </c>
      <c r="K172" s="364">
        <f>+'saisie N1Pub'!K173</f>
        <v>146</v>
      </c>
      <c r="L172" s="364">
        <f>+'saisie N1Pub'!L173+'saisie N1Pub'!M173</f>
        <v>153</v>
      </c>
      <c r="M172" s="364">
        <f>+'saisie N1Pub'!M173</f>
        <v>104</v>
      </c>
      <c r="N172" s="363">
        <f t="shared" si="49"/>
        <v>3199</v>
      </c>
      <c r="O172" s="363">
        <f t="shared" si="50"/>
        <v>1855</v>
      </c>
      <c r="P172" s="183" t="s">
        <v>514</v>
      </c>
      <c r="Q172" s="364">
        <f>+'saisie N1Pub'!Q173+'saisie N1Pub'!R173</f>
        <v>805</v>
      </c>
      <c r="R172" s="364">
        <f>+'saisie N1Pub'!R173</f>
        <v>437</v>
      </c>
      <c r="S172" s="364">
        <f>+'saisie N1Pub'!S173+'saisie N1Pub'!T173</f>
        <v>204</v>
      </c>
      <c r="T172" s="364">
        <f>+'saisie N1Pub'!T173</f>
        <v>135</v>
      </c>
      <c r="U172" s="364">
        <f>+'saisie N1Pub'!U173+'saisie N1Pub'!V173</f>
        <v>136</v>
      </c>
      <c r="V172" s="364">
        <f>+'saisie N1Pub'!V173</f>
        <v>82</v>
      </c>
      <c r="W172" s="364">
        <f>+'saisie N1Pub'!W173+'saisie N1Pub'!X173</f>
        <v>58</v>
      </c>
      <c r="X172" s="364">
        <f>+'saisie N1Pub'!X173</f>
        <v>30</v>
      </c>
      <c r="Y172" s="364">
        <f>+'saisie N1Pub'!Y173+'saisie N1Pub'!Z173</f>
        <v>28</v>
      </c>
      <c r="Z172" s="364">
        <f>+'saisie N1Pub'!Z173</f>
        <v>15</v>
      </c>
      <c r="AA172" s="363">
        <f t="shared" si="46"/>
        <v>1231</v>
      </c>
      <c r="AB172" s="363">
        <f t="shared" si="47"/>
        <v>699</v>
      </c>
      <c r="AC172" s="183" t="s">
        <v>514</v>
      </c>
      <c r="AD172" s="183">
        <f>+'saisie N1Pub'!AE173</f>
        <v>30</v>
      </c>
      <c r="AE172" s="183">
        <f>+'saisie N1Pub'!AF173</f>
        <v>23</v>
      </c>
      <c r="AF172" s="183">
        <f>+'saisie N1Pub'!AG173</f>
        <v>20</v>
      </c>
      <c r="AG172" s="183">
        <f>+'saisie N1Pub'!AH173</f>
        <v>15</v>
      </c>
      <c r="AH172" s="183">
        <f>+'saisie N1Pub'!AI173</f>
        <v>13</v>
      </c>
      <c r="AI172" s="183">
        <f>+'saisie N1Pub'!AJ173</f>
        <v>101</v>
      </c>
      <c r="AJ172" s="183">
        <f>+'saisie N1Pub'!AK173</f>
        <v>50</v>
      </c>
      <c r="AK172" s="183">
        <f>+'saisie N1Pub'!AL173</f>
        <v>47</v>
      </c>
      <c r="AL172" s="183">
        <f>+'saisie N1Pub'!AN173</f>
        <v>65</v>
      </c>
      <c r="AM172" s="183">
        <f>+'saisie N1Pub'!AP173</f>
        <v>3</v>
      </c>
      <c r="AN172" s="183">
        <f>+'saisie N1Pub'!AO173</f>
        <v>27</v>
      </c>
      <c r="AO172" s="183">
        <f>+'saisie N1Pub'!AQ173</f>
        <v>0</v>
      </c>
      <c r="AP172" s="183">
        <f t="shared" si="48"/>
        <v>65</v>
      </c>
      <c r="AQ172" s="247">
        <f t="shared" si="51"/>
        <v>30</v>
      </c>
      <c r="AR172" s="183">
        <v>24</v>
      </c>
      <c r="AS172" s="183">
        <f>+'saisie N1Pub'!AR173</f>
        <v>6</v>
      </c>
    </row>
    <row r="173" spans="1:45" ht="13.5" customHeight="1">
      <c r="A173" s="183" t="s">
        <v>515</v>
      </c>
      <c r="B173" s="364">
        <f>+'saisie N1Pub'!B174+'saisie N1Pub'!C174</f>
        <v>0</v>
      </c>
      <c r="C173" s="364">
        <f>+'saisie N1Pub'!C174</f>
        <v>0</v>
      </c>
      <c r="D173" s="364">
        <f>+'saisie N1Pub'!D174+'saisie N1Pub'!E174</f>
        <v>1224</v>
      </c>
      <c r="E173" s="364">
        <f>+'saisie N1Pub'!E174</f>
        <v>638</v>
      </c>
      <c r="F173" s="364">
        <f>+'saisie N1Pub'!F174+'saisie N1Pub'!G174</f>
        <v>291</v>
      </c>
      <c r="G173" s="364">
        <f>+'saisie N1Pub'!G174</f>
        <v>141</v>
      </c>
      <c r="H173" s="364">
        <f>+'saisie N1Pub'!H174+'saisie N1Pub'!I174</f>
        <v>153</v>
      </c>
      <c r="I173" s="364">
        <f>+'saisie N1Pub'!I174</f>
        <v>73</v>
      </c>
      <c r="J173" s="364">
        <f>+'saisie N1Pub'!J174+'saisie N1Pub'!K174</f>
        <v>66</v>
      </c>
      <c r="K173" s="364">
        <f>+'saisie N1Pub'!K174</f>
        <v>30</v>
      </c>
      <c r="L173" s="364">
        <f>+'saisie N1Pub'!L174+'saisie N1Pub'!M174</f>
        <v>40</v>
      </c>
      <c r="M173" s="364">
        <f>+'saisie N1Pub'!M174</f>
        <v>13</v>
      </c>
      <c r="N173" s="363">
        <f t="shared" si="49"/>
        <v>1774</v>
      </c>
      <c r="O173" s="363">
        <f t="shared" si="50"/>
        <v>895</v>
      </c>
      <c r="P173" s="183" t="s">
        <v>515</v>
      </c>
      <c r="Q173" s="364">
        <f>+'saisie N1Pub'!Q174+'saisie N1Pub'!R174</f>
        <v>248</v>
      </c>
      <c r="R173" s="364">
        <f>+'saisie N1Pub'!R174</f>
        <v>134</v>
      </c>
      <c r="S173" s="364">
        <f>+'saisie N1Pub'!S174+'saisie N1Pub'!T174</f>
        <v>69</v>
      </c>
      <c r="T173" s="364">
        <f>+'saisie N1Pub'!T174</f>
        <v>36</v>
      </c>
      <c r="U173" s="364">
        <f>+'saisie N1Pub'!U174+'saisie N1Pub'!V174</f>
        <v>31</v>
      </c>
      <c r="V173" s="364">
        <f>+'saisie N1Pub'!V174</f>
        <v>18</v>
      </c>
      <c r="W173" s="364">
        <f>+'saisie N1Pub'!W174+'saisie N1Pub'!X174</f>
        <v>5</v>
      </c>
      <c r="X173" s="364">
        <f>+'saisie N1Pub'!X174</f>
        <v>2</v>
      </c>
      <c r="Y173" s="364">
        <f>+'saisie N1Pub'!Y174+'saisie N1Pub'!Z174</f>
        <v>3</v>
      </c>
      <c r="Z173" s="364">
        <f>+'saisie N1Pub'!Z174</f>
        <v>1</v>
      </c>
      <c r="AA173" s="363">
        <f t="shared" si="46"/>
        <v>356</v>
      </c>
      <c r="AB173" s="363">
        <f t="shared" si="47"/>
        <v>191</v>
      </c>
      <c r="AC173" s="183" t="s">
        <v>515</v>
      </c>
      <c r="AD173" s="183">
        <f>+'saisie N1Pub'!AE174</f>
        <v>29</v>
      </c>
      <c r="AE173" s="183">
        <f>+'saisie N1Pub'!AF174</f>
        <v>18</v>
      </c>
      <c r="AF173" s="183">
        <f>+'saisie N1Pub'!AG174</f>
        <v>11</v>
      </c>
      <c r="AG173" s="183">
        <f>+'saisie N1Pub'!AH174</f>
        <v>8</v>
      </c>
      <c r="AH173" s="183">
        <f>+'saisie N1Pub'!AI174</f>
        <v>5</v>
      </c>
      <c r="AI173" s="183">
        <f>+'saisie N1Pub'!AJ174</f>
        <v>71</v>
      </c>
      <c r="AJ173" s="183">
        <f>+'saisie N1Pub'!AK174</f>
        <v>35</v>
      </c>
      <c r="AK173" s="183">
        <f>+'saisie N1Pub'!AL174</f>
        <v>32</v>
      </c>
      <c r="AL173" s="183">
        <f>+'saisie N1Pub'!AN174</f>
        <v>44</v>
      </c>
      <c r="AM173" s="183">
        <f>+'saisie N1Pub'!AP174</f>
        <v>0</v>
      </c>
      <c r="AN173" s="183">
        <f>+'saisie N1Pub'!AO174</f>
        <v>18</v>
      </c>
      <c r="AO173" s="183">
        <f>+'saisie N1Pub'!AQ174</f>
        <v>1</v>
      </c>
      <c r="AP173" s="183">
        <f t="shared" si="48"/>
        <v>45</v>
      </c>
      <c r="AQ173" s="247">
        <f t="shared" si="51"/>
        <v>31</v>
      </c>
      <c r="AR173" s="183">
        <v>28</v>
      </c>
      <c r="AS173" s="183">
        <f>+'saisie N1Pub'!AR174</f>
        <v>3</v>
      </c>
    </row>
    <row r="174" spans="1:45" ht="13.5" customHeight="1">
      <c r="A174" s="183" t="s">
        <v>516</v>
      </c>
      <c r="B174" s="364">
        <f>+'saisie N1Pub'!B175+'saisie N1Pub'!C175</f>
        <v>0</v>
      </c>
      <c r="C174" s="364">
        <f>+'saisie N1Pub'!C175</f>
        <v>0</v>
      </c>
      <c r="D174" s="364">
        <f>+'saisie N1Pub'!D175+'saisie N1Pub'!E175</f>
        <v>1233</v>
      </c>
      <c r="E174" s="364">
        <f>+'saisie N1Pub'!E175</f>
        <v>617</v>
      </c>
      <c r="F174" s="364">
        <f>+'saisie N1Pub'!F175+'saisie N1Pub'!G175</f>
        <v>495</v>
      </c>
      <c r="G174" s="364">
        <f>+'saisie N1Pub'!G175</f>
        <v>255</v>
      </c>
      <c r="H174" s="364">
        <f>+'saisie N1Pub'!H175+'saisie N1Pub'!I175</f>
        <v>301</v>
      </c>
      <c r="I174" s="364">
        <f>+'saisie N1Pub'!I175</f>
        <v>147</v>
      </c>
      <c r="J174" s="364">
        <f>+'saisie N1Pub'!J175+'saisie N1Pub'!K175</f>
        <v>181</v>
      </c>
      <c r="K174" s="364">
        <f>+'saisie N1Pub'!K175</f>
        <v>95</v>
      </c>
      <c r="L174" s="364">
        <f>+'saisie N1Pub'!L175+'saisie N1Pub'!M175</f>
        <v>112</v>
      </c>
      <c r="M174" s="364">
        <f>+'saisie N1Pub'!M175</f>
        <v>46</v>
      </c>
      <c r="N174" s="363">
        <f t="shared" si="49"/>
        <v>2322</v>
      </c>
      <c r="O174" s="363">
        <f t="shared" si="50"/>
        <v>1160</v>
      </c>
      <c r="P174" s="183" t="s">
        <v>516</v>
      </c>
      <c r="Q174" s="364">
        <f>+'saisie N1Pub'!Q175+'saisie N1Pub'!R175</f>
        <v>524</v>
      </c>
      <c r="R174" s="364">
        <f>+'saisie N1Pub'!R175</f>
        <v>279</v>
      </c>
      <c r="S174" s="364">
        <f>+'saisie N1Pub'!S175+'saisie N1Pub'!T175</f>
        <v>146</v>
      </c>
      <c r="T174" s="364">
        <f>+'saisie N1Pub'!T175</f>
        <v>78</v>
      </c>
      <c r="U174" s="364">
        <f>+'saisie N1Pub'!U175+'saisie N1Pub'!V175</f>
        <v>57</v>
      </c>
      <c r="V174" s="364">
        <f>+'saisie N1Pub'!V175</f>
        <v>29</v>
      </c>
      <c r="W174" s="364">
        <f>+'saisie N1Pub'!W175+'saisie N1Pub'!X175</f>
        <v>44</v>
      </c>
      <c r="X174" s="364">
        <f>+'saisie N1Pub'!X175</f>
        <v>29</v>
      </c>
      <c r="Y174" s="364">
        <f>+'saisie N1Pub'!Y175+'saisie N1Pub'!Z175</f>
        <v>21</v>
      </c>
      <c r="Z174" s="364">
        <f>+'saisie N1Pub'!Z175</f>
        <v>7</v>
      </c>
      <c r="AA174" s="363">
        <f t="shared" si="46"/>
        <v>792</v>
      </c>
      <c r="AB174" s="363">
        <f t="shared" si="47"/>
        <v>422</v>
      </c>
      <c r="AC174" s="183" t="s">
        <v>516</v>
      </c>
      <c r="AD174" s="183">
        <f>+'saisie N1Pub'!AE175</f>
        <v>36</v>
      </c>
      <c r="AE174" s="183">
        <f>+'saisie N1Pub'!AF175</f>
        <v>29</v>
      </c>
      <c r="AF174" s="183">
        <f>+'saisie N1Pub'!AG175</f>
        <v>25</v>
      </c>
      <c r="AG174" s="183">
        <f>+'saisie N1Pub'!AH175</f>
        <v>16</v>
      </c>
      <c r="AH174" s="183">
        <f>+'saisie N1Pub'!AI175</f>
        <v>9</v>
      </c>
      <c r="AI174" s="183">
        <f>+'saisie N1Pub'!AJ175</f>
        <v>115</v>
      </c>
      <c r="AJ174" s="183">
        <f>+'saisie N1Pub'!AK175</f>
        <v>54</v>
      </c>
      <c r="AK174" s="183">
        <f>+'saisie N1Pub'!AL175</f>
        <v>47</v>
      </c>
      <c r="AL174" s="183">
        <f>+'saisie N1Pub'!AN175</f>
        <v>74</v>
      </c>
      <c r="AM174" s="183">
        <f>+'saisie N1Pub'!AP175</f>
        <v>0</v>
      </c>
      <c r="AN174" s="183">
        <f>+'saisie N1Pub'!AO175</f>
        <v>21</v>
      </c>
      <c r="AO174" s="183">
        <f>+'saisie N1Pub'!AQ175</f>
        <v>3</v>
      </c>
      <c r="AP174" s="183">
        <f t="shared" si="48"/>
        <v>77</v>
      </c>
      <c r="AQ174" s="247">
        <f t="shared" si="51"/>
        <v>40</v>
      </c>
      <c r="AR174" s="183">
        <v>33</v>
      </c>
      <c r="AS174" s="183">
        <f>+'saisie N1Pub'!AR175</f>
        <v>7</v>
      </c>
    </row>
    <row r="175" spans="1:45" ht="13.5" customHeight="1">
      <c r="A175" s="183" t="s">
        <v>517</v>
      </c>
      <c r="B175" s="364">
        <f>+'saisie N1Pub'!B176+'saisie N1Pub'!C176</f>
        <v>0</v>
      </c>
      <c r="C175" s="364">
        <f>+'saisie N1Pub'!C176</f>
        <v>0</v>
      </c>
      <c r="D175" s="364">
        <f>+'saisie N1Pub'!D176+'saisie N1Pub'!E176</f>
        <v>5513</v>
      </c>
      <c r="E175" s="364">
        <f>+'saisie N1Pub'!E176</f>
        <v>3019</v>
      </c>
      <c r="F175" s="364">
        <f>+'saisie N1Pub'!F176+'saisie N1Pub'!G176</f>
        <v>2487</v>
      </c>
      <c r="G175" s="364">
        <f>+'saisie N1Pub'!G176</f>
        <v>1362</v>
      </c>
      <c r="H175" s="364">
        <f>+'saisie N1Pub'!H176+'saisie N1Pub'!I176</f>
        <v>1712</v>
      </c>
      <c r="I175" s="364">
        <f>+'saisie N1Pub'!I176</f>
        <v>895</v>
      </c>
      <c r="J175" s="364">
        <f>+'saisie N1Pub'!J176+'saisie N1Pub'!K176</f>
        <v>920</v>
      </c>
      <c r="K175" s="364">
        <f>+'saisie N1Pub'!K176</f>
        <v>479</v>
      </c>
      <c r="L175" s="364">
        <f>+'saisie N1Pub'!L176+'saisie N1Pub'!M176</f>
        <v>524</v>
      </c>
      <c r="M175" s="364">
        <f>+'saisie N1Pub'!M176</f>
        <v>261</v>
      </c>
      <c r="N175" s="363">
        <f t="shared" si="49"/>
        <v>11156</v>
      </c>
      <c r="O175" s="363">
        <f t="shared" si="50"/>
        <v>6016</v>
      </c>
      <c r="P175" s="183" t="s">
        <v>517</v>
      </c>
      <c r="Q175" s="364">
        <f>+'saisie N1Pub'!Q176+'saisie N1Pub'!R176</f>
        <v>1630</v>
      </c>
      <c r="R175" s="364">
        <f>+'saisie N1Pub'!R176</f>
        <v>876</v>
      </c>
      <c r="S175" s="364">
        <f>+'saisie N1Pub'!S176+'saisie N1Pub'!T176</f>
        <v>652</v>
      </c>
      <c r="T175" s="364">
        <f>+'saisie N1Pub'!T176</f>
        <v>309</v>
      </c>
      <c r="U175" s="364">
        <f>+'saisie N1Pub'!U176+'saisie N1Pub'!V176</f>
        <v>369</v>
      </c>
      <c r="V175" s="364">
        <f>+'saisie N1Pub'!V176</f>
        <v>192</v>
      </c>
      <c r="W175" s="364">
        <f>+'saisie N1Pub'!W176+'saisie N1Pub'!X176</f>
        <v>161</v>
      </c>
      <c r="X175" s="364">
        <f>+'saisie N1Pub'!X176</f>
        <v>83</v>
      </c>
      <c r="Y175" s="364">
        <f>+'saisie N1Pub'!Y176+'saisie N1Pub'!Z176</f>
        <v>120</v>
      </c>
      <c r="Z175" s="364">
        <f>+'saisie N1Pub'!Z176</f>
        <v>55</v>
      </c>
      <c r="AA175" s="363">
        <f t="shared" si="46"/>
        <v>2932</v>
      </c>
      <c r="AB175" s="363">
        <f t="shared" si="47"/>
        <v>1515</v>
      </c>
      <c r="AC175" s="183" t="s">
        <v>517</v>
      </c>
      <c r="AD175" s="183">
        <f>+'saisie N1Pub'!AE176</f>
        <v>140</v>
      </c>
      <c r="AE175" s="183">
        <f>+'saisie N1Pub'!AF176</f>
        <v>120</v>
      </c>
      <c r="AF175" s="183">
        <f>+'saisie N1Pub'!AG176</f>
        <v>89</v>
      </c>
      <c r="AG175" s="183">
        <f>+'saisie N1Pub'!AH176</f>
        <v>56</v>
      </c>
      <c r="AH175" s="183">
        <f>+'saisie N1Pub'!AI176</f>
        <v>37</v>
      </c>
      <c r="AI175" s="183">
        <f>+'saisie N1Pub'!AJ176</f>
        <v>442</v>
      </c>
      <c r="AJ175" s="183">
        <f>+'saisie N1Pub'!AK176</f>
        <v>208</v>
      </c>
      <c r="AK175" s="183">
        <f>+'saisie N1Pub'!AL176</f>
        <v>193</v>
      </c>
      <c r="AL175" s="183">
        <f>+'saisie N1Pub'!AN176</f>
        <v>248</v>
      </c>
      <c r="AM175" s="183">
        <f>+'saisie N1Pub'!AP176</f>
        <v>56</v>
      </c>
      <c r="AN175" s="183">
        <f>+'saisie N1Pub'!AO176</f>
        <v>97</v>
      </c>
      <c r="AO175" s="183">
        <f>+'saisie N1Pub'!AQ176</f>
        <v>63</v>
      </c>
      <c r="AP175" s="183">
        <f t="shared" si="48"/>
        <v>311</v>
      </c>
      <c r="AQ175" s="247">
        <f t="shared" si="51"/>
        <v>212</v>
      </c>
      <c r="AR175" s="183">
        <v>141</v>
      </c>
      <c r="AS175" s="183">
        <f>+'saisie N1Pub'!AR176</f>
        <v>71</v>
      </c>
    </row>
    <row r="176" spans="1:45" ht="13.5" customHeight="1">
      <c r="A176" s="183" t="s">
        <v>518</v>
      </c>
      <c r="B176" s="364">
        <f>+'saisie N1Pub'!B177+'saisie N1Pub'!C177</f>
        <v>0</v>
      </c>
      <c r="C176" s="364">
        <f>+'saisie N1Pub'!C177</f>
        <v>0</v>
      </c>
      <c r="D176" s="364">
        <f>+'saisie N1Pub'!D177+'saisie N1Pub'!E177</f>
        <v>4364</v>
      </c>
      <c r="E176" s="364">
        <f>+'saisie N1Pub'!E177</f>
        <v>2159</v>
      </c>
      <c r="F176" s="364">
        <f>+'saisie N1Pub'!F177+'saisie N1Pub'!G177</f>
        <v>1684</v>
      </c>
      <c r="G176" s="364">
        <f>+'saisie N1Pub'!G177</f>
        <v>819</v>
      </c>
      <c r="H176" s="364">
        <f>+'saisie N1Pub'!H177+'saisie N1Pub'!I177</f>
        <v>1229</v>
      </c>
      <c r="I176" s="364">
        <f>+'saisie N1Pub'!I177</f>
        <v>591</v>
      </c>
      <c r="J176" s="364">
        <f>+'saisie N1Pub'!J177+'saisie N1Pub'!K177</f>
        <v>712</v>
      </c>
      <c r="K176" s="364">
        <f>+'saisie N1Pub'!K177</f>
        <v>334</v>
      </c>
      <c r="L176" s="364">
        <f>+'saisie N1Pub'!L177+'saisie N1Pub'!M177</f>
        <v>534</v>
      </c>
      <c r="M176" s="364">
        <f>+'saisie N1Pub'!M177</f>
        <v>247</v>
      </c>
      <c r="N176" s="363">
        <f t="shared" si="49"/>
        <v>8523</v>
      </c>
      <c r="O176" s="363">
        <f t="shared" si="50"/>
        <v>4150</v>
      </c>
      <c r="P176" s="183" t="s">
        <v>518</v>
      </c>
      <c r="Q176" s="364">
        <f>+'saisie N1Pub'!Q177+'saisie N1Pub'!R177</f>
        <v>1490</v>
      </c>
      <c r="R176" s="364">
        <f>+'saisie N1Pub'!R177</f>
        <v>710</v>
      </c>
      <c r="S176" s="364">
        <f>+'saisie N1Pub'!S177+'saisie N1Pub'!T177</f>
        <v>461</v>
      </c>
      <c r="T176" s="364">
        <f>+'saisie N1Pub'!T177</f>
        <v>205</v>
      </c>
      <c r="U176" s="364">
        <f>+'saisie N1Pub'!U177+'saisie N1Pub'!V177</f>
        <v>380</v>
      </c>
      <c r="V176" s="364">
        <f>+'saisie N1Pub'!V177</f>
        <v>171</v>
      </c>
      <c r="W176" s="364">
        <f>+'saisie N1Pub'!W177+'saisie N1Pub'!X177</f>
        <v>182</v>
      </c>
      <c r="X176" s="364">
        <f>+'saisie N1Pub'!X177</f>
        <v>81</v>
      </c>
      <c r="Y176" s="364">
        <f>+'saisie N1Pub'!Y177+'saisie N1Pub'!Z177</f>
        <v>132</v>
      </c>
      <c r="Z176" s="364">
        <f>+'saisie N1Pub'!Z177</f>
        <v>56</v>
      </c>
      <c r="AA176" s="363">
        <f t="shared" si="46"/>
        <v>2645</v>
      </c>
      <c r="AB176" s="363">
        <f t="shared" si="47"/>
        <v>1223</v>
      </c>
      <c r="AC176" s="183" t="s">
        <v>518</v>
      </c>
      <c r="AD176" s="183">
        <f>+'saisie N1Pub'!AE177</f>
        <v>96</v>
      </c>
      <c r="AE176" s="183">
        <f>+'saisie N1Pub'!AF177</f>
        <v>78</v>
      </c>
      <c r="AF176" s="183">
        <f>+'saisie N1Pub'!AG177</f>
        <v>59</v>
      </c>
      <c r="AG176" s="183">
        <f>+'saisie N1Pub'!AH177</f>
        <v>46</v>
      </c>
      <c r="AH176" s="183">
        <f>+'saisie N1Pub'!AI177</f>
        <v>33</v>
      </c>
      <c r="AI176" s="183">
        <f>+'saisie N1Pub'!AJ177</f>
        <v>312</v>
      </c>
      <c r="AJ176" s="183">
        <f>+'saisie N1Pub'!AK177</f>
        <v>191</v>
      </c>
      <c r="AK176" s="183">
        <f>+'saisie N1Pub'!AL177</f>
        <v>164</v>
      </c>
      <c r="AL176" s="183">
        <f>+'saisie N1Pub'!AN177</f>
        <v>233</v>
      </c>
      <c r="AM176" s="183">
        <f>+'saisie N1Pub'!AP177</f>
        <v>63</v>
      </c>
      <c r="AN176" s="183">
        <f>+'saisie N1Pub'!AO177</f>
        <v>128</v>
      </c>
      <c r="AO176" s="183">
        <f>+'saisie N1Pub'!AQ177</f>
        <v>4</v>
      </c>
      <c r="AP176" s="183">
        <f t="shared" si="48"/>
        <v>237</v>
      </c>
      <c r="AQ176" s="247">
        <f t="shared" si="51"/>
        <v>176</v>
      </c>
      <c r="AR176" s="183">
        <v>86</v>
      </c>
      <c r="AS176" s="183">
        <f>+'saisie N1Pub'!AR177</f>
        <v>90</v>
      </c>
    </row>
    <row r="177" spans="1:45" ht="13.5" customHeight="1">
      <c r="A177" s="183" t="s">
        <v>519</v>
      </c>
      <c r="B177" s="364">
        <f>+'saisie N1Pub'!B178+'saisie N1Pub'!C178</f>
        <v>0</v>
      </c>
      <c r="C177" s="364">
        <f>+'saisie N1Pub'!C178</f>
        <v>0</v>
      </c>
      <c r="D177" s="364">
        <f>+'saisie N1Pub'!D178+'saisie N1Pub'!E178</f>
        <v>3370</v>
      </c>
      <c r="E177" s="364">
        <f>+'saisie N1Pub'!E178</f>
        <v>1662</v>
      </c>
      <c r="F177" s="364">
        <f>+'saisie N1Pub'!F178+'saisie N1Pub'!G178</f>
        <v>1748</v>
      </c>
      <c r="G177" s="364">
        <f>+'saisie N1Pub'!G178</f>
        <v>866</v>
      </c>
      <c r="H177" s="364">
        <f>+'saisie N1Pub'!H178+'saisie N1Pub'!I178</f>
        <v>1165</v>
      </c>
      <c r="I177" s="364">
        <f>+'saisie N1Pub'!I178</f>
        <v>624</v>
      </c>
      <c r="J177" s="364">
        <f>+'saisie N1Pub'!J178+'saisie N1Pub'!K178</f>
        <v>615</v>
      </c>
      <c r="K177" s="364">
        <f>+'saisie N1Pub'!K178</f>
        <v>311</v>
      </c>
      <c r="L177" s="364">
        <f>+'saisie N1Pub'!L178+'saisie N1Pub'!M178</f>
        <v>410</v>
      </c>
      <c r="M177" s="364">
        <f>+'saisie N1Pub'!M178</f>
        <v>210</v>
      </c>
      <c r="N177" s="363">
        <f t="shared" si="49"/>
        <v>7308</v>
      </c>
      <c r="O177" s="363">
        <f t="shared" si="50"/>
        <v>3673</v>
      </c>
      <c r="P177" s="183" t="s">
        <v>519</v>
      </c>
      <c r="Q177" s="364">
        <f>+'saisie N1Pub'!Q178+'saisie N1Pub'!R178</f>
        <v>1427</v>
      </c>
      <c r="R177" s="364">
        <f>+'saisie N1Pub'!R178</f>
        <v>699</v>
      </c>
      <c r="S177" s="364">
        <f>+'saisie N1Pub'!S178+'saisie N1Pub'!T178</f>
        <v>513</v>
      </c>
      <c r="T177" s="364">
        <f>+'saisie N1Pub'!T178</f>
        <v>251</v>
      </c>
      <c r="U177" s="364">
        <f>+'saisie N1Pub'!U178+'saisie N1Pub'!V178</f>
        <v>376</v>
      </c>
      <c r="V177" s="364">
        <f>+'saisie N1Pub'!V178</f>
        <v>197</v>
      </c>
      <c r="W177" s="364">
        <f>+'saisie N1Pub'!W178+'saisie N1Pub'!X178</f>
        <v>198</v>
      </c>
      <c r="X177" s="364">
        <f>+'saisie N1Pub'!X178</f>
        <v>110</v>
      </c>
      <c r="Y177" s="364">
        <f>+'saisie N1Pub'!Y178+'saisie N1Pub'!Z178</f>
        <v>129</v>
      </c>
      <c r="Z177" s="364">
        <f>+'saisie N1Pub'!Z178</f>
        <v>64</v>
      </c>
      <c r="AA177" s="363">
        <f t="shared" si="46"/>
        <v>2643</v>
      </c>
      <c r="AB177" s="363">
        <f t="shared" si="47"/>
        <v>1321</v>
      </c>
      <c r="AC177" s="183" t="s">
        <v>519</v>
      </c>
      <c r="AD177" s="183">
        <f>+'saisie N1Pub'!AE178</f>
        <v>74</v>
      </c>
      <c r="AE177" s="183">
        <f>+'saisie N1Pub'!AF178</f>
        <v>57</v>
      </c>
      <c r="AF177" s="183">
        <f>+'saisie N1Pub'!AG178</f>
        <v>46</v>
      </c>
      <c r="AG177" s="183">
        <f>+'saisie N1Pub'!AH178</f>
        <v>27</v>
      </c>
      <c r="AH177" s="183">
        <f>+'saisie N1Pub'!AI178</f>
        <v>20</v>
      </c>
      <c r="AI177" s="183">
        <f>+'saisie N1Pub'!AJ178</f>
        <v>224</v>
      </c>
      <c r="AJ177" s="183">
        <f>+'saisie N1Pub'!AK178</f>
        <v>138</v>
      </c>
      <c r="AK177" s="183">
        <f>+'saisie N1Pub'!AL178</f>
        <v>113</v>
      </c>
      <c r="AL177" s="183">
        <f>+'saisie N1Pub'!AN178</f>
        <v>164</v>
      </c>
      <c r="AM177" s="183">
        <f>+'saisie N1Pub'!AP178</f>
        <v>12</v>
      </c>
      <c r="AN177" s="183">
        <f>+'saisie N1Pub'!AO178</f>
        <v>88</v>
      </c>
      <c r="AO177" s="183">
        <f>+'saisie N1Pub'!AQ178</f>
        <v>5</v>
      </c>
      <c r="AP177" s="183">
        <f t="shared" si="48"/>
        <v>169</v>
      </c>
      <c r="AQ177" s="247">
        <f t="shared" si="51"/>
        <v>95</v>
      </c>
      <c r="AR177" s="183">
        <v>58</v>
      </c>
      <c r="AS177" s="183">
        <f>+'saisie N1Pub'!AR178</f>
        <v>37</v>
      </c>
    </row>
    <row r="178" spans="1:45" ht="13.5" customHeight="1">
      <c r="A178" s="183" t="s">
        <v>520</v>
      </c>
      <c r="B178" s="364">
        <f>+'saisie N1Pub'!B179+'saisie N1Pub'!C179</f>
        <v>0</v>
      </c>
      <c r="C178" s="364">
        <f>+'saisie N1Pub'!C179</f>
        <v>0</v>
      </c>
      <c r="D178" s="364">
        <f>+'saisie N1Pub'!D179+'saisie N1Pub'!E179</f>
        <v>1617</v>
      </c>
      <c r="E178" s="364">
        <f>+'saisie N1Pub'!E179</f>
        <v>830</v>
      </c>
      <c r="F178" s="364">
        <f>+'saisie N1Pub'!F179+'saisie N1Pub'!G179</f>
        <v>647</v>
      </c>
      <c r="G178" s="364">
        <f>+'saisie N1Pub'!G179</f>
        <v>332</v>
      </c>
      <c r="H178" s="364">
        <f>+'saisie N1Pub'!H179+'saisie N1Pub'!I179</f>
        <v>432</v>
      </c>
      <c r="I178" s="364">
        <f>+'saisie N1Pub'!I179</f>
        <v>231</v>
      </c>
      <c r="J178" s="364">
        <f>+'saisie N1Pub'!J179+'saisie N1Pub'!K179</f>
        <v>206</v>
      </c>
      <c r="K178" s="364">
        <f>+'saisie N1Pub'!K179</f>
        <v>102</v>
      </c>
      <c r="L178" s="364">
        <f>+'saisie N1Pub'!L179+'saisie N1Pub'!M179</f>
        <v>175</v>
      </c>
      <c r="M178" s="364">
        <f>+'saisie N1Pub'!M179</f>
        <v>68</v>
      </c>
      <c r="N178" s="363">
        <f t="shared" si="49"/>
        <v>3077</v>
      </c>
      <c r="O178" s="363">
        <f t="shared" si="50"/>
        <v>1563</v>
      </c>
      <c r="P178" s="183" t="s">
        <v>520</v>
      </c>
      <c r="Q178" s="364">
        <f>+'saisie N1Pub'!Q179+'saisie N1Pub'!R179</f>
        <v>752</v>
      </c>
      <c r="R178" s="364">
        <f>+'saisie N1Pub'!R179</f>
        <v>387</v>
      </c>
      <c r="S178" s="364">
        <f>+'saisie N1Pub'!S179+'saisie N1Pub'!T179</f>
        <v>122</v>
      </c>
      <c r="T178" s="364">
        <f>+'saisie N1Pub'!T179</f>
        <v>65</v>
      </c>
      <c r="U178" s="364">
        <f>+'saisie N1Pub'!U179+'saisie N1Pub'!V179</f>
        <v>84</v>
      </c>
      <c r="V178" s="364">
        <f>+'saisie N1Pub'!V179</f>
        <v>44</v>
      </c>
      <c r="W178" s="364">
        <f>+'saisie N1Pub'!W179+'saisie N1Pub'!X179</f>
        <v>41</v>
      </c>
      <c r="X178" s="364">
        <f>+'saisie N1Pub'!X179</f>
        <v>23</v>
      </c>
      <c r="Y178" s="364">
        <f>+'saisie N1Pub'!Y179+'saisie N1Pub'!Z179</f>
        <v>56</v>
      </c>
      <c r="Z178" s="364">
        <f>+'saisie N1Pub'!Z179</f>
        <v>29</v>
      </c>
      <c r="AA178" s="363">
        <f t="shared" si="46"/>
        <v>1055</v>
      </c>
      <c r="AB178" s="363">
        <f t="shared" si="47"/>
        <v>548</v>
      </c>
      <c r="AC178" s="183" t="s">
        <v>520</v>
      </c>
      <c r="AD178" s="183">
        <f>+'saisie N1Pub'!AE179</f>
        <v>48</v>
      </c>
      <c r="AE178" s="183">
        <f>+'saisie N1Pub'!AF179</f>
        <v>40</v>
      </c>
      <c r="AF178" s="183">
        <f>+'saisie N1Pub'!AG179</f>
        <v>30</v>
      </c>
      <c r="AG178" s="183">
        <f>+'saisie N1Pub'!AH179</f>
        <v>17</v>
      </c>
      <c r="AH178" s="183">
        <f>+'saisie N1Pub'!AI179</f>
        <v>11</v>
      </c>
      <c r="AI178" s="183">
        <f>+'saisie N1Pub'!AJ179</f>
        <v>146</v>
      </c>
      <c r="AJ178" s="183">
        <f>+'saisie N1Pub'!AK179</f>
        <v>87</v>
      </c>
      <c r="AK178" s="183">
        <f>+'saisie N1Pub'!AL179</f>
        <v>78</v>
      </c>
      <c r="AL178" s="183">
        <f>+'saisie N1Pub'!AN179</f>
        <v>84</v>
      </c>
      <c r="AM178" s="183">
        <f>+'saisie N1Pub'!AP179</f>
        <v>2</v>
      </c>
      <c r="AN178" s="183">
        <f>+'saisie N1Pub'!AO179</f>
        <v>39</v>
      </c>
      <c r="AO178" s="183">
        <f>+'saisie N1Pub'!AQ179</f>
        <v>14</v>
      </c>
      <c r="AP178" s="183">
        <f t="shared" si="48"/>
        <v>98</v>
      </c>
      <c r="AQ178" s="247">
        <f t="shared" si="51"/>
        <v>54</v>
      </c>
      <c r="AR178" s="183">
        <v>43</v>
      </c>
      <c r="AS178" s="183">
        <f>+'saisie N1Pub'!AR179</f>
        <v>11</v>
      </c>
    </row>
    <row r="179" spans="1:45" ht="13.5" customHeight="1">
      <c r="A179" s="183" t="s">
        <v>521</v>
      </c>
      <c r="B179" s="364">
        <f>+'saisie N1Pub'!B180+'saisie N1Pub'!C180</f>
        <v>0</v>
      </c>
      <c r="C179" s="364">
        <f>+'saisie N1Pub'!C180</f>
        <v>0</v>
      </c>
      <c r="D179" s="364">
        <f>+'saisie N1Pub'!D180+'saisie N1Pub'!E180</f>
        <v>3515</v>
      </c>
      <c r="E179" s="364">
        <f>+'saisie N1Pub'!E180</f>
        <v>1794</v>
      </c>
      <c r="F179" s="364">
        <f>+'saisie N1Pub'!F180+'saisie N1Pub'!G180</f>
        <v>1728</v>
      </c>
      <c r="G179" s="364">
        <f>+'saisie N1Pub'!G180</f>
        <v>848</v>
      </c>
      <c r="H179" s="364">
        <f>+'saisie N1Pub'!H180+'saisie N1Pub'!I180</f>
        <v>1240</v>
      </c>
      <c r="I179" s="364">
        <f>+'saisie N1Pub'!I180</f>
        <v>610</v>
      </c>
      <c r="J179" s="364">
        <f>+'saisie N1Pub'!J180+'saisie N1Pub'!K180</f>
        <v>601</v>
      </c>
      <c r="K179" s="364">
        <f>+'saisie N1Pub'!K180</f>
        <v>281</v>
      </c>
      <c r="L179" s="364">
        <f>+'saisie N1Pub'!L180+'saisie N1Pub'!M180</f>
        <v>436</v>
      </c>
      <c r="M179" s="364">
        <f>+'saisie N1Pub'!M180</f>
        <v>196</v>
      </c>
      <c r="N179" s="363">
        <f t="shared" si="49"/>
        <v>7520</v>
      </c>
      <c r="O179" s="363">
        <f t="shared" si="50"/>
        <v>3729</v>
      </c>
      <c r="P179" s="183" t="s">
        <v>521</v>
      </c>
      <c r="Q179" s="364">
        <f>+'saisie N1Pub'!Q180+'saisie N1Pub'!R180</f>
        <v>1662</v>
      </c>
      <c r="R179" s="364">
        <f>+'saisie N1Pub'!R180</f>
        <v>852</v>
      </c>
      <c r="S179" s="364">
        <f>+'saisie N1Pub'!S180+'saisie N1Pub'!T180</f>
        <v>547</v>
      </c>
      <c r="T179" s="364">
        <f>+'saisie N1Pub'!T180</f>
        <v>260</v>
      </c>
      <c r="U179" s="364">
        <f>+'saisie N1Pub'!U180+'saisie N1Pub'!V180</f>
        <v>262</v>
      </c>
      <c r="V179" s="364">
        <f>+'saisie N1Pub'!V180</f>
        <v>130</v>
      </c>
      <c r="W179" s="364">
        <f>+'saisie N1Pub'!W180+'saisie N1Pub'!X180</f>
        <v>87</v>
      </c>
      <c r="X179" s="364">
        <f>+'saisie N1Pub'!X180</f>
        <v>40</v>
      </c>
      <c r="Y179" s="364">
        <f>+'saisie N1Pub'!Y180+'saisie N1Pub'!Z180</f>
        <v>97</v>
      </c>
      <c r="Z179" s="364">
        <f>+'saisie N1Pub'!Z180</f>
        <v>43</v>
      </c>
      <c r="AA179" s="363">
        <f t="shared" si="46"/>
        <v>2655</v>
      </c>
      <c r="AB179" s="363">
        <f t="shared" si="47"/>
        <v>1325</v>
      </c>
      <c r="AC179" s="183" t="s">
        <v>521</v>
      </c>
      <c r="AD179" s="183">
        <f>+'saisie N1Pub'!AE180</f>
        <v>71</v>
      </c>
      <c r="AE179" s="183">
        <f>+'saisie N1Pub'!AF180</f>
        <v>64</v>
      </c>
      <c r="AF179" s="183">
        <f>+'saisie N1Pub'!AG180</f>
        <v>56</v>
      </c>
      <c r="AG179" s="183">
        <f>+'saisie N1Pub'!AH180</f>
        <v>35</v>
      </c>
      <c r="AH179" s="183">
        <f>+'saisie N1Pub'!AI180</f>
        <v>23</v>
      </c>
      <c r="AI179" s="183">
        <f>+'saisie N1Pub'!AJ180</f>
        <v>249</v>
      </c>
      <c r="AJ179" s="183">
        <f>+'saisie N1Pub'!AK180</f>
        <v>125</v>
      </c>
      <c r="AK179" s="183">
        <f>+'saisie N1Pub'!AL180</f>
        <v>110</v>
      </c>
      <c r="AL179" s="183">
        <f>+'saisie N1Pub'!AN180</f>
        <v>176</v>
      </c>
      <c r="AM179" s="183">
        <f>+'saisie N1Pub'!AP180</f>
        <v>13</v>
      </c>
      <c r="AN179" s="183">
        <f>+'saisie N1Pub'!AO180</f>
        <v>84</v>
      </c>
      <c r="AO179" s="183">
        <f>+'saisie N1Pub'!AQ180</f>
        <v>5</v>
      </c>
      <c r="AP179" s="183">
        <f t="shared" si="48"/>
        <v>181</v>
      </c>
      <c r="AQ179" s="247">
        <f t="shared" si="51"/>
        <v>85</v>
      </c>
      <c r="AR179" s="183">
        <v>57</v>
      </c>
      <c r="AS179" s="183">
        <f>+'saisie N1Pub'!AR180</f>
        <v>28</v>
      </c>
    </row>
    <row r="180" spans="1:45" ht="13.5" customHeight="1">
      <c r="A180" s="183" t="s">
        <v>522</v>
      </c>
      <c r="B180" s="364">
        <f>+'saisie N1Pub'!B181+'saisie N1Pub'!C181</f>
        <v>0</v>
      </c>
      <c r="C180" s="364">
        <f>+'saisie N1Pub'!C181</f>
        <v>0</v>
      </c>
      <c r="D180" s="364">
        <f>+'saisie N1Pub'!D181+'saisie N1Pub'!E181</f>
        <v>2609</v>
      </c>
      <c r="E180" s="364">
        <f>+'saisie N1Pub'!E181</f>
        <v>1407</v>
      </c>
      <c r="F180" s="364">
        <f>+'saisie N1Pub'!F181+'saisie N1Pub'!G181</f>
        <v>1188</v>
      </c>
      <c r="G180" s="364">
        <f>+'saisie N1Pub'!G181</f>
        <v>641</v>
      </c>
      <c r="H180" s="364">
        <f>+'saisie N1Pub'!H181+'saisie N1Pub'!I181</f>
        <v>887</v>
      </c>
      <c r="I180" s="364">
        <f>+'saisie N1Pub'!I181</f>
        <v>474</v>
      </c>
      <c r="J180" s="364">
        <f>+'saisie N1Pub'!J181+'saisie N1Pub'!K181</f>
        <v>409</v>
      </c>
      <c r="K180" s="364">
        <f>+'saisie N1Pub'!K181</f>
        <v>241</v>
      </c>
      <c r="L180" s="364">
        <f>+'saisie N1Pub'!L181+'saisie N1Pub'!M181</f>
        <v>274</v>
      </c>
      <c r="M180" s="364">
        <f>+'saisie N1Pub'!M181</f>
        <v>127</v>
      </c>
      <c r="N180" s="363">
        <f t="shared" si="49"/>
        <v>5367</v>
      </c>
      <c r="O180" s="363">
        <f t="shared" si="50"/>
        <v>2890</v>
      </c>
      <c r="P180" s="183" t="s">
        <v>522</v>
      </c>
      <c r="Q180" s="364">
        <f>+'saisie N1Pub'!Q181+'saisie N1Pub'!R181</f>
        <v>1026</v>
      </c>
      <c r="R180" s="364">
        <f>+'saisie N1Pub'!R181</f>
        <v>539</v>
      </c>
      <c r="S180" s="364">
        <f>+'saisie N1Pub'!S181+'saisie N1Pub'!T181</f>
        <v>365</v>
      </c>
      <c r="T180" s="364">
        <f>+'saisie N1Pub'!T181</f>
        <v>188</v>
      </c>
      <c r="U180" s="364">
        <f>+'saisie N1Pub'!U181+'saisie N1Pub'!V181</f>
        <v>295</v>
      </c>
      <c r="V180" s="364">
        <f>+'saisie N1Pub'!V181</f>
        <v>164</v>
      </c>
      <c r="W180" s="364">
        <f>+'saisie N1Pub'!W181+'saisie N1Pub'!X181</f>
        <v>86</v>
      </c>
      <c r="X180" s="364">
        <f>+'saisie N1Pub'!X181</f>
        <v>48</v>
      </c>
      <c r="Y180" s="364">
        <f>+'saisie N1Pub'!Y181+'saisie N1Pub'!Z181</f>
        <v>73</v>
      </c>
      <c r="Z180" s="364">
        <f>+'saisie N1Pub'!Z181</f>
        <v>33</v>
      </c>
      <c r="AA180" s="363">
        <f t="shared" si="46"/>
        <v>1845</v>
      </c>
      <c r="AB180" s="363">
        <f t="shared" si="47"/>
        <v>972</v>
      </c>
      <c r="AC180" s="183" t="s">
        <v>522</v>
      </c>
      <c r="AD180" s="183">
        <f>+'saisie N1Pub'!AE181</f>
        <v>65</v>
      </c>
      <c r="AE180" s="183">
        <f>+'saisie N1Pub'!AF181</f>
        <v>51</v>
      </c>
      <c r="AF180" s="183">
        <f>+'saisie N1Pub'!AG181</f>
        <v>43</v>
      </c>
      <c r="AG180" s="183">
        <f>+'saisie N1Pub'!AH181</f>
        <v>32</v>
      </c>
      <c r="AH180" s="183">
        <f>+'saisie N1Pub'!AI181</f>
        <v>21</v>
      </c>
      <c r="AI180" s="183">
        <f>+'saisie N1Pub'!AJ181</f>
        <v>212</v>
      </c>
      <c r="AJ180" s="183">
        <f>+'saisie N1Pub'!AK181</f>
        <v>129</v>
      </c>
      <c r="AK180" s="183">
        <f>+'saisie N1Pub'!AL181</f>
        <v>118</v>
      </c>
      <c r="AL180" s="183">
        <f>+'saisie N1Pub'!AN181</f>
        <v>138</v>
      </c>
      <c r="AM180" s="183">
        <f>+'saisie N1Pub'!AP181</f>
        <v>9</v>
      </c>
      <c r="AN180" s="183">
        <f>+'saisie N1Pub'!AO181</f>
        <v>74</v>
      </c>
      <c r="AO180" s="183">
        <f>+'saisie N1Pub'!AQ181</f>
        <v>5</v>
      </c>
      <c r="AP180" s="183">
        <f t="shared" si="48"/>
        <v>143</v>
      </c>
      <c r="AQ180" s="247">
        <f t="shared" si="51"/>
        <v>70</v>
      </c>
      <c r="AR180" s="183">
        <v>50</v>
      </c>
      <c r="AS180" s="183">
        <f>+'saisie N1Pub'!AR181</f>
        <v>20</v>
      </c>
    </row>
    <row r="181" spans="1:45" ht="13.5" customHeight="1">
      <c r="A181" s="183" t="s">
        <v>523</v>
      </c>
      <c r="B181" s="364">
        <f>+'saisie N1Pub'!B182+'saisie N1Pub'!C182</f>
        <v>0</v>
      </c>
      <c r="C181" s="364">
        <f>+'saisie N1Pub'!C182</f>
        <v>0</v>
      </c>
      <c r="D181" s="364">
        <f>+'saisie N1Pub'!D182+'saisie N1Pub'!E182</f>
        <v>3386</v>
      </c>
      <c r="E181" s="364">
        <f>+'saisie N1Pub'!E182</f>
        <v>1675</v>
      </c>
      <c r="F181" s="364">
        <f>+'saisie N1Pub'!F182+'saisie N1Pub'!G182</f>
        <v>2315</v>
      </c>
      <c r="G181" s="364">
        <f>+'saisie N1Pub'!G182</f>
        <v>1160</v>
      </c>
      <c r="H181" s="364">
        <f>+'saisie N1Pub'!H182+'saisie N1Pub'!I182</f>
        <v>2006</v>
      </c>
      <c r="I181" s="364">
        <f>+'saisie N1Pub'!I182</f>
        <v>1033</v>
      </c>
      <c r="J181" s="364">
        <f>+'saisie N1Pub'!J182+'saisie N1Pub'!K182</f>
        <v>1259</v>
      </c>
      <c r="K181" s="364">
        <f>+'saisie N1Pub'!K182</f>
        <v>664</v>
      </c>
      <c r="L181" s="364">
        <f>+'saisie N1Pub'!L182+'saisie N1Pub'!M182</f>
        <v>937</v>
      </c>
      <c r="M181" s="364">
        <f>+'saisie N1Pub'!M182</f>
        <v>515</v>
      </c>
      <c r="N181" s="363">
        <f t="shared" si="49"/>
        <v>9903</v>
      </c>
      <c r="O181" s="363">
        <f t="shared" si="50"/>
        <v>5047</v>
      </c>
      <c r="P181" s="183" t="s">
        <v>523</v>
      </c>
      <c r="Q181" s="364">
        <f>+'saisie N1Pub'!Q182+'saisie N1Pub'!R182</f>
        <v>1043</v>
      </c>
      <c r="R181" s="364">
        <f>+'saisie N1Pub'!R182</f>
        <v>500</v>
      </c>
      <c r="S181" s="364">
        <f>+'saisie N1Pub'!S182+'saisie N1Pub'!T182</f>
        <v>620</v>
      </c>
      <c r="T181" s="364">
        <f>+'saisie N1Pub'!T182</f>
        <v>312</v>
      </c>
      <c r="U181" s="364">
        <f>+'saisie N1Pub'!U182+'saisie N1Pub'!V182</f>
        <v>536</v>
      </c>
      <c r="V181" s="364">
        <f>+'saisie N1Pub'!V182</f>
        <v>270</v>
      </c>
      <c r="W181" s="364">
        <f>+'saisie N1Pub'!W182+'saisie N1Pub'!X182</f>
        <v>277</v>
      </c>
      <c r="X181" s="364">
        <f>+'saisie N1Pub'!X182</f>
        <v>149</v>
      </c>
      <c r="Y181" s="364">
        <f>+'saisie N1Pub'!Y182+'saisie N1Pub'!Z182</f>
        <v>233</v>
      </c>
      <c r="Z181" s="364">
        <f>+'saisie N1Pub'!Z182</f>
        <v>125</v>
      </c>
      <c r="AA181" s="363">
        <f t="shared" si="46"/>
        <v>2709</v>
      </c>
      <c r="AB181" s="363">
        <f t="shared" si="47"/>
        <v>1356</v>
      </c>
      <c r="AC181" s="183" t="s">
        <v>523</v>
      </c>
      <c r="AD181" s="183">
        <f>+'saisie N1Pub'!AE182</f>
        <v>80</v>
      </c>
      <c r="AE181" s="183">
        <f>+'saisie N1Pub'!AF182</f>
        <v>71</v>
      </c>
      <c r="AF181" s="183">
        <f>+'saisie N1Pub'!AG182</f>
        <v>64</v>
      </c>
      <c r="AG181" s="183">
        <f>+'saisie N1Pub'!AH182</f>
        <v>38</v>
      </c>
      <c r="AH181" s="183">
        <f>+'saisie N1Pub'!AI182</f>
        <v>29</v>
      </c>
      <c r="AI181" s="183">
        <f>+'saisie N1Pub'!AJ182</f>
        <v>282</v>
      </c>
      <c r="AJ181" s="183">
        <f>+'saisie N1Pub'!AK182</f>
        <v>206</v>
      </c>
      <c r="AK181" s="183">
        <f>+'saisie N1Pub'!AL182</f>
        <v>177</v>
      </c>
      <c r="AL181" s="183">
        <f>+'saisie N1Pub'!AN182</f>
        <v>245</v>
      </c>
      <c r="AM181" s="183">
        <f>+'saisie N1Pub'!AP182</f>
        <v>8</v>
      </c>
      <c r="AN181" s="183">
        <f>+'saisie N1Pub'!AO182</f>
        <v>170</v>
      </c>
      <c r="AO181" s="183">
        <f>+'saisie N1Pub'!AQ182</f>
        <v>0</v>
      </c>
      <c r="AP181" s="183">
        <f t="shared" si="48"/>
        <v>245</v>
      </c>
      <c r="AQ181" s="247">
        <f t="shared" si="51"/>
        <v>100</v>
      </c>
      <c r="AR181" s="183">
        <v>63</v>
      </c>
      <c r="AS181" s="183">
        <f>+'saisie N1Pub'!AR182</f>
        <v>37</v>
      </c>
    </row>
    <row r="182" spans="1:45" ht="13.5" customHeight="1">
      <c r="A182" s="183" t="s">
        <v>524</v>
      </c>
      <c r="B182" s="364">
        <f>+'saisie N1Pub'!B183+'saisie N1Pub'!C183</f>
        <v>0</v>
      </c>
      <c r="C182" s="364">
        <f>+'saisie N1Pub'!C183</f>
        <v>0</v>
      </c>
      <c r="D182" s="364">
        <f>+'saisie N1Pub'!D183+'saisie N1Pub'!E183</f>
        <v>2951</v>
      </c>
      <c r="E182" s="364">
        <f>+'saisie N1Pub'!E183</f>
        <v>1497</v>
      </c>
      <c r="F182" s="364">
        <f>+'saisie N1Pub'!F183+'saisie N1Pub'!G183</f>
        <v>1228</v>
      </c>
      <c r="G182" s="364">
        <f>+'saisie N1Pub'!G183</f>
        <v>605</v>
      </c>
      <c r="H182" s="364">
        <f>+'saisie N1Pub'!H183+'saisie N1Pub'!I183</f>
        <v>808</v>
      </c>
      <c r="I182" s="364">
        <f>+'saisie N1Pub'!I183</f>
        <v>411</v>
      </c>
      <c r="J182" s="364">
        <f>+'saisie N1Pub'!J183+'saisie N1Pub'!K183</f>
        <v>427</v>
      </c>
      <c r="K182" s="364">
        <f>+'saisie N1Pub'!K183</f>
        <v>214</v>
      </c>
      <c r="L182" s="364">
        <f>+'saisie N1Pub'!L183+'saisie N1Pub'!M183</f>
        <v>285</v>
      </c>
      <c r="M182" s="364">
        <f>+'saisie N1Pub'!M183</f>
        <v>143</v>
      </c>
      <c r="N182" s="363">
        <f t="shared" si="49"/>
        <v>5699</v>
      </c>
      <c r="O182" s="363">
        <f t="shared" si="50"/>
        <v>2870</v>
      </c>
      <c r="P182" s="183" t="s">
        <v>524</v>
      </c>
      <c r="Q182" s="364">
        <f>+'saisie N1Pub'!Q183+'saisie N1Pub'!R183</f>
        <v>1049</v>
      </c>
      <c r="R182" s="364">
        <f>+'saisie N1Pub'!R183</f>
        <v>527</v>
      </c>
      <c r="S182" s="364">
        <f>+'saisie N1Pub'!S183+'saisie N1Pub'!T183</f>
        <v>239</v>
      </c>
      <c r="T182" s="364">
        <f>+'saisie N1Pub'!T183</f>
        <v>111</v>
      </c>
      <c r="U182" s="364">
        <f>+'saisie N1Pub'!U183+'saisie N1Pub'!V183</f>
        <v>207</v>
      </c>
      <c r="V182" s="364">
        <f>+'saisie N1Pub'!V183</f>
        <v>109</v>
      </c>
      <c r="W182" s="364">
        <f>+'saisie N1Pub'!W183+'saisie N1Pub'!X183</f>
        <v>140</v>
      </c>
      <c r="X182" s="364">
        <f>+'saisie N1Pub'!X183</f>
        <v>72</v>
      </c>
      <c r="Y182" s="364">
        <f>+'saisie N1Pub'!Y183+'saisie N1Pub'!Z183</f>
        <v>101</v>
      </c>
      <c r="Z182" s="364">
        <f>+'saisie N1Pub'!Z183</f>
        <v>43</v>
      </c>
      <c r="AA182" s="363">
        <f t="shared" si="46"/>
        <v>1736</v>
      </c>
      <c r="AB182" s="363">
        <f t="shared" si="47"/>
        <v>862</v>
      </c>
      <c r="AC182" s="183" t="s">
        <v>524</v>
      </c>
      <c r="AD182" s="183">
        <f>+'saisie N1Pub'!AE183</f>
        <v>62</v>
      </c>
      <c r="AE182" s="183">
        <f>+'saisie N1Pub'!AF183</f>
        <v>47</v>
      </c>
      <c r="AF182" s="183">
        <f>+'saisie N1Pub'!AG183</f>
        <v>32</v>
      </c>
      <c r="AG182" s="183">
        <f>+'saisie N1Pub'!AH183</f>
        <v>22</v>
      </c>
      <c r="AH182" s="183">
        <f>+'saisie N1Pub'!AI183</f>
        <v>18</v>
      </c>
      <c r="AI182" s="183">
        <f>+'saisie N1Pub'!AJ183</f>
        <v>181</v>
      </c>
      <c r="AJ182" s="183">
        <f>+'saisie N1Pub'!AK183</f>
        <v>121</v>
      </c>
      <c r="AK182" s="183">
        <f>+'saisie N1Pub'!AL183</f>
        <v>110</v>
      </c>
      <c r="AL182" s="183">
        <f>+'saisie N1Pub'!AN183</f>
        <v>145</v>
      </c>
      <c r="AM182" s="183">
        <f>+'saisie N1Pub'!AP183</f>
        <v>0</v>
      </c>
      <c r="AN182" s="183">
        <f>+'saisie N1Pub'!AO183</f>
        <v>69</v>
      </c>
      <c r="AO182" s="183">
        <f>+'saisie N1Pub'!AQ183</f>
        <v>0</v>
      </c>
      <c r="AP182" s="183">
        <f t="shared" si="48"/>
        <v>145</v>
      </c>
      <c r="AQ182" s="247">
        <f t="shared" si="51"/>
        <v>65</v>
      </c>
      <c r="AR182" s="183">
        <v>54</v>
      </c>
      <c r="AS182" s="183">
        <f>+'saisie N1Pub'!AR183</f>
        <v>11</v>
      </c>
    </row>
    <row r="183" spans="1:45" ht="13.5" customHeight="1">
      <c r="A183" s="183" t="s">
        <v>525</v>
      </c>
      <c r="B183" s="364">
        <f>+'saisie N1Pub'!B184+'saisie N1Pub'!C184</f>
        <v>0</v>
      </c>
      <c r="C183" s="364">
        <f>+'saisie N1Pub'!C184</f>
        <v>0</v>
      </c>
      <c r="D183" s="364">
        <f>+'saisie N1Pub'!D184+'saisie N1Pub'!E184</f>
        <v>7005</v>
      </c>
      <c r="E183" s="364">
        <f>+'saisie N1Pub'!E184</f>
        <v>3456</v>
      </c>
      <c r="F183" s="364">
        <f>+'saisie N1Pub'!F184+'saisie N1Pub'!G184</f>
        <v>3483</v>
      </c>
      <c r="G183" s="364">
        <f>+'saisie N1Pub'!G184</f>
        <v>1771</v>
      </c>
      <c r="H183" s="364">
        <f>+'saisie N1Pub'!H184+'saisie N1Pub'!I184</f>
        <v>2855</v>
      </c>
      <c r="I183" s="364">
        <f>+'saisie N1Pub'!I184</f>
        <v>1456</v>
      </c>
      <c r="J183" s="364">
        <f>+'saisie N1Pub'!J184+'saisie N1Pub'!K184</f>
        <v>1685</v>
      </c>
      <c r="K183" s="364">
        <f>+'saisie N1Pub'!K184</f>
        <v>808</v>
      </c>
      <c r="L183" s="364">
        <f>+'saisie N1Pub'!L184+'saisie N1Pub'!M184</f>
        <v>1052</v>
      </c>
      <c r="M183" s="364">
        <f>+'saisie N1Pub'!M184</f>
        <v>504</v>
      </c>
      <c r="N183" s="363">
        <f t="shared" si="49"/>
        <v>16080</v>
      </c>
      <c r="O183" s="363">
        <f t="shared" si="50"/>
        <v>7995</v>
      </c>
      <c r="P183" s="183" t="s">
        <v>525</v>
      </c>
      <c r="Q183" s="364">
        <f>+'saisie N1Pub'!Q184+'saisie N1Pub'!R184</f>
        <v>3237</v>
      </c>
      <c r="R183" s="364">
        <f>+'saisie N1Pub'!R184</f>
        <v>1602</v>
      </c>
      <c r="S183" s="364">
        <f>+'saisie N1Pub'!S184+'saisie N1Pub'!T184</f>
        <v>1121</v>
      </c>
      <c r="T183" s="364">
        <f>+'saisie N1Pub'!T184</f>
        <v>561</v>
      </c>
      <c r="U183" s="364">
        <f>+'saisie N1Pub'!U184+'saisie N1Pub'!V184</f>
        <v>1067</v>
      </c>
      <c r="V183" s="364">
        <f>+'saisie N1Pub'!V184</f>
        <v>570</v>
      </c>
      <c r="W183" s="364">
        <f>+'saisie N1Pub'!W184+'saisie N1Pub'!X184</f>
        <v>565</v>
      </c>
      <c r="X183" s="364">
        <f>+'saisie N1Pub'!X184</f>
        <v>284</v>
      </c>
      <c r="Y183" s="364">
        <f>+'saisie N1Pub'!Y184+'saisie N1Pub'!Z184</f>
        <v>381</v>
      </c>
      <c r="Z183" s="364">
        <f>+'saisie N1Pub'!Z184</f>
        <v>173</v>
      </c>
      <c r="AA183" s="363">
        <f t="shared" si="46"/>
        <v>6371</v>
      </c>
      <c r="AB183" s="363">
        <f t="shared" si="47"/>
        <v>3190</v>
      </c>
      <c r="AC183" s="183" t="s">
        <v>525</v>
      </c>
      <c r="AD183" s="183">
        <f>+'saisie N1Pub'!AE184</f>
        <v>150</v>
      </c>
      <c r="AE183" s="183">
        <f>+'saisie N1Pub'!AF184</f>
        <v>128</v>
      </c>
      <c r="AF183" s="183">
        <f>+'saisie N1Pub'!AG184</f>
        <v>124</v>
      </c>
      <c r="AG183" s="183">
        <f>+'saisie N1Pub'!AH184</f>
        <v>95</v>
      </c>
      <c r="AH183" s="183">
        <f>+'saisie N1Pub'!AI184</f>
        <v>77</v>
      </c>
      <c r="AI183" s="183">
        <f>+'saisie N1Pub'!AJ184</f>
        <v>574</v>
      </c>
      <c r="AJ183" s="183">
        <f>+'saisie N1Pub'!AK184</f>
        <v>322</v>
      </c>
      <c r="AK183" s="183">
        <f>+'saisie N1Pub'!AL184</f>
        <v>296</v>
      </c>
      <c r="AL183" s="183">
        <f>+'saisie N1Pub'!AN184</f>
        <v>449</v>
      </c>
      <c r="AM183" s="183">
        <f>+'saisie N1Pub'!AP184</f>
        <v>11</v>
      </c>
      <c r="AN183" s="183">
        <f>+'saisie N1Pub'!AO184</f>
        <v>243</v>
      </c>
      <c r="AO183" s="183">
        <f>+'saisie N1Pub'!AQ184</f>
        <v>23</v>
      </c>
      <c r="AP183" s="183">
        <f t="shared" si="48"/>
        <v>472</v>
      </c>
      <c r="AQ183" s="247">
        <f t="shared" si="51"/>
        <v>160</v>
      </c>
      <c r="AR183" s="183">
        <v>123</v>
      </c>
      <c r="AS183" s="183">
        <f>+'saisie N1Pub'!AR184</f>
        <v>37</v>
      </c>
    </row>
    <row r="184" spans="1:45" ht="13.5" customHeight="1">
      <c r="A184" s="183" t="s">
        <v>526</v>
      </c>
      <c r="B184" s="364">
        <f>+'saisie N1Pub'!B185+'saisie N1Pub'!C185</f>
        <v>0</v>
      </c>
      <c r="C184" s="364">
        <f>+'saisie N1Pub'!C185</f>
        <v>0</v>
      </c>
      <c r="D184" s="364">
        <f>+'saisie N1Pub'!D185+'saisie N1Pub'!E185</f>
        <v>3785</v>
      </c>
      <c r="E184" s="364">
        <f>+'saisie N1Pub'!E185</f>
        <v>1947</v>
      </c>
      <c r="F184" s="364">
        <f>+'saisie N1Pub'!F185+'saisie N1Pub'!G185</f>
        <v>2300</v>
      </c>
      <c r="G184" s="364">
        <f>+'saisie N1Pub'!G185</f>
        <v>1188</v>
      </c>
      <c r="H184" s="364">
        <f>+'saisie N1Pub'!H185+'saisie N1Pub'!I185</f>
        <v>1352</v>
      </c>
      <c r="I184" s="364">
        <f>+'saisie N1Pub'!I185</f>
        <v>787</v>
      </c>
      <c r="J184" s="364">
        <f>+'saisie N1Pub'!J185+'saisie N1Pub'!K185</f>
        <v>848</v>
      </c>
      <c r="K184" s="364">
        <f>+'saisie N1Pub'!K185</f>
        <v>492</v>
      </c>
      <c r="L184" s="364">
        <f>+'saisie N1Pub'!L185+'saisie N1Pub'!M185</f>
        <v>483</v>
      </c>
      <c r="M184" s="364">
        <f>+'saisie N1Pub'!M185</f>
        <v>290</v>
      </c>
      <c r="N184" s="363">
        <f t="shared" si="49"/>
        <v>8768</v>
      </c>
      <c r="O184" s="363">
        <f t="shared" si="50"/>
        <v>4704</v>
      </c>
      <c r="P184" s="183" t="s">
        <v>526</v>
      </c>
      <c r="Q184" s="364">
        <f>+'saisie N1Pub'!Q185+'saisie N1Pub'!R185</f>
        <v>1308</v>
      </c>
      <c r="R184" s="364">
        <f>+'saisie N1Pub'!R185</f>
        <v>634</v>
      </c>
      <c r="S184" s="364">
        <f>+'saisie N1Pub'!S185+'saisie N1Pub'!T185</f>
        <v>594</v>
      </c>
      <c r="T184" s="364">
        <f>+'saisie N1Pub'!T185</f>
        <v>318</v>
      </c>
      <c r="U184" s="364">
        <f>+'saisie N1Pub'!U185+'saisie N1Pub'!V185</f>
        <v>302</v>
      </c>
      <c r="V184" s="364">
        <f>+'saisie N1Pub'!V185</f>
        <v>168</v>
      </c>
      <c r="W184" s="364">
        <f>+'saisie N1Pub'!W185+'saisie N1Pub'!X185</f>
        <v>107</v>
      </c>
      <c r="X184" s="364">
        <f>+'saisie N1Pub'!X185</f>
        <v>59</v>
      </c>
      <c r="Y184" s="364">
        <f>+'saisie N1Pub'!Y185+'saisie N1Pub'!Z185</f>
        <v>70</v>
      </c>
      <c r="Z184" s="364">
        <f>+'saisie N1Pub'!Z185</f>
        <v>49</v>
      </c>
      <c r="AA184" s="363">
        <f t="shared" si="46"/>
        <v>2381</v>
      </c>
      <c r="AB184" s="363">
        <f t="shared" si="47"/>
        <v>1228</v>
      </c>
      <c r="AC184" s="183" t="s">
        <v>526</v>
      </c>
      <c r="AD184" s="183">
        <f>+'saisie N1Pub'!AE185</f>
        <v>77</v>
      </c>
      <c r="AE184" s="183">
        <f>+'saisie N1Pub'!AF185</f>
        <v>69</v>
      </c>
      <c r="AF184" s="183">
        <f>+'saisie N1Pub'!AG185</f>
        <v>58</v>
      </c>
      <c r="AG184" s="183">
        <f>+'saisie N1Pub'!AH185</f>
        <v>50</v>
      </c>
      <c r="AH184" s="183">
        <f>+'saisie N1Pub'!AI185</f>
        <v>33</v>
      </c>
      <c r="AI184" s="183">
        <f>+'saisie N1Pub'!AJ185</f>
        <v>287</v>
      </c>
      <c r="AJ184" s="183">
        <f>+'saisie N1Pub'!AK185</f>
        <v>126</v>
      </c>
      <c r="AK184" s="183">
        <f>+'saisie N1Pub'!AL185</f>
        <v>119</v>
      </c>
      <c r="AL184" s="183">
        <f>+'saisie N1Pub'!AN185</f>
        <v>168</v>
      </c>
      <c r="AM184" s="183">
        <f>+'saisie N1Pub'!AP185</f>
        <v>0</v>
      </c>
      <c r="AN184" s="183">
        <f>+'saisie N1Pub'!AO185</f>
        <v>79</v>
      </c>
      <c r="AO184" s="183">
        <f>+'saisie N1Pub'!AQ185</f>
        <v>3</v>
      </c>
      <c r="AP184" s="183">
        <f t="shared" si="48"/>
        <v>171</v>
      </c>
      <c r="AQ184" s="247">
        <f t="shared" si="51"/>
        <v>78</v>
      </c>
      <c r="AR184" s="183">
        <v>71</v>
      </c>
      <c r="AS184" s="183">
        <f>+'saisie N1Pub'!AR185</f>
        <v>7</v>
      </c>
    </row>
    <row r="185" spans="1:45" ht="9" customHeight="1">
      <c r="A185" s="253"/>
      <c r="B185" s="365"/>
      <c r="C185" s="365"/>
      <c r="D185" s="365"/>
      <c r="E185" s="365"/>
      <c r="F185" s="365"/>
      <c r="G185" s="365"/>
      <c r="H185" s="365"/>
      <c r="I185" s="365"/>
      <c r="J185" s="365"/>
      <c r="K185" s="365"/>
      <c r="L185" s="365"/>
      <c r="M185" s="365"/>
      <c r="N185" s="365"/>
      <c r="O185" s="365"/>
      <c r="P185" s="253"/>
      <c r="Q185" s="365"/>
      <c r="R185" s="365"/>
      <c r="S185" s="365"/>
      <c r="T185" s="365"/>
      <c r="U185" s="365"/>
      <c r="V185" s="365"/>
      <c r="W185" s="365"/>
      <c r="X185" s="365"/>
      <c r="Y185" s="365"/>
      <c r="Z185" s="365"/>
      <c r="AA185" s="365"/>
      <c r="AB185" s="365"/>
      <c r="AC185" s="253"/>
      <c r="AD185" s="253"/>
      <c r="AE185" s="253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253"/>
      <c r="AP185" s="253"/>
      <c r="AQ185" s="253"/>
      <c r="AR185" s="253"/>
      <c r="AS185" s="258"/>
    </row>
    <row r="186" spans="1:45">
      <c r="B186" s="361"/>
      <c r="C186" s="361"/>
      <c r="D186" s="361"/>
      <c r="E186" s="361"/>
      <c r="F186" s="361"/>
      <c r="G186" s="361"/>
      <c r="H186" s="361"/>
      <c r="I186" s="361"/>
      <c r="J186" s="361"/>
      <c r="K186" s="361"/>
      <c r="L186" s="361"/>
      <c r="M186" s="361"/>
      <c r="N186" s="361"/>
      <c r="O186" s="361"/>
      <c r="Q186" s="361"/>
      <c r="R186" s="361"/>
      <c r="S186" s="361"/>
      <c r="T186" s="361"/>
      <c r="U186" s="361"/>
      <c r="V186" s="361"/>
      <c r="W186" s="361"/>
      <c r="X186" s="361"/>
      <c r="Y186" s="361"/>
      <c r="Z186" s="361"/>
      <c r="AA186" s="361"/>
      <c r="AB186" s="361"/>
      <c r="AC186" s="955"/>
      <c r="AD186" s="262"/>
      <c r="AE186" s="262"/>
      <c r="AF186" s="262"/>
      <c r="AG186" s="262"/>
      <c r="AH186" s="262"/>
      <c r="AI186" s="262"/>
      <c r="AJ186" s="262"/>
      <c r="AK186" s="262"/>
      <c r="AL186" s="262"/>
      <c r="AM186" s="262"/>
      <c r="AN186" s="262"/>
      <c r="AO186" s="262"/>
      <c r="AP186" s="262"/>
      <c r="AQ186" s="262"/>
      <c r="AR186" s="262"/>
    </row>
  </sheetData>
  <mergeCells count="12">
    <mergeCell ref="AJ159:AK159"/>
    <mergeCell ref="AJ7:AK7"/>
    <mergeCell ref="AJ39:AK39"/>
    <mergeCell ref="AJ60:AK60"/>
    <mergeCell ref="AJ95:AK95"/>
    <mergeCell ref="AJ128:AK128"/>
    <mergeCell ref="AQ39:AS39"/>
    <mergeCell ref="AQ95:AS95"/>
    <mergeCell ref="AQ159:AS159"/>
    <mergeCell ref="AQ7:AS7"/>
    <mergeCell ref="AQ128:AS128"/>
    <mergeCell ref="AQ60:AS60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4" max="16383" man="1"/>
    <brk id="88" max="16383" man="1"/>
    <brk id="121" max="16383" man="1"/>
    <brk id="152" max="16383" man="1"/>
  </rowBreaks>
  <colBreaks count="1" manualBreakCount="1">
    <brk id="28" max="1048575" man="1"/>
  </colBreaks>
  <ignoredErrors>
    <ignoredError sqref="AD12:AS3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8"/>
  <sheetViews>
    <sheetView showZeros="0" zoomScale="75" workbookViewId="0">
      <pane xSplit="1" ySplit="8" topLeftCell="Y75" activePane="bottomRight" state="frozen"/>
      <selection pane="topRight" activeCell="B1" sqref="B1"/>
      <selection pane="bottomLeft" activeCell="A9" sqref="A9"/>
      <selection pane="bottomRight" activeCell="A87" sqref="A87:IV87"/>
    </sheetView>
  </sheetViews>
  <sheetFormatPr baseColWidth="10" defaultRowHeight="12.75"/>
  <cols>
    <col min="1" max="1" width="25.28515625" style="398" customWidth="1"/>
    <col min="2" max="2" width="7.5703125" style="343" customWidth="1"/>
    <col min="3" max="3" width="8.85546875" style="343" customWidth="1"/>
    <col min="4" max="9" width="9.85546875" style="343" customWidth="1"/>
    <col min="10" max="11" width="9.7109375" style="343" customWidth="1"/>
    <col min="12" max="12" width="29.28515625" style="398" customWidth="1"/>
    <col min="13" max="22" width="9.42578125" style="343" customWidth="1"/>
    <col min="23" max="23" width="24" style="398" customWidth="1"/>
    <col min="24" max="24" width="7.42578125" style="343" customWidth="1"/>
    <col min="25" max="28" width="6.28515625" style="343" customWidth="1"/>
    <col min="29" max="29" width="7.7109375" style="343" customWidth="1"/>
    <col min="30" max="30" width="6.140625" style="343" customWidth="1"/>
    <col min="31" max="31" width="6.85546875" style="343" hidden="1" customWidth="1"/>
    <col min="32" max="32" width="7.42578125" style="343" customWidth="1"/>
    <col min="33" max="33" width="7.7109375" style="343" customWidth="1"/>
    <col min="34" max="34" width="6.85546875" style="343" hidden="1" customWidth="1"/>
    <col min="35" max="35" width="7.42578125" style="343" customWidth="1"/>
    <col min="36" max="36" width="6.85546875" style="343" customWidth="1"/>
    <col min="37" max="37" width="7.140625" style="343" customWidth="1"/>
    <col min="38" max="38" width="7.42578125" style="343" customWidth="1"/>
    <col min="39" max="39" width="6.85546875" style="343" customWidth="1"/>
    <col min="40" max="16384" width="11.42578125" style="343"/>
  </cols>
  <sheetData>
    <row r="1" spans="1:39">
      <c r="A1" s="328" t="s">
        <v>997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28" t="s">
        <v>1001</v>
      </c>
      <c r="M1" s="354"/>
      <c r="N1" s="354"/>
      <c r="O1" s="354"/>
      <c r="P1" s="354"/>
      <c r="Q1" s="354"/>
      <c r="R1" s="354"/>
      <c r="S1" s="354"/>
      <c r="T1" s="354"/>
      <c r="U1" s="354"/>
      <c r="V1" s="354"/>
      <c r="W1" s="328" t="s">
        <v>282</v>
      </c>
      <c r="X1" s="354"/>
      <c r="Y1" s="354"/>
      <c r="Z1" s="354"/>
      <c r="AA1" s="354"/>
      <c r="AB1" s="354"/>
      <c r="AC1" s="354"/>
      <c r="AD1" s="354"/>
      <c r="AE1" s="354"/>
      <c r="AF1" s="354"/>
      <c r="AG1" s="354"/>
      <c r="AH1" s="354"/>
      <c r="AI1" s="354"/>
      <c r="AJ1" s="354"/>
      <c r="AK1" s="354"/>
      <c r="AL1" s="354"/>
    </row>
    <row r="2" spans="1:39">
      <c r="A2" s="328" t="s">
        <v>998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28" t="s">
        <v>998</v>
      </c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28" t="s">
        <v>298</v>
      </c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</row>
    <row r="3" spans="1:39">
      <c r="A3" s="328" t="s">
        <v>1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28" t="s">
        <v>1</v>
      </c>
      <c r="M3" s="354"/>
      <c r="N3" s="354"/>
      <c r="O3" s="354"/>
      <c r="P3" s="354"/>
      <c r="Q3" s="354"/>
      <c r="R3" s="354"/>
      <c r="S3" s="354"/>
      <c r="T3" s="354"/>
      <c r="U3" s="354"/>
      <c r="V3" s="354"/>
      <c r="W3" s="328" t="s">
        <v>1</v>
      </c>
      <c r="X3" s="354"/>
      <c r="Y3" s="354"/>
      <c r="Z3" s="354"/>
      <c r="AA3" s="354"/>
      <c r="AB3" s="354"/>
      <c r="AC3" s="354"/>
      <c r="AD3" s="354"/>
      <c r="AE3" s="354"/>
      <c r="AF3" s="354"/>
      <c r="AG3" s="354"/>
      <c r="AH3" s="354"/>
      <c r="AI3" s="354"/>
      <c r="AJ3" s="354"/>
      <c r="AK3" s="354"/>
      <c r="AL3" s="354"/>
    </row>
    <row r="4" spans="1:39">
      <c r="A4" s="397"/>
    </row>
    <row r="5" spans="1:39">
      <c r="A5" s="399" t="s">
        <v>375</v>
      </c>
      <c r="H5" s="354" t="s">
        <v>618</v>
      </c>
      <c r="I5" s="354"/>
      <c r="L5" s="399" t="s">
        <v>375</v>
      </c>
      <c r="S5" s="400" t="s">
        <v>618</v>
      </c>
      <c r="W5" s="399" t="s">
        <v>375</v>
      </c>
      <c r="AK5" s="343" t="s">
        <v>618</v>
      </c>
    </row>
    <row r="6" spans="1:39">
      <c r="AK6" s="401"/>
    </row>
    <row r="7" spans="1:39" ht="18" customHeight="1">
      <c r="A7" s="185"/>
      <c r="B7" s="79" t="s">
        <v>544</v>
      </c>
      <c r="C7" s="186"/>
      <c r="D7" s="79" t="s">
        <v>545</v>
      </c>
      <c r="E7" s="186"/>
      <c r="F7" s="79" t="s">
        <v>546</v>
      </c>
      <c r="G7" s="186"/>
      <c r="H7" s="79" t="s">
        <v>547</v>
      </c>
      <c r="I7" s="186"/>
      <c r="J7" s="79" t="s">
        <v>377</v>
      </c>
      <c r="K7" s="186"/>
      <c r="L7" s="185"/>
      <c r="M7" s="79" t="s">
        <v>544</v>
      </c>
      <c r="N7" s="186"/>
      <c r="O7" s="79" t="s">
        <v>545</v>
      </c>
      <c r="P7" s="186"/>
      <c r="Q7" s="79" t="s">
        <v>546</v>
      </c>
      <c r="R7" s="186"/>
      <c r="S7" s="79" t="s">
        <v>547</v>
      </c>
      <c r="T7" s="186"/>
      <c r="U7" s="79" t="s">
        <v>377</v>
      </c>
      <c r="V7" s="186"/>
      <c r="W7" s="683"/>
      <c r="X7" s="1071" t="s">
        <v>96</v>
      </c>
      <c r="Y7" s="1072"/>
      <c r="Z7" s="1072"/>
      <c r="AA7" s="1072"/>
      <c r="AB7" s="1073"/>
      <c r="AC7" s="1074" t="s">
        <v>384</v>
      </c>
      <c r="AD7" s="1075"/>
      <c r="AE7" s="1076"/>
      <c r="AF7" s="674" t="s">
        <v>548</v>
      </c>
      <c r="AG7" s="694"/>
      <c r="AH7" s="694"/>
      <c r="AI7" s="694"/>
      <c r="AJ7" s="694"/>
      <c r="AK7" s="695" t="s">
        <v>386</v>
      </c>
      <c r="AL7" s="696"/>
      <c r="AM7" s="696"/>
    </row>
    <row r="8" spans="1:39">
      <c r="A8" s="403" t="s">
        <v>387</v>
      </c>
      <c r="B8" s="85" t="s">
        <v>665</v>
      </c>
      <c r="C8" s="85" t="s">
        <v>389</v>
      </c>
      <c r="D8" s="85" t="s">
        <v>665</v>
      </c>
      <c r="E8" s="85" t="s">
        <v>389</v>
      </c>
      <c r="F8" s="85" t="s">
        <v>665</v>
      </c>
      <c r="G8" s="85" t="s">
        <v>389</v>
      </c>
      <c r="H8" s="85" t="s">
        <v>665</v>
      </c>
      <c r="I8" s="85" t="s">
        <v>389</v>
      </c>
      <c r="J8" s="85" t="s">
        <v>665</v>
      </c>
      <c r="K8" s="85" t="s">
        <v>389</v>
      </c>
      <c r="L8" s="403" t="s">
        <v>387</v>
      </c>
      <c r="M8" s="85" t="s">
        <v>665</v>
      </c>
      <c r="N8" s="85" t="s">
        <v>389</v>
      </c>
      <c r="O8" s="85" t="s">
        <v>665</v>
      </c>
      <c r="P8" s="85" t="s">
        <v>389</v>
      </c>
      <c r="Q8" s="85" t="s">
        <v>665</v>
      </c>
      <c r="R8" s="85" t="s">
        <v>389</v>
      </c>
      <c r="S8" s="85" t="s">
        <v>665</v>
      </c>
      <c r="T8" s="85" t="s">
        <v>389</v>
      </c>
      <c r="U8" s="85" t="s">
        <v>665</v>
      </c>
      <c r="V8" s="85" t="s">
        <v>389</v>
      </c>
      <c r="W8" s="734" t="s">
        <v>387</v>
      </c>
      <c r="X8" s="737" t="s">
        <v>550</v>
      </c>
      <c r="Y8" s="737" t="s">
        <v>551</v>
      </c>
      <c r="Z8" s="737" t="s">
        <v>552</v>
      </c>
      <c r="AA8" s="737" t="s">
        <v>553</v>
      </c>
      <c r="AB8" s="726" t="s">
        <v>377</v>
      </c>
      <c r="AC8" s="242" t="s">
        <v>97</v>
      </c>
      <c r="AD8" s="944" t="s">
        <v>100</v>
      </c>
      <c r="AE8" s="944" t="s">
        <v>102</v>
      </c>
      <c r="AF8" s="945" t="s">
        <v>391</v>
      </c>
      <c r="AG8" s="242" t="s">
        <v>549</v>
      </c>
      <c r="AH8" s="242" t="s">
        <v>243</v>
      </c>
      <c r="AI8" s="242" t="s">
        <v>393</v>
      </c>
      <c r="AJ8" s="1055"/>
      <c r="AK8" s="947"/>
      <c r="AL8" s="945" t="s">
        <v>394</v>
      </c>
      <c r="AM8" s="1055"/>
    </row>
    <row r="9" spans="1:39">
      <c r="A9" s="187"/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187"/>
      <c r="M9" s="185"/>
      <c r="N9" s="185"/>
      <c r="O9" s="185"/>
      <c r="P9" s="185"/>
      <c r="Q9" s="185"/>
      <c r="R9" s="185"/>
      <c r="S9" s="185"/>
      <c r="T9" s="402"/>
      <c r="U9" s="185"/>
      <c r="V9" s="185"/>
      <c r="W9" s="735"/>
      <c r="X9" s="733"/>
      <c r="Y9" s="733"/>
      <c r="Z9" s="733"/>
      <c r="AA9" s="733"/>
      <c r="AB9" s="736"/>
      <c r="AC9" s="948" t="s">
        <v>98</v>
      </c>
      <c r="AD9" s="949" t="s">
        <v>99</v>
      </c>
      <c r="AE9" s="949" t="s">
        <v>101</v>
      </c>
      <c r="AF9" s="950" t="s">
        <v>403</v>
      </c>
      <c r="AG9" s="811" t="s">
        <v>554</v>
      </c>
      <c r="AH9" s="811" t="s">
        <v>244</v>
      </c>
      <c r="AI9" s="811" t="s">
        <v>403</v>
      </c>
      <c r="AJ9" s="811" t="s">
        <v>377</v>
      </c>
      <c r="AK9" s="948" t="s">
        <v>111</v>
      </c>
      <c r="AL9" s="950" t="s">
        <v>405</v>
      </c>
      <c r="AM9" s="1056" t="s">
        <v>406</v>
      </c>
    </row>
    <row r="10" spans="1:39" s="59" customFormat="1">
      <c r="A10" s="16" t="s">
        <v>407</v>
      </c>
      <c r="B10" s="16">
        <f t="shared" ref="B10:I10" si="0">SUM(B12:B30)</f>
        <v>23696</v>
      </c>
      <c r="C10" s="16">
        <f t="shared" si="0"/>
        <v>11600</v>
      </c>
      <c r="D10" s="16">
        <f t="shared" si="0"/>
        <v>17269</v>
      </c>
      <c r="E10" s="16">
        <f t="shared" si="0"/>
        <v>8619</v>
      </c>
      <c r="F10" s="16">
        <f t="shared" si="0"/>
        <v>13657</v>
      </c>
      <c r="G10" s="16">
        <f t="shared" si="0"/>
        <v>6901</v>
      </c>
      <c r="H10" s="16">
        <f t="shared" si="0"/>
        <v>11576</v>
      </c>
      <c r="I10" s="16">
        <f t="shared" si="0"/>
        <v>5868</v>
      </c>
      <c r="J10" s="16">
        <f>SUM(J12:J30)</f>
        <v>66198</v>
      </c>
      <c r="K10" s="16">
        <f>SUM(K12:K30)</f>
        <v>32988</v>
      </c>
      <c r="L10" s="16" t="s">
        <v>407</v>
      </c>
      <c r="M10" s="16">
        <f t="shared" ref="M10:T10" si="1">SUM(M12:M30)</f>
        <v>3484</v>
      </c>
      <c r="N10" s="16">
        <f t="shared" si="1"/>
        <v>1559</v>
      </c>
      <c r="O10" s="16">
        <f t="shared" si="1"/>
        <v>1680</v>
      </c>
      <c r="P10" s="16">
        <f t="shared" si="1"/>
        <v>828</v>
      </c>
      <c r="Q10" s="16">
        <f t="shared" si="1"/>
        <v>1534</v>
      </c>
      <c r="R10" s="16">
        <f t="shared" si="1"/>
        <v>801</v>
      </c>
      <c r="S10" s="16">
        <f t="shared" si="1"/>
        <v>2434</v>
      </c>
      <c r="T10" s="16">
        <f t="shared" si="1"/>
        <v>1304</v>
      </c>
      <c r="U10" s="16">
        <f>SUM(U12:U30)</f>
        <v>9132</v>
      </c>
      <c r="V10" s="16">
        <f>SUM(V12:V30)</f>
        <v>4492</v>
      </c>
      <c r="W10" s="16" t="s">
        <v>407</v>
      </c>
      <c r="X10" s="16">
        <f t="shared" ref="X10:AM10" si="2">SUM(X12:X30)</f>
        <v>506</v>
      </c>
      <c r="Y10" s="16">
        <f t="shared" si="2"/>
        <v>405</v>
      </c>
      <c r="Z10" s="16">
        <f t="shared" si="2"/>
        <v>357</v>
      </c>
      <c r="AA10" s="16">
        <f t="shared" si="2"/>
        <v>338</v>
      </c>
      <c r="AB10" s="16">
        <f t="shared" si="2"/>
        <v>1600</v>
      </c>
      <c r="AC10" s="16">
        <f t="shared" si="2"/>
        <v>1504</v>
      </c>
      <c r="AD10" s="16">
        <f t="shared" si="2"/>
        <v>1364</v>
      </c>
      <c r="AE10" s="16">
        <f t="shared" si="2"/>
        <v>140</v>
      </c>
      <c r="AF10" s="16">
        <f t="shared" si="2"/>
        <v>2892</v>
      </c>
      <c r="AG10" s="16">
        <f>SUM(AG12:AG30)</f>
        <v>248</v>
      </c>
      <c r="AH10" s="16">
        <f t="shared" si="2"/>
        <v>1663</v>
      </c>
      <c r="AI10" s="16">
        <f t="shared" si="2"/>
        <v>1202</v>
      </c>
      <c r="AJ10" s="16">
        <f t="shared" si="2"/>
        <v>4094</v>
      </c>
      <c r="AK10" s="16">
        <f t="shared" si="2"/>
        <v>207</v>
      </c>
      <c r="AL10" s="16">
        <f t="shared" si="2"/>
        <v>206</v>
      </c>
      <c r="AM10" s="16">
        <f t="shared" si="2"/>
        <v>1</v>
      </c>
    </row>
    <row r="11" spans="1:39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405"/>
      <c r="AM11" s="194"/>
    </row>
    <row r="12" spans="1:39" ht="15" customHeight="1">
      <c r="A12" s="187" t="s">
        <v>408</v>
      </c>
      <c r="B12" s="187">
        <f>+'saisie Niv2_Pub'!B12+'saisie Niv2_Pub'!C12</f>
        <v>5005</v>
      </c>
      <c r="C12" s="187">
        <f>+'saisie Niv2_Pub'!C12</f>
        <v>2447</v>
      </c>
      <c r="D12" s="187">
        <f>+'saisie Niv2_Pub'!D12+'saisie Niv2_Pub'!E12</f>
        <v>4690</v>
      </c>
      <c r="E12" s="187">
        <f>+'saisie Niv2_Pub'!E12</f>
        <v>2370</v>
      </c>
      <c r="F12" s="187">
        <f>+'saisie Niv2_Pub'!F12+'saisie Niv2_Pub'!G12</f>
        <v>4119</v>
      </c>
      <c r="G12" s="187">
        <f>+'saisie Niv2_Pub'!G12</f>
        <v>2110</v>
      </c>
      <c r="H12" s="187">
        <f>+'saisie Niv2_Pub'!H12+'saisie Niv2_Pub'!I12</f>
        <v>3445</v>
      </c>
      <c r="I12" s="187">
        <f>+'saisie Niv2_Pub'!I12</f>
        <v>1781</v>
      </c>
      <c r="J12" s="189">
        <f t="shared" ref="J12:J30" si="3">B12+D12+F12+H12</f>
        <v>17259</v>
      </c>
      <c r="K12" s="189">
        <f t="shared" ref="K12:K30" si="4">+C12+E12+G12+I12</f>
        <v>8708</v>
      </c>
      <c r="L12" s="187" t="s">
        <v>408</v>
      </c>
      <c r="M12" s="187">
        <f>+'saisie Niv2_Pub'!M12+'saisie Niv2_Pub'!N12</f>
        <v>946</v>
      </c>
      <c r="N12" s="187">
        <f>+'saisie Niv2_Pub'!N12</f>
        <v>413</v>
      </c>
      <c r="O12" s="187">
        <f>+'saisie Niv2_Pub'!O12+'saisie Niv2_Pub'!P12</f>
        <v>714</v>
      </c>
      <c r="P12" s="187">
        <f>+'saisie Niv2_Pub'!P12</f>
        <v>364</v>
      </c>
      <c r="Q12" s="187">
        <f>+'saisie Niv2_Pub'!Q12+'saisie Niv2_Pub'!R12</f>
        <v>579</v>
      </c>
      <c r="R12" s="187">
        <f>+'saisie Niv2_Pub'!R12</f>
        <v>304</v>
      </c>
      <c r="S12" s="187">
        <f>+'saisie Niv2_Pub'!S12+'saisie Niv2_Pub'!T12</f>
        <v>553</v>
      </c>
      <c r="T12" s="187">
        <f>+'saisie Niv2_Pub'!T12</f>
        <v>316</v>
      </c>
      <c r="U12" s="189">
        <f t="shared" ref="U12:U30" si="5">M12+O12+Q12+S12</f>
        <v>2792</v>
      </c>
      <c r="V12" s="189">
        <f t="shared" ref="V12:V30" si="6">N12+P12+R12+T12</f>
        <v>1397</v>
      </c>
      <c r="W12" s="187" t="s">
        <v>408</v>
      </c>
      <c r="X12" s="187">
        <f>+'saisie Niv2_Pub'!X12</f>
        <v>107</v>
      </c>
      <c r="Y12" s="187">
        <f>+'saisie Niv2_Pub'!Y12</f>
        <v>99</v>
      </c>
      <c r="Z12" s="187">
        <f>+'saisie Niv2_Pub'!Z12</f>
        <v>92</v>
      </c>
      <c r="AA12" s="187">
        <f>+'saisie Niv2_Pub'!AA12</f>
        <v>85</v>
      </c>
      <c r="AB12" s="187">
        <f>+'saisie Niv2_Pub'!AB12</f>
        <v>383</v>
      </c>
      <c r="AC12" s="187">
        <f>+'saisie Niv2_Pub'!AC12</f>
        <v>273</v>
      </c>
      <c r="AD12" s="187">
        <f>+'saisie Niv2_Pub'!AD12</f>
        <v>271</v>
      </c>
      <c r="AE12" s="187">
        <f>+'saisie Niv2_Pub'!AE12</f>
        <v>2</v>
      </c>
      <c r="AF12" s="187">
        <f>+'saisie Niv2_Pub'!AF12</f>
        <v>760</v>
      </c>
      <c r="AG12" s="187">
        <f>+'saisie Niv2_Pub'!AH12</f>
        <v>0</v>
      </c>
      <c r="AH12" s="187">
        <f>+'saisie Niv2_Pub'!AG12</f>
        <v>565</v>
      </c>
      <c r="AI12" s="187">
        <v>443</v>
      </c>
      <c r="AJ12" s="187">
        <f>+'saisie Niv2_Pub'!AK12</f>
        <v>1203</v>
      </c>
      <c r="AK12" s="187">
        <f>+'saisie Niv2_Pub'!AL12</f>
        <v>14</v>
      </c>
      <c r="AL12" s="187">
        <f>+'saisie Niv2_Pub'!AM12</f>
        <v>14</v>
      </c>
      <c r="AM12" s="187">
        <f>+'saisie Niv2_Pub'!AN12</f>
        <v>0</v>
      </c>
    </row>
    <row r="13" spans="1:39" ht="15" customHeight="1">
      <c r="A13" s="187" t="s">
        <v>409</v>
      </c>
      <c r="B13" s="187">
        <f>+'saisie Niv2_Pub'!B13+'saisie Niv2_Pub'!C13</f>
        <v>2480</v>
      </c>
      <c r="C13" s="187">
        <f>+'saisie Niv2_Pub'!C13</f>
        <v>1183</v>
      </c>
      <c r="D13" s="187">
        <f>+'saisie Niv2_Pub'!D13+'saisie Niv2_Pub'!E13</f>
        <v>1848</v>
      </c>
      <c r="E13" s="187">
        <f>+'saisie Niv2_Pub'!E13</f>
        <v>850</v>
      </c>
      <c r="F13" s="187">
        <f>+'saisie Niv2_Pub'!F13+'saisie Niv2_Pub'!G13</f>
        <v>1392</v>
      </c>
      <c r="G13" s="187">
        <f>+'saisie Niv2_Pub'!G13</f>
        <v>708</v>
      </c>
      <c r="H13" s="187">
        <f>+'saisie Niv2_Pub'!H13+'saisie Niv2_Pub'!I13</f>
        <v>1191</v>
      </c>
      <c r="I13" s="187">
        <f>+'saisie Niv2_Pub'!I13</f>
        <v>615</v>
      </c>
      <c r="J13" s="189">
        <f t="shared" si="3"/>
        <v>6911</v>
      </c>
      <c r="K13" s="189">
        <f t="shared" si="4"/>
        <v>3356</v>
      </c>
      <c r="L13" s="187" t="s">
        <v>409</v>
      </c>
      <c r="M13" s="187">
        <f>+'saisie Niv2_Pub'!M13+'saisie Niv2_Pub'!N13</f>
        <v>462</v>
      </c>
      <c r="N13" s="187">
        <f>+'saisie Niv2_Pub'!N13</f>
        <v>198</v>
      </c>
      <c r="O13" s="187">
        <f>+'saisie Niv2_Pub'!O13+'saisie Niv2_Pub'!P13</f>
        <v>193</v>
      </c>
      <c r="P13" s="187">
        <f>+'saisie Niv2_Pub'!P13</f>
        <v>99</v>
      </c>
      <c r="Q13" s="187">
        <f>+'saisie Niv2_Pub'!Q13+'saisie Niv2_Pub'!R13</f>
        <v>155</v>
      </c>
      <c r="R13" s="187">
        <f>+'saisie Niv2_Pub'!R13</f>
        <v>80</v>
      </c>
      <c r="S13" s="187">
        <f>+'saisie Niv2_Pub'!S13+'saisie Niv2_Pub'!T13</f>
        <v>213</v>
      </c>
      <c r="T13" s="187">
        <f>+'saisie Niv2_Pub'!T13</f>
        <v>129</v>
      </c>
      <c r="U13" s="189">
        <f t="shared" si="5"/>
        <v>1023</v>
      </c>
      <c r="V13" s="189">
        <f t="shared" si="6"/>
        <v>506</v>
      </c>
      <c r="W13" s="187" t="s">
        <v>409</v>
      </c>
      <c r="X13" s="187">
        <f>+'saisie Niv2_Pub'!X13</f>
        <v>50</v>
      </c>
      <c r="Y13" s="187">
        <f>+'saisie Niv2_Pub'!Y13</f>
        <v>35</v>
      </c>
      <c r="Z13" s="187">
        <f>+'saisie Niv2_Pub'!Z13</f>
        <v>31</v>
      </c>
      <c r="AA13" s="187">
        <f>+'saisie Niv2_Pub'!AA13</f>
        <v>28</v>
      </c>
      <c r="AB13" s="187">
        <f>+'saisie Niv2_Pub'!AB13</f>
        <v>144</v>
      </c>
      <c r="AC13" s="187">
        <f>+'saisie Niv2_Pub'!AC13</f>
        <v>115</v>
      </c>
      <c r="AD13" s="187">
        <f>+'saisie Niv2_Pub'!AD13</f>
        <v>111</v>
      </c>
      <c r="AE13" s="187">
        <f>+'saisie Niv2_Pub'!AE13</f>
        <v>4</v>
      </c>
      <c r="AF13" s="187">
        <f>+'saisie Niv2_Pub'!AF13</f>
        <v>359</v>
      </c>
      <c r="AG13" s="187">
        <f>+'saisie Niv2_Pub'!AH13</f>
        <v>3</v>
      </c>
      <c r="AH13" s="187">
        <f>+'saisie Niv2_Pub'!AG13</f>
        <v>176</v>
      </c>
      <c r="AI13" s="187">
        <v>144</v>
      </c>
      <c r="AJ13" s="187">
        <f>+'saisie Niv2_Pub'!AK13</f>
        <v>503</v>
      </c>
      <c r="AK13" s="187">
        <f>+'saisie Niv2_Pub'!AL13</f>
        <v>15</v>
      </c>
      <c r="AL13" s="187">
        <f>+'saisie Niv2_Pub'!AM13</f>
        <v>15</v>
      </c>
      <c r="AM13" s="187">
        <f>+'saisie Niv2_Pub'!AN13</f>
        <v>0</v>
      </c>
    </row>
    <row r="14" spans="1:39" ht="15" customHeight="1">
      <c r="A14" s="187" t="s">
        <v>410</v>
      </c>
      <c r="B14" s="187">
        <f>+'saisie Niv2_Pub'!B14+'saisie Niv2_Pub'!C14</f>
        <v>1668</v>
      </c>
      <c r="C14" s="187">
        <f>+'saisie Niv2_Pub'!C14</f>
        <v>823</v>
      </c>
      <c r="D14" s="187">
        <f>+'saisie Niv2_Pub'!D14+'saisie Niv2_Pub'!E14</f>
        <v>1078</v>
      </c>
      <c r="E14" s="187">
        <f>+'saisie Niv2_Pub'!E14</f>
        <v>522</v>
      </c>
      <c r="F14" s="187">
        <f>+'saisie Niv2_Pub'!F14+'saisie Niv2_Pub'!G14</f>
        <v>766</v>
      </c>
      <c r="G14" s="187">
        <f>+'saisie Niv2_Pub'!G14</f>
        <v>380</v>
      </c>
      <c r="H14" s="187">
        <f>+'saisie Niv2_Pub'!H14+'saisie Niv2_Pub'!I14</f>
        <v>703</v>
      </c>
      <c r="I14" s="187">
        <f>+'saisie Niv2_Pub'!I14</f>
        <v>356</v>
      </c>
      <c r="J14" s="189">
        <f t="shared" si="3"/>
        <v>4215</v>
      </c>
      <c r="K14" s="189">
        <f t="shared" si="4"/>
        <v>2081</v>
      </c>
      <c r="L14" s="187" t="s">
        <v>410</v>
      </c>
      <c r="M14" s="187">
        <f>+'saisie Niv2_Pub'!M14+'saisie Niv2_Pub'!N14</f>
        <v>208</v>
      </c>
      <c r="N14" s="187">
        <f>+'saisie Niv2_Pub'!N14</f>
        <v>87</v>
      </c>
      <c r="O14" s="187">
        <f>+'saisie Niv2_Pub'!O14+'saisie Niv2_Pub'!P14</f>
        <v>76</v>
      </c>
      <c r="P14" s="187">
        <f>+'saisie Niv2_Pub'!P14</f>
        <v>28</v>
      </c>
      <c r="Q14" s="187">
        <f>+'saisie Niv2_Pub'!Q14+'saisie Niv2_Pub'!R14</f>
        <v>78</v>
      </c>
      <c r="R14" s="187">
        <f>+'saisie Niv2_Pub'!R14</f>
        <v>35</v>
      </c>
      <c r="S14" s="187">
        <f>+'saisie Niv2_Pub'!S14+'saisie Niv2_Pub'!T14</f>
        <v>169</v>
      </c>
      <c r="T14" s="187">
        <f>+'saisie Niv2_Pub'!T14</f>
        <v>94</v>
      </c>
      <c r="U14" s="189">
        <f t="shared" si="5"/>
        <v>531</v>
      </c>
      <c r="V14" s="189">
        <f t="shared" si="6"/>
        <v>244</v>
      </c>
      <c r="W14" s="187" t="s">
        <v>410</v>
      </c>
      <c r="X14" s="187">
        <f>+'saisie Niv2_Pub'!X14</f>
        <v>37</v>
      </c>
      <c r="Y14" s="187">
        <f>+'saisie Niv2_Pub'!Y14</f>
        <v>26</v>
      </c>
      <c r="Z14" s="187">
        <f>+'saisie Niv2_Pub'!Z14</f>
        <v>23</v>
      </c>
      <c r="AA14" s="187">
        <f>+'saisie Niv2_Pub'!AA14</f>
        <v>22</v>
      </c>
      <c r="AB14" s="187">
        <f>+'saisie Niv2_Pub'!AB14</f>
        <v>108</v>
      </c>
      <c r="AC14" s="187">
        <f>+'saisie Niv2_Pub'!AC14</f>
        <v>118</v>
      </c>
      <c r="AD14" s="187">
        <f>+'saisie Niv2_Pub'!AD14</f>
        <v>99</v>
      </c>
      <c r="AE14" s="187">
        <f>+'saisie Niv2_Pub'!AE14</f>
        <v>19</v>
      </c>
      <c r="AF14" s="187">
        <f>+'saisie Niv2_Pub'!AF14</f>
        <v>265</v>
      </c>
      <c r="AG14" s="187">
        <f>+'saisie Niv2_Pub'!AH14</f>
        <v>1</v>
      </c>
      <c r="AH14" s="187">
        <f>+'saisie Niv2_Pub'!AG14</f>
        <v>159</v>
      </c>
      <c r="AI14" s="187">
        <v>114</v>
      </c>
      <c r="AJ14" s="187">
        <f>+'saisie Niv2_Pub'!AK14</f>
        <v>379</v>
      </c>
      <c r="AK14" s="187">
        <f>+'saisie Niv2_Pub'!AL14</f>
        <v>16</v>
      </c>
      <c r="AL14" s="187">
        <f>+'saisie Niv2_Pub'!AM14</f>
        <v>16</v>
      </c>
      <c r="AM14" s="187">
        <f>+'saisie Niv2_Pub'!AN14</f>
        <v>0</v>
      </c>
    </row>
    <row r="15" spans="1:39" ht="15" customHeight="1">
      <c r="A15" s="187" t="s">
        <v>411</v>
      </c>
      <c r="B15" s="187">
        <f>+'saisie Niv2_Pub'!B15+'saisie Niv2_Pub'!C15</f>
        <v>836</v>
      </c>
      <c r="C15" s="187">
        <f>+'saisie Niv2_Pub'!C15</f>
        <v>404</v>
      </c>
      <c r="D15" s="187">
        <f>+'saisie Niv2_Pub'!D15+'saisie Niv2_Pub'!E15</f>
        <v>716</v>
      </c>
      <c r="E15" s="187">
        <f>+'saisie Niv2_Pub'!E15</f>
        <v>384</v>
      </c>
      <c r="F15" s="187">
        <f>+'saisie Niv2_Pub'!F15+'saisie Niv2_Pub'!G15</f>
        <v>493</v>
      </c>
      <c r="G15" s="187">
        <f>+'saisie Niv2_Pub'!G15</f>
        <v>252</v>
      </c>
      <c r="H15" s="187">
        <f>+'saisie Niv2_Pub'!H15+'saisie Niv2_Pub'!I15</f>
        <v>392</v>
      </c>
      <c r="I15" s="187">
        <f>+'saisie Niv2_Pub'!I15</f>
        <v>190</v>
      </c>
      <c r="J15" s="189">
        <f t="shared" si="3"/>
        <v>2437</v>
      </c>
      <c r="K15" s="189">
        <f t="shared" si="4"/>
        <v>1230</v>
      </c>
      <c r="L15" s="187" t="s">
        <v>411</v>
      </c>
      <c r="M15" s="187">
        <f>+'saisie Niv2_Pub'!M15+'saisie Niv2_Pub'!N15</f>
        <v>54</v>
      </c>
      <c r="N15" s="187">
        <f>+'saisie Niv2_Pub'!N15</f>
        <v>22</v>
      </c>
      <c r="O15" s="187">
        <f>+'saisie Niv2_Pub'!O15+'saisie Niv2_Pub'!P15</f>
        <v>53</v>
      </c>
      <c r="P15" s="187">
        <f>+'saisie Niv2_Pub'!P15</f>
        <v>27</v>
      </c>
      <c r="Q15" s="187">
        <f>+'saisie Niv2_Pub'!Q15+'saisie Niv2_Pub'!R15</f>
        <v>59</v>
      </c>
      <c r="R15" s="187">
        <f>+'saisie Niv2_Pub'!R15</f>
        <v>33</v>
      </c>
      <c r="S15" s="187">
        <f>+'saisie Niv2_Pub'!S15+'saisie Niv2_Pub'!T15</f>
        <v>94</v>
      </c>
      <c r="T15" s="187">
        <f>+'saisie Niv2_Pub'!T15</f>
        <v>41</v>
      </c>
      <c r="U15" s="189">
        <f t="shared" si="5"/>
        <v>260</v>
      </c>
      <c r="V15" s="189">
        <f t="shared" si="6"/>
        <v>123</v>
      </c>
      <c r="W15" s="187" t="s">
        <v>411</v>
      </c>
      <c r="X15" s="187">
        <f>+'saisie Niv2_Pub'!X15</f>
        <v>20</v>
      </c>
      <c r="Y15" s="187">
        <f>+'saisie Niv2_Pub'!Y15</f>
        <v>16</v>
      </c>
      <c r="Z15" s="187">
        <f>+'saisie Niv2_Pub'!Z15</f>
        <v>15</v>
      </c>
      <c r="AA15" s="187">
        <f>+'saisie Niv2_Pub'!AA15</f>
        <v>14</v>
      </c>
      <c r="AB15" s="187">
        <f>+'saisie Niv2_Pub'!AB15</f>
        <v>65</v>
      </c>
      <c r="AC15" s="187">
        <f>+'saisie Niv2_Pub'!AC15</f>
        <v>58</v>
      </c>
      <c r="AD15" s="187">
        <f>+'saisie Niv2_Pub'!AD15</f>
        <v>53</v>
      </c>
      <c r="AE15" s="187">
        <f>+'saisie Niv2_Pub'!AE15</f>
        <v>5</v>
      </c>
      <c r="AF15" s="187">
        <f>+'saisie Niv2_Pub'!AF15</f>
        <v>89</v>
      </c>
      <c r="AG15" s="187">
        <f>+'saisie Niv2_Pub'!AH15</f>
        <v>11</v>
      </c>
      <c r="AH15" s="187">
        <f>+'saisie Niv2_Pub'!AG15</f>
        <v>43</v>
      </c>
      <c r="AI15" s="187">
        <v>20</v>
      </c>
      <c r="AJ15" s="187">
        <f>+'saisie Niv2_Pub'!AK15</f>
        <v>109</v>
      </c>
      <c r="AK15" s="187">
        <f>+'saisie Niv2_Pub'!AL15</f>
        <v>12</v>
      </c>
      <c r="AL15" s="187">
        <f>+'saisie Niv2_Pub'!AM15</f>
        <v>12</v>
      </c>
      <c r="AM15" s="187">
        <f>+'saisie Niv2_Pub'!AN15</f>
        <v>0</v>
      </c>
    </row>
    <row r="16" spans="1:39" ht="15" customHeight="1">
      <c r="A16" s="187" t="s">
        <v>412</v>
      </c>
      <c r="B16" s="187">
        <f>+'saisie Niv2_Pub'!B16+'saisie Niv2_Pub'!C16</f>
        <v>1964</v>
      </c>
      <c r="C16" s="187">
        <f>+'saisie Niv2_Pub'!C16</f>
        <v>1009</v>
      </c>
      <c r="D16" s="187">
        <f>+'saisie Niv2_Pub'!D16+'saisie Niv2_Pub'!E16</f>
        <v>1376</v>
      </c>
      <c r="E16" s="187">
        <f>+'saisie Niv2_Pub'!E16</f>
        <v>703</v>
      </c>
      <c r="F16" s="187">
        <f>+'saisie Niv2_Pub'!F16+'saisie Niv2_Pub'!G16</f>
        <v>1142</v>
      </c>
      <c r="G16" s="187">
        <f>+'saisie Niv2_Pub'!G16</f>
        <v>575</v>
      </c>
      <c r="H16" s="187">
        <f>+'saisie Niv2_Pub'!H16+'saisie Niv2_Pub'!I16</f>
        <v>1112</v>
      </c>
      <c r="I16" s="187">
        <f>+'saisie Niv2_Pub'!I16</f>
        <v>599</v>
      </c>
      <c r="J16" s="189">
        <f t="shared" si="3"/>
        <v>5594</v>
      </c>
      <c r="K16" s="189">
        <f t="shared" si="4"/>
        <v>2886</v>
      </c>
      <c r="L16" s="187" t="s">
        <v>412</v>
      </c>
      <c r="M16" s="187">
        <f>+'saisie Niv2_Pub'!M16+'saisie Niv2_Pub'!N16</f>
        <v>207</v>
      </c>
      <c r="N16" s="187">
        <f>+'saisie Niv2_Pub'!N16</f>
        <v>93</v>
      </c>
      <c r="O16" s="187">
        <f>+'saisie Niv2_Pub'!O16+'saisie Niv2_Pub'!P16</f>
        <v>63</v>
      </c>
      <c r="P16" s="187">
        <f>+'saisie Niv2_Pub'!P16</f>
        <v>25</v>
      </c>
      <c r="Q16" s="187">
        <f>+'saisie Niv2_Pub'!Q16+'saisie Niv2_Pub'!R16</f>
        <v>91</v>
      </c>
      <c r="R16" s="187">
        <f>+'saisie Niv2_Pub'!R16</f>
        <v>41</v>
      </c>
      <c r="S16" s="187">
        <f>+'saisie Niv2_Pub'!S16+'saisie Niv2_Pub'!T16</f>
        <v>210</v>
      </c>
      <c r="T16" s="187">
        <f>+'saisie Niv2_Pub'!T16</f>
        <v>123</v>
      </c>
      <c r="U16" s="189">
        <f t="shared" si="5"/>
        <v>571</v>
      </c>
      <c r="V16" s="189">
        <f t="shared" si="6"/>
        <v>282</v>
      </c>
      <c r="W16" s="187" t="s">
        <v>412</v>
      </c>
      <c r="X16" s="187">
        <f>+'saisie Niv2_Pub'!X16</f>
        <v>40</v>
      </c>
      <c r="Y16" s="187">
        <f>+'saisie Niv2_Pub'!Y16</f>
        <v>28</v>
      </c>
      <c r="Z16" s="187">
        <f>+'saisie Niv2_Pub'!Z16</f>
        <v>25</v>
      </c>
      <c r="AA16" s="187">
        <f>+'saisie Niv2_Pub'!AA16</f>
        <v>28</v>
      </c>
      <c r="AB16" s="187">
        <f>+'saisie Niv2_Pub'!AB16</f>
        <v>121</v>
      </c>
      <c r="AC16" s="187">
        <f>+'saisie Niv2_Pub'!AC16</f>
        <v>110</v>
      </c>
      <c r="AD16" s="187">
        <f>+'saisie Niv2_Pub'!AD16</f>
        <v>102</v>
      </c>
      <c r="AE16" s="187">
        <f>+'saisie Niv2_Pub'!AE16</f>
        <v>8</v>
      </c>
      <c r="AF16" s="187">
        <f>+'saisie Niv2_Pub'!AF16</f>
        <v>238</v>
      </c>
      <c r="AG16" s="187">
        <f>+'saisie Niv2_Pub'!AH16</f>
        <v>3</v>
      </c>
      <c r="AH16" s="187">
        <f>+'saisie Niv2_Pub'!AG16</f>
        <v>151</v>
      </c>
      <c r="AI16" s="187">
        <v>96</v>
      </c>
      <c r="AJ16" s="187">
        <f>+'saisie Niv2_Pub'!AK16</f>
        <v>334</v>
      </c>
      <c r="AK16" s="187">
        <f>+'saisie Niv2_Pub'!AL16</f>
        <v>14</v>
      </c>
      <c r="AL16" s="187">
        <f>+'saisie Niv2_Pub'!AM16</f>
        <v>14</v>
      </c>
      <c r="AM16" s="187">
        <f>+'saisie Niv2_Pub'!AN16</f>
        <v>0</v>
      </c>
    </row>
    <row r="17" spans="1:39" ht="15" customHeight="1">
      <c r="A17" s="187" t="s">
        <v>413</v>
      </c>
      <c r="B17" s="187">
        <f>+'saisie Niv2_Pub'!B17+'saisie Niv2_Pub'!C17</f>
        <v>655</v>
      </c>
      <c r="C17" s="187">
        <f>+'saisie Niv2_Pub'!C17</f>
        <v>319</v>
      </c>
      <c r="D17" s="187">
        <f>+'saisie Niv2_Pub'!D17+'saisie Niv2_Pub'!E17</f>
        <v>350</v>
      </c>
      <c r="E17" s="187">
        <f>+'saisie Niv2_Pub'!E17</f>
        <v>195</v>
      </c>
      <c r="F17" s="187">
        <f>+'saisie Niv2_Pub'!F17+'saisie Niv2_Pub'!G17</f>
        <v>285</v>
      </c>
      <c r="G17" s="187">
        <f>+'saisie Niv2_Pub'!G17</f>
        <v>161</v>
      </c>
      <c r="H17" s="187">
        <f>+'saisie Niv2_Pub'!H17+'saisie Niv2_Pub'!I17</f>
        <v>299</v>
      </c>
      <c r="I17" s="187">
        <f>+'saisie Niv2_Pub'!I17</f>
        <v>148</v>
      </c>
      <c r="J17" s="189">
        <f t="shared" si="3"/>
        <v>1589</v>
      </c>
      <c r="K17" s="189">
        <f t="shared" si="4"/>
        <v>823</v>
      </c>
      <c r="L17" s="187" t="s">
        <v>413</v>
      </c>
      <c r="M17" s="187">
        <f>+'saisie Niv2_Pub'!M17+'saisie Niv2_Pub'!N17</f>
        <v>138</v>
      </c>
      <c r="N17" s="187">
        <f>+'saisie Niv2_Pub'!N17</f>
        <v>67</v>
      </c>
      <c r="O17" s="187">
        <f>+'saisie Niv2_Pub'!O17+'saisie Niv2_Pub'!P17</f>
        <v>28</v>
      </c>
      <c r="P17" s="187">
        <f>+'saisie Niv2_Pub'!P17</f>
        <v>21</v>
      </c>
      <c r="Q17" s="187">
        <f>+'saisie Niv2_Pub'!Q17+'saisie Niv2_Pub'!R17</f>
        <v>41</v>
      </c>
      <c r="R17" s="187">
        <f>+'saisie Niv2_Pub'!R17</f>
        <v>25</v>
      </c>
      <c r="S17" s="187">
        <f>+'saisie Niv2_Pub'!S17+'saisie Niv2_Pub'!T17</f>
        <v>73</v>
      </c>
      <c r="T17" s="187">
        <f>+'saisie Niv2_Pub'!T17</f>
        <v>37</v>
      </c>
      <c r="U17" s="189">
        <f t="shared" si="5"/>
        <v>280</v>
      </c>
      <c r="V17" s="189">
        <f t="shared" si="6"/>
        <v>150</v>
      </c>
      <c r="W17" s="187" t="s">
        <v>413</v>
      </c>
      <c r="X17" s="187">
        <f>+'saisie Niv2_Pub'!X17</f>
        <v>12</v>
      </c>
      <c r="Y17" s="187">
        <f>+'saisie Niv2_Pub'!Y17</f>
        <v>9</v>
      </c>
      <c r="Z17" s="187">
        <f>+'saisie Niv2_Pub'!Z17</f>
        <v>9</v>
      </c>
      <c r="AA17" s="187">
        <f>+'saisie Niv2_Pub'!AA17</f>
        <v>9</v>
      </c>
      <c r="AB17" s="187">
        <f>+'saisie Niv2_Pub'!AB17</f>
        <v>39</v>
      </c>
      <c r="AC17" s="187">
        <f>+'saisie Niv2_Pub'!AC17</f>
        <v>49</v>
      </c>
      <c r="AD17" s="187">
        <f>+'saisie Niv2_Pub'!AD17</f>
        <v>38</v>
      </c>
      <c r="AE17" s="187">
        <f>+'saisie Niv2_Pub'!AE17</f>
        <v>11</v>
      </c>
      <c r="AF17" s="187">
        <f>+'saisie Niv2_Pub'!AF17</f>
        <v>61</v>
      </c>
      <c r="AG17" s="187">
        <f>+'saisie Niv2_Pub'!AH17</f>
        <v>12</v>
      </c>
      <c r="AH17" s="187">
        <f>+'saisie Niv2_Pub'!AG17</f>
        <v>15</v>
      </c>
      <c r="AI17" s="187">
        <v>9</v>
      </c>
      <c r="AJ17" s="187">
        <f>+'saisie Niv2_Pub'!AK17</f>
        <v>70</v>
      </c>
      <c r="AK17" s="187">
        <f>+'saisie Niv2_Pub'!AL17</f>
        <v>8</v>
      </c>
      <c r="AL17" s="187">
        <f>+'saisie Niv2_Pub'!AM17</f>
        <v>7</v>
      </c>
      <c r="AM17" s="187">
        <f>+'saisie Niv2_Pub'!AN17</f>
        <v>1</v>
      </c>
    </row>
    <row r="18" spans="1:39" ht="15" customHeight="1">
      <c r="A18" s="187" t="s">
        <v>414</v>
      </c>
      <c r="B18" s="187">
        <f>+'saisie Niv2_Pub'!B18+'saisie Niv2_Pub'!C18</f>
        <v>890</v>
      </c>
      <c r="C18" s="187">
        <f>+'saisie Niv2_Pub'!C18</f>
        <v>481</v>
      </c>
      <c r="D18" s="187">
        <f>+'saisie Niv2_Pub'!D18+'saisie Niv2_Pub'!E18</f>
        <v>434</v>
      </c>
      <c r="E18" s="187">
        <f>+'saisie Niv2_Pub'!E18</f>
        <v>243</v>
      </c>
      <c r="F18" s="187">
        <f>+'saisie Niv2_Pub'!F18+'saisie Niv2_Pub'!G18</f>
        <v>301</v>
      </c>
      <c r="G18" s="187">
        <f>+'saisie Niv2_Pub'!G18</f>
        <v>160</v>
      </c>
      <c r="H18" s="187">
        <f>+'saisie Niv2_Pub'!H18+'saisie Niv2_Pub'!I18</f>
        <v>258</v>
      </c>
      <c r="I18" s="187">
        <f>+'saisie Niv2_Pub'!I18</f>
        <v>140</v>
      </c>
      <c r="J18" s="189">
        <f t="shared" si="3"/>
        <v>1883</v>
      </c>
      <c r="K18" s="189">
        <f t="shared" si="4"/>
        <v>1024</v>
      </c>
      <c r="L18" s="187" t="s">
        <v>414</v>
      </c>
      <c r="M18" s="187">
        <f>+'saisie Niv2_Pub'!M18+'saisie Niv2_Pub'!N18</f>
        <v>102</v>
      </c>
      <c r="N18" s="187">
        <f>+'saisie Niv2_Pub'!N18</f>
        <v>55</v>
      </c>
      <c r="O18" s="187">
        <f>+'saisie Niv2_Pub'!O18+'saisie Niv2_Pub'!P18</f>
        <v>18</v>
      </c>
      <c r="P18" s="187">
        <f>+'saisie Niv2_Pub'!P18</f>
        <v>6</v>
      </c>
      <c r="Q18" s="187">
        <f>+'saisie Niv2_Pub'!Q18+'saisie Niv2_Pub'!R18</f>
        <v>24</v>
      </c>
      <c r="R18" s="187">
        <f>+'saisie Niv2_Pub'!R18</f>
        <v>17</v>
      </c>
      <c r="S18" s="187">
        <f>+'saisie Niv2_Pub'!S18+'saisie Niv2_Pub'!T18</f>
        <v>83</v>
      </c>
      <c r="T18" s="187">
        <f>+'saisie Niv2_Pub'!T18</f>
        <v>54</v>
      </c>
      <c r="U18" s="189">
        <f t="shared" si="5"/>
        <v>227</v>
      </c>
      <c r="V18" s="189">
        <f t="shared" si="6"/>
        <v>132</v>
      </c>
      <c r="W18" s="187" t="s">
        <v>414</v>
      </c>
      <c r="X18" s="187">
        <f>+'saisie Niv2_Pub'!X18</f>
        <v>21</v>
      </c>
      <c r="Y18" s="187">
        <f>+'saisie Niv2_Pub'!Y18</f>
        <v>13</v>
      </c>
      <c r="Z18" s="187">
        <f>+'saisie Niv2_Pub'!Z18</f>
        <v>13</v>
      </c>
      <c r="AA18" s="187">
        <f>+'saisie Niv2_Pub'!AA18</f>
        <v>11</v>
      </c>
      <c r="AB18" s="187">
        <f>+'saisie Niv2_Pub'!AB18</f>
        <v>58</v>
      </c>
      <c r="AC18" s="187">
        <f>+'saisie Niv2_Pub'!AC18</f>
        <v>65</v>
      </c>
      <c r="AD18" s="187">
        <f>+'saisie Niv2_Pub'!AD18</f>
        <v>58</v>
      </c>
      <c r="AE18" s="187">
        <f>+'saisie Niv2_Pub'!AE18</f>
        <v>7</v>
      </c>
      <c r="AF18" s="187">
        <f>+'saisie Niv2_Pub'!AF18</f>
        <v>85</v>
      </c>
      <c r="AG18" s="187">
        <f>+'saisie Niv2_Pub'!AH18</f>
        <v>23</v>
      </c>
      <c r="AH18" s="187">
        <f>+'saisie Niv2_Pub'!AG18</f>
        <v>40</v>
      </c>
      <c r="AI18" s="187">
        <v>38</v>
      </c>
      <c r="AJ18" s="187">
        <f>+'saisie Niv2_Pub'!AK18</f>
        <v>123</v>
      </c>
      <c r="AK18" s="187">
        <f>+'saisie Niv2_Pub'!AL18</f>
        <v>11</v>
      </c>
      <c r="AL18" s="187">
        <f>+'saisie Niv2_Pub'!AM18</f>
        <v>11</v>
      </c>
      <c r="AM18" s="187">
        <f>+'saisie Niv2_Pub'!AN18</f>
        <v>0</v>
      </c>
    </row>
    <row r="19" spans="1:39" ht="15" customHeight="1">
      <c r="A19" s="187" t="s">
        <v>415</v>
      </c>
      <c r="B19" s="187">
        <f>+'saisie Niv2_Pub'!B19+'saisie Niv2_Pub'!C19</f>
        <v>404</v>
      </c>
      <c r="C19" s="187">
        <f>+'saisie Niv2_Pub'!C19</f>
        <v>180</v>
      </c>
      <c r="D19" s="187">
        <f>+'saisie Niv2_Pub'!D19+'saisie Niv2_Pub'!E19</f>
        <v>240</v>
      </c>
      <c r="E19" s="187">
        <f>+'saisie Niv2_Pub'!E19</f>
        <v>111</v>
      </c>
      <c r="F19" s="187">
        <f>+'saisie Niv2_Pub'!F19+'saisie Niv2_Pub'!G19</f>
        <v>218</v>
      </c>
      <c r="G19" s="187">
        <f>+'saisie Niv2_Pub'!G19</f>
        <v>113</v>
      </c>
      <c r="H19" s="187">
        <f>+'saisie Niv2_Pub'!H19+'saisie Niv2_Pub'!I19</f>
        <v>181</v>
      </c>
      <c r="I19" s="187">
        <f>+'saisie Niv2_Pub'!I19</f>
        <v>82</v>
      </c>
      <c r="J19" s="189">
        <f t="shared" si="3"/>
        <v>1043</v>
      </c>
      <c r="K19" s="189">
        <f t="shared" si="4"/>
        <v>486</v>
      </c>
      <c r="L19" s="187" t="s">
        <v>415</v>
      </c>
      <c r="M19" s="187">
        <f>+'saisie Niv2_Pub'!M19+'saisie Niv2_Pub'!N19</f>
        <v>48</v>
      </c>
      <c r="N19" s="187">
        <f>+'saisie Niv2_Pub'!N19</f>
        <v>18</v>
      </c>
      <c r="O19" s="187">
        <f>+'saisie Niv2_Pub'!O19+'saisie Niv2_Pub'!P19</f>
        <v>30</v>
      </c>
      <c r="P19" s="187">
        <f>+'saisie Niv2_Pub'!P19</f>
        <v>11</v>
      </c>
      <c r="Q19" s="187">
        <f>+'saisie Niv2_Pub'!Q19+'saisie Niv2_Pub'!R19</f>
        <v>25</v>
      </c>
      <c r="R19" s="187">
        <f>+'saisie Niv2_Pub'!R19</f>
        <v>16</v>
      </c>
      <c r="S19" s="187">
        <f>+'saisie Niv2_Pub'!S19+'saisie Niv2_Pub'!T19</f>
        <v>40</v>
      </c>
      <c r="T19" s="187">
        <f>+'saisie Niv2_Pub'!T19</f>
        <v>17</v>
      </c>
      <c r="U19" s="189">
        <f t="shared" si="5"/>
        <v>143</v>
      </c>
      <c r="V19" s="189">
        <f t="shared" si="6"/>
        <v>62</v>
      </c>
      <c r="W19" s="187" t="s">
        <v>415</v>
      </c>
      <c r="X19" s="187">
        <f>+'saisie Niv2_Pub'!X19</f>
        <v>8</v>
      </c>
      <c r="Y19" s="187">
        <f>+'saisie Niv2_Pub'!Y20</f>
        <v>14</v>
      </c>
      <c r="Z19" s="187">
        <f>+'saisie Niv2_Pub'!Z19</f>
        <v>7</v>
      </c>
      <c r="AA19" s="187">
        <f>+'saisie Niv2_Pub'!AA19</f>
        <v>7</v>
      </c>
      <c r="AB19" s="187">
        <f>+'saisie Niv2_Pub'!AB19</f>
        <v>30</v>
      </c>
      <c r="AC19" s="187">
        <f>+'saisie Niv2_Pub'!AC19</f>
        <v>33</v>
      </c>
      <c r="AD19" s="187">
        <f>+'saisie Niv2_Pub'!AD19</f>
        <v>30</v>
      </c>
      <c r="AE19" s="187">
        <f>+'saisie Niv2_Pub'!AE19</f>
        <v>3</v>
      </c>
      <c r="AF19" s="187">
        <f>+'saisie Niv2_Pub'!AF19</f>
        <v>44</v>
      </c>
      <c r="AG19" s="187">
        <f>+'saisie Niv2_Pub'!AH19</f>
        <v>4</v>
      </c>
      <c r="AH19" s="187">
        <f>+'saisie Niv2_Pub'!AG19</f>
        <v>18</v>
      </c>
      <c r="AI19" s="187">
        <v>14</v>
      </c>
      <c r="AJ19" s="187">
        <f>+'saisie Niv2_Pub'!AK19</f>
        <v>58</v>
      </c>
      <c r="AK19" s="187">
        <f>+'saisie Niv2_Pub'!AL19</f>
        <v>6</v>
      </c>
      <c r="AL19" s="187">
        <f>+'saisie Niv2_Pub'!AM19</f>
        <v>6</v>
      </c>
      <c r="AM19" s="187">
        <f>+'saisie Niv2_Pub'!AN19</f>
        <v>0</v>
      </c>
    </row>
    <row r="20" spans="1:39" ht="15" customHeight="1">
      <c r="A20" s="187" t="s">
        <v>416</v>
      </c>
      <c r="B20" s="187">
        <f>+'saisie Niv2_Pub'!B20+'saisie Niv2_Pub'!C20</f>
        <v>770</v>
      </c>
      <c r="C20" s="187">
        <f>+'saisie Niv2_Pub'!C20</f>
        <v>337</v>
      </c>
      <c r="D20" s="187">
        <f>+'saisie Niv2_Pub'!D20+'saisie Niv2_Pub'!E20</f>
        <v>516</v>
      </c>
      <c r="E20" s="187">
        <f>+'saisie Niv2_Pub'!E20</f>
        <v>219</v>
      </c>
      <c r="F20" s="187">
        <f>+'saisie Niv2_Pub'!F20+'saisie Niv2_Pub'!G20</f>
        <v>384</v>
      </c>
      <c r="G20" s="187">
        <f>+'saisie Niv2_Pub'!G20</f>
        <v>184</v>
      </c>
      <c r="H20" s="187">
        <f>+'saisie Niv2_Pub'!H20+'saisie Niv2_Pub'!I20</f>
        <v>336</v>
      </c>
      <c r="I20" s="187">
        <f>+'saisie Niv2_Pub'!I20</f>
        <v>155</v>
      </c>
      <c r="J20" s="189">
        <f t="shared" si="3"/>
        <v>2006</v>
      </c>
      <c r="K20" s="189">
        <f t="shared" si="4"/>
        <v>895</v>
      </c>
      <c r="L20" s="187" t="s">
        <v>416</v>
      </c>
      <c r="M20" s="187">
        <f>+'saisie Niv2_Pub'!M20+'saisie Niv2_Pub'!N20</f>
        <v>99</v>
      </c>
      <c r="N20" s="187">
        <f>+'saisie Niv2_Pub'!N20</f>
        <v>41</v>
      </c>
      <c r="O20" s="187">
        <f>+'saisie Niv2_Pub'!O20+'saisie Niv2_Pub'!P20</f>
        <v>45</v>
      </c>
      <c r="P20" s="187">
        <f>+'saisie Niv2_Pub'!P20</f>
        <v>19</v>
      </c>
      <c r="Q20" s="187">
        <f>+'saisie Niv2_Pub'!Q20+'saisie Niv2_Pub'!R20</f>
        <v>20</v>
      </c>
      <c r="R20" s="187">
        <f>+'saisie Niv2_Pub'!R20</f>
        <v>9</v>
      </c>
      <c r="S20" s="187">
        <f>+'saisie Niv2_Pub'!S20+'saisie Niv2_Pub'!T20</f>
        <v>97</v>
      </c>
      <c r="T20" s="187">
        <f>+'saisie Niv2_Pub'!T20</f>
        <v>48</v>
      </c>
      <c r="U20" s="189">
        <f t="shared" si="5"/>
        <v>261</v>
      </c>
      <c r="V20" s="189">
        <f t="shared" si="6"/>
        <v>117</v>
      </c>
      <c r="W20" s="187" t="s">
        <v>416</v>
      </c>
      <c r="X20" s="187">
        <f>+'saisie Niv2_Pub'!X20</f>
        <v>16</v>
      </c>
      <c r="Y20" s="187">
        <f>+'saisie Niv2_Pub'!Y20</f>
        <v>14</v>
      </c>
      <c r="Z20" s="187">
        <f>+'saisie Niv2_Pub'!Z20</f>
        <v>14</v>
      </c>
      <c r="AA20" s="187">
        <f>+'saisie Niv2_Pub'!AA20</f>
        <v>15</v>
      </c>
      <c r="AB20" s="187">
        <f>+'saisie Niv2_Pub'!AB20</f>
        <v>59</v>
      </c>
      <c r="AC20" s="187">
        <f>+'saisie Niv2_Pub'!AC20</f>
        <v>57</v>
      </c>
      <c r="AD20" s="187">
        <f>+'saisie Niv2_Pub'!AD20</f>
        <v>57</v>
      </c>
      <c r="AE20" s="187">
        <f>+'saisie Niv2_Pub'!AE20</f>
        <v>0</v>
      </c>
      <c r="AF20" s="187">
        <f>+'saisie Niv2_Pub'!AF20</f>
        <v>79</v>
      </c>
      <c r="AG20" s="187">
        <f>+'saisie Niv2_Pub'!AH20</f>
        <v>31</v>
      </c>
      <c r="AH20" s="187">
        <f>+'saisie Niv2_Pub'!AG20</f>
        <v>27</v>
      </c>
      <c r="AI20" s="187">
        <v>16</v>
      </c>
      <c r="AJ20" s="187">
        <f>+'saisie Niv2_Pub'!AK20</f>
        <v>95</v>
      </c>
      <c r="AK20" s="187">
        <f>+'saisie Niv2_Pub'!AL20</f>
        <v>12</v>
      </c>
      <c r="AL20" s="187">
        <f>+'saisie Niv2_Pub'!AM20</f>
        <v>12</v>
      </c>
      <c r="AM20" s="187">
        <f>+'saisie Niv2_Pub'!AN20</f>
        <v>0</v>
      </c>
    </row>
    <row r="21" spans="1:39" ht="15" customHeight="1">
      <c r="A21" s="187" t="s">
        <v>417</v>
      </c>
      <c r="B21" s="187">
        <f>+'saisie Niv2_Pub'!B21+'saisie Niv2_Pub'!C21</f>
        <v>1406</v>
      </c>
      <c r="C21" s="187">
        <f>+'saisie Niv2_Pub'!C21</f>
        <v>706</v>
      </c>
      <c r="D21" s="187">
        <f>+'saisie Niv2_Pub'!D21+'saisie Niv2_Pub'!E21</f>
        <v>1242</v>
      </c>
      <c r="E21" s="187">
        <f>+'saisie Niv2_Pub'!E21</f>
        <v>618</v>
      </c>
      <c r="F21" s="187">
        <f>+'saisie Niv2_Pub'!F21+'saisie Niv2_Pub'!G21</f>
        <v>1090</v>
      </c>
      <c r="G21" s="187">
        <f>+'saisie Niv2_Pub'!G21</f>
        <v>507</v>
      </c>
      <c r="H21" s="187">
        <f>+'saisie Niv2_Pub'!H21+'saisie Niv2_Pub'!I21</f>
        <v>947</v>
      </c>
      <c r="I21" s="187">
        <f>+'saisie Niv2_Pub'!I21</f>
        <v>472</v>
      </c>
      <c r="J21" s="189">
        <f t="shared" si="3"/>
        <v>4685</v>
      </c>
      <c r="K21" s="189">
        <f t="shared" si="4"/>
        <v>2303</v>
      </c>
      <c r="L21" s="187" t="s">
        <v>417</v>
      </c>
      <c r="M21" s="187">
        <f>+'saisie Niv2_Pub'!M21+'saisie Niv2_Pub'!N21</f>
        <v>205</v>
      </c>
      <c r="N21" s="187">
        <f>+'saisie Niv2_Pub'!N21</f>
        <v>118</v>
      </c>
      <c r="O21" s="187">
        <f>+'saisie Niv2_Pub'!O21+'saisie Niv2_Pub'!P21</f>
        <v>67</v>
      </c>
      <c r="P21" s="187">
        <f>+'saisie Niv2_Pub'!P21</f>
        <v>31</v>
      </c>
      <c r="Q21" s="187">
        <f>+'saisie Niv2_Pub'!Q21+'saisie Niv2_Pub'!R21</f>
        <v>185</v>
      </c>
      <c r="R21" s="187">
        <f>+'saisie Niv2_Pub'!R21</f>
        <v>88</v>
      </c>
      <c r="S21" s="187">
        <f>+'saisie Niv2_Pub'!S21+'saisie Niv2_Pub'!T21</f>
        <v>270</v>
      </c>
      <c r="T21" s="187">
        <f>+'saisie Niv2_Pub'!T21</f>
        <v>122</v>
      </c>
      <c r="U21" s="189">
        <f t="shared" si="5"/>
        <v>727</v>
      </c>
      <c r="V21" s="189">
        <f t="shared" si="6"/>
        <v>359</v>
      </c>
      <c r="W21" s="187" t="s">
        <v>417</v>
      </c>
      <c r="X21" s="187">
        <f>+'saisie Niv2_Pub'!X21</f>
        <v>28</v>
      </c>
      <c r="Y21" s="187">
        <f>+'saisie Niv2_Pub'!Y21</f>
        <v>24</v>
      </c>
      <c r="Z21" s="187">
        <f>+'saisie Niv2_Pub'!Z21</f>
        <v>22</v>
      </c>
      <c r="AA21" s="187">
        <f>+'saisie Niv2_Pub'!AA21</f>
        <v>23</v>
      </c>
      <c r="AB21" s="187">
        <f>+'saisie Niv2_Pub'!AB21</f>
        <v>97</v>
      </c>
      <c r="AC21" s="187">
        <f>+'saisie Niv2_Pub'!AC21</f>
        <v>70</v>
      </c>
      <c r="AD21" s="187">
        <f>+'saisie Niv2_Pub'!AD21</f>
        <v>68</v>
      </c>
      <c r="AE21" s="187">
        <f>+'saisie Niv2_Pub'!AE21</f>
        <v>2</v>
      </c>
      <c r="AF21" s="187">
        <f>+'saisie Niv2_Pub'!AF21</f>
        <v>187</v>
      </c>
      <c r="AG21" s="187">
        <f>+'saisie Niv2_Pub'!AH21</f>
        <v>1</v>
      </c>
      <c r="AH21" s="187">
        <f>+'saisie Niv2_Pub'!AG21</f>
        <v>122</v>
      </c>
      <c r="AI21" s="187">
        <v>86</v>
      </c>
      <c r="AJ21" s="187">
        <f>+'saisie Niv2_Pub'!AK21</f>
        <v>273</v>
      </c>
      <c r="AK21" s="187">
        <f>+'saisie Niv2_Pub'!AL21</f>
        <v>6</v>
      </c>
      <c r="AL21" s="187">
        <f>+'saisie Niv2_Pub'!AM21</f>
        <v>6</v>
      </c>
      <c r="AM21" s="187">
        <f>+'saisie Niv2_Pub'!AN21</f>
        <v>0</v>
      </c>
    </row>
    <row r="22" spans="1:39" ht="15" customHeight="1">
      <c r="A22" s="187" t="s">
        <v>418</v>
      </c>
      <c r="B22" s="187">
        <f>+'saisie Niv2_Pub'!B22+'saisie Niv2_Pub'!C22</f>
        <v>1046</v>
      </c>
      <c r="C22" s="187">
        <f>+'saisie Niv2_Pub'!C22</f>
        <v>480</v>
      </c>
      <c r="D22" s="187">
        <f>+'saisie Niv2_Pub'!D22+'saisie Niv2_Pub'!E22</f>
        <v>630</v>
      </c>
      <c r="E22" s="187">
        <f>+'saisie Niv2_Pub'!E22</f>
        <v>301</v>
      </c>
      <c r="F22" s="187">
        <f>+'saisie Niv2_Pub'!F22+'saisie Niv2_Pub'!G22</f>
        <v>422</v>
      </c>
      <c r="G22" s="187">
        <f>+'saisie Niv2_Pub'!G22</f>
        <v>201</v>
      </c>
      <c r="H22" s="187">
        <f>+'saisie Niv2_Pub'!H22+'saisie Niv2_Pub'!I22</f>
        <v>355</v>
      </c>
      <c r="I22" s="187">
        <f>+'saisie Niv2_Pub'!I22</f>
        <v>161</v>
      </c>
      <c r="J22" s="189">
        <f t="shared" si="3"/>
        <v>2453</v>
      </c>
      <c r="K22" s="189">
        <f t="shared" si="4"/>
        <v>1143</v>
      </c>
      <c r="L22" s="187" t="s">
        <v>418</v>
      </c>
      <c r="M22" s="187">
        <f>+'saisie Niv2_Pub'!M22+'saisie Niv2_Pub'!N22</f>
        <v>136</v>
      </c>
      <c r="N22" s="187">
        <f>+'saisie Niv2_Pub'!N22</f>
        <v>55</v>
      </c>
      <c r="O22" s="187">
        <f>+'saisie Niv2_Pub'!O22+'saisie Niv2_Pub'!P22</f>
        <v>39</v>
      </c>
      <c r="P22" s="187">
        <f>+'saisie Niv2_Pub'!P22</f>
        <v>25</v>
      </c>
      <c r="Q22" s="187">
        <f>+'saisie Niv2_Pub'!Q22+'saisie Niv2_Pub'!R22</f>
        <v>41</v>
      </c>
      <c r="R22" s="187">
        <f>+'saisie Niv2_Pub'!R22</f>
        <v>24</v>
      </c>
      <c r="S22" s="187">
        <f>+'saisie Niv2_Pub'!S22+'saisie Niv2_Pub'!T22</f>
        <v>79</v>
      </c>
      <c r="T22" s="187">
        <f>+'saisie Niv2_Pub'!T22</f>
        <v>37</v>
      </c>
      <c r="U22" s="189">
        <f t="shared" si="5"/>
        <v>295</v>
      </c>
      <c r="V22" s="189">
        <f t="shared" si="6"/>
        <v>141</v>
      </c>
      <c r="W22" s="187" t="s">
        <v>418</v>
      </c>
      <c r="X22" s="187">
        <f>+'saisie Niv2_Pub'!X22</f>
        <v>21</v>
      </c>
      <c r="Y22" s="187">
        <f>+'saisie Niv2_Pub'!Y22</f>
        <v>18</v>
      </c>
      <c r="Z22" s="187">
        <f>+'saisie Niv2_Pub'!Z22</f>
        <v>14</v>
      </c>
      <c r="AA22" s="187">
        <f>+'saisie Niv2_Pub'!AA22</f>
        <v>13</v>
      </c>
      <c r="AB22" s="187">
        <f>+'saisie Niv2_Pub'!AB22</f>
        <v>66</v>
      </c>
      <c r="AC22" s="187">
        <f>+'saisie Niv2_Pub'!AC22</f>
        <v>66</v>
      </c>
      <c r="AD22" s="187">
        <f>+'saisie Niv2_Pub'!AD22</f>
        <v>61</v>
      </c>
      <c r="AE22" s="187">
        <f>+'saisie Niv2_Pub'!AE22</f>
        <v>5</v>
      </c>
      <c r="AF22" s="187">
        <f>+'saisie Niv2_Pub'!AF22</f>
        <v>108</v>
      </c>
      <c r="AG22" s="187">
        <f>+'saisie Niv2_Pub'!AH22</f>
        <v>10</v>
      </c>
      <c r="AH22" s="187">
        <f>+'saisie Niv2_Pub'!AG22</f>
        <v>68</v>
      </c>
      <c r="AI22" s="187">
        <v>46</v>
      </c>
      <c r="AJ22" s="187">
        <f>+'saisie Niv2_Pub'!AK22</f>
        <v>154</v>
      </c>
      <c r="AK22" s="187">
        <f>+'saisie Niv2_Pub'!AL22</f>
        <v>14</v>
      </c>
      <c r="AL22" s="187">
        <f>+'saisie Niv2_Pub'!AM22</f>
        <v>14</v>
      </c>
      <c r="AM22" s="187">
        <f>+'saisie Niv2_Pub'!AN22</f>
        <v>0</v>
      </c>
    </row>
    <row r="23" spans="1:39" ht="15" customHeight="1">
      <c r="A23" s="187" t="s">
        <v>419</v>
      </c>
      <c r="B23" s="187">
        <f>+'saisie Niv2_Pub'!B23+'saisie Niv2_Pub'!C23</f>
        <v>932</v>
      </c>
      <c r="C23" s="187">
        <f>+'saisie Niv2_Pub'!C23</f>
        <v>466</v>
      </c>
      <c r="D23" s="187">
        <f>+'saisie Niv2_Pub'!D23+'saisie Niv2_Pub'!E23</f>
        <v>658</v>
      </c>
      <c r="E23" s="187">
        <f>+'saisie Niv2_Pub'!E23</f>
        <v>325</v>
      </c>
      <c r="F23" s="187">
        <f>+'saisie Niv2_Pub'!F23+'saisie Niv2_Pub'!G23</f>
        <v>541</v>
      </c>
      <c r="G23" s="187">
        <f>+'saisie Niv2_Pub'!G23</f>
        <v>290</v>
      </c>
      <c r="H23" s="187">
        <f>+'saisie Niv2_Pub'!H23+'saisie Niv2_Pub'!I23</f>
        <v>378</v>
      </c>
      <c r="I23" s="187">
        <f>+'saisie Niv2_Pub'!I23</f>
        <v>191</v>
      </c>
      <c r="J23" s="189">
        <f t="shared" si="3"/>
        <v>2509</v>
      </c>
      <c r="K23" s="189">
        <f t="shared" si="4"/>
        <v>1272</v>
      </c>
      <c r="L23" s="187" t="s">
        <v>419</v>
      </c>
      <c r="M23" s="187">
        <f>+'saisie Niv2_Pub'!M23+'saisie Niv2_Pub'!N23</f>
        <v>124</v>
      </c>
      <c r="N23" s="187">
        <f>+'saisie Niv2_Pub'!N23</f>
        <v>59</v>
      </c>
      <c r="O23" s="187">
        <f>+'saisie Niv2_Pub'!O23+'saisie Niv2_Pub'!P23</f>
        <v>51</v>
      </c>
      <c r="P23" s="187">
        <f>+'saisie Niv2_Pub'!P23</f>
        <v>22</v>
      </c>
      <c r="Q23" s="187">
        <f>+'saisie Niv2_Pub'!Q23+'saisie Niv2_Pub'!R23</f>
        <v>66</v>
      </c>
      <c r="R23" s="187">
        <f>+'saisie Niv2_Pub'!R23</f>
        <v>39</v>
      </c>
      <c r="S23" s="187">
        <f>+'saisie Niv2_Pub'!S23+'saisie Niv2_Pub'!T23</f>
        <v>92</v>
      </c>
      <c r="T23" s="187">
        <f>+'saisie Niv2_Pub'!T23</f>
        <v>49</v>
      </c>
      <c r="U23" s="189">
        <f t="shared" si="5"/>
        <v>333</v>
      </c>
      <c r="V23" s="189">
        <f t="shared" si="6"/>
        <v>169</v>
      </c>
      <c r="W23" s="187" t="s">
        <v>419</v>
      </c>
      <c r="X23" s="187">
        <f>+'saisie Niv2_Pub'!X23</f>
        <v>22</v>
      </c>
      <c r="Y23" s="187">
        <f>+'saisie Niv2_Pub'!Y23</f>
        <v>18</v>
      </c>
      <c r="Z23" s="187">
        <f>+'saisie Niv2_Pub'!Z23</f>
        <v>15</v>
      </c>
      <c r="AA23" s="187">
        <f>+'saisie Niv2_Pub'!AA23</f>
        <v>11</v>
      </c>
      <c r="AB23" s="187">
        <f>+'saisie Niv2_Pub'!AB23</f>
        <v>66</v>
      </c>
      <c r="AC23" s="187">
        <f>+'saisie Niv2_Pub'!AC23</f>
        <v>73</v>
      </c>
      <c r="AD23" s="187">
        <f>+'saisie Niv2_Pub'!AD23</f>
        <v>66</v>
      </c>
      <c r="AE23" s="187">
        <f>+'saisie Niv2_Pub'!AE23</f>
        <v>7</v>
      </c>
      <c r="AF23" s="187">
        <f>+'saisie Niv2_Pub'!AF23</f>
        <v>103</v>
      </c>
      <c r="AG23" s="187">
        <f>+'saisie Niv2_Pub'!AH23</f>
        <v>6</v>
      </c>
      <c r="AH23" s="187">
        <f>+'saisie Niv2_Pub'!AG23</f>
        <v>52</v>
      </c>
      <c r="AI23" s="187">
        <v>34</v>
      </c>
      <c r="AJ23" s="187">
        <f>+'saisie Niv2_Pub'!AK23</f>
        <v>137</v>
      </c>
      <c r="AK23" s="187">
        <f>+'saisie Niv2_Pub'!AL23</f>
        <v>9</v>
      </c>
      <c r="AL23" s="187">
        <f>+'saisie Niv2_Pub'!AM23</f>
        <v>9</v>
      </c>
      <c r="AM23" s="187">
        <f>+'saisie Niv2_Pub'!AN23</f>
        <v>0</v>
      </c>
    </row>
    <row r="24" spans="1:39" ht="15" customHeight="1">
      <c r="A24" s="187" t="s">
        <v>420</v>
      </c>
      <c r="B24" s="187">
        <f>+'saisie Niv2_Pub'!B24+'saisie Niv2_Pub'!C24</f>
        <v>603</v>
      </c>
      <c r="C24" s="187">
        <f>+'saisie Niv2_Pub'!C24</f>
        <v>278</v>
      </c>
      <c r="D24" s="187">
        <f>+'saisie Niv2_Pub'!D24+'saisie Niv2_Pub'!E24</f>
        <v>398</v>
      </c>
      <c r="E24" s="187">
        <f>+'saisie Niv2_Pub'!E24</f>
        <v>180</v>
      </c>
      <c r="F24" s="187">
        <f>+'saisie Niv2_Pub'!F24+'saisie Niv2_Pub'!G24</f>
        <v>254</v>
      </c>
      <c r="G24" s="187">
        <f>+'saisie Niv2_Pub'!G24</f>
        <v>112</v>
      </c>
      <c r="H24" s="187">
        <f>+'saisie Niv2_Pub'!H24+'saisie Niv2_Pub'!I24</f>
        <v>190</v>
      </c>
      <c r="I24" s="187">
        <f>+'saisie Niv2_Pub'!I24</f>
        <v>89</v>
      </c>
      <c r="J24" s="189">
        <f t="shared" si="3"/>
        <v>1445</v>
      </c>
      <c r="K24" s="189">
        <f t="shared" si="4"/>
        <v>659</v>
      </c>
      <c r="L24" s="187" t="s">
        <v>420</v>
      </c>
      <c r="M24" s="187">
        <f>+'saisie Niv2_Pub'!M24+'saisie Niv2_Pub'!N24</f>
        <v>141</v>
      </c>
      <c r="N24" s="187">
        <f>+'saisie Niv2_Pub'!N24</f>
        <v>55</v>
      </c>
      <c r="O24" s="187">
        <f>+'saisie Niv2_Pub'!O24+'saisie Niv2_Pub'!P24</f>
        <v>32</v>
      </c>
      <c r="P24" s="187">
        <f>+'saisie Niv2_Pub'!P24</f>
        <v>15</v>
      </c>
      <c r="Q24" s="187">
        <f>+'saisie Niv2_Pub'!Q24+'saisie Niv2_Pub'!R24</f>
        <v>16</v>
      </c>
      <c r="R24" s="187">
        <f>+'saisie Niv2_Pub'!R24</f>
        <v>7</v>
      </c>
      <c r="S24" s="187">
        <f>+'saisie Niv2_Pub'!S24+'saisie Niv2_Pub'!T24</f>
        <v>36</v>
      </c>
      <c r="T24" s="187">
        <f>+'saisie Niv2_Pub'!T24</f>
        <v>20</v>
      </c>
      <c r="U24" s="189">
        <f t="shared" si="5"/>
        <v>225</v>
      </c>
      <c r="V24" s="189">
        <f t="shared" si="6"/>
        <v>97</v>
      </c>
      <c r="W24" s="187" t="s">
        <v>420</v>
      </c>
      <c r="X24" s="187">
        <f>+'saisie Niv2_Pub'!X24</f>
        <v>16</v>
      </c>
      <c r="Y24" s="187">
        <f>+'saisie Niv2_Pub'!Y24</f>
        <v>12</v>
      </c>
      <c r="Z24" s="187">
        <f>+'saisie Niv2_Pub'!Z24</f>
        <v>10</v>
      </c>
      <c r="AA24" s="187">
        <f>+'saisie Niv2_Pub'!AA24</f>
        <v>9</v>
      </c>
      <c r="AB24" s="187">
        <f>+'saisie Niv2_Pub'!AB24</f>
        <v>47</v>
      </c>
      <c r="AC24" s="187">
        <f>+'saisie Niv2_Pub'!AC24</f>
        <v>50</v>
      </c>
      <c r="AD24" s="187">
        <f>+'saisie Niv2_Pub'!AD24</f>
        <v>44</v>
      </c>
      <c r="AE24" s="187">
        <f>+'saisie Niv2_Pub'!AE24</f>
        <v>6</v>
      </c>
      <c r="AF24" s="187">
        <f>+'saisie Niv2_Pub'!AF24</f>
        <v>66</v>
      </c>
      <c r="AG24" s="187">
        <f>+'saisie Niv2_Pub'!AH24</f>
        <v>18</v>
      </c>
      <c r="AH24" s="187">
        <f>+'saisie Niv2_Pub'!AG24</f>
        <v>20</v>
      </c>
      <c r="AI24" s="187">
        <v>2</v>
      </c>
      <c r="AJ24" s="187">
        <f>+'saisie Niv2_Pub'!AK24</f>
        <v>68</v>
      </c>
      <c r="AK24" s="187">
        <f>+'saisie Niv2_Pub'!AL24</f>
        <v>9</v>
      </c>
      <c r="AL24" s="187">
        <f>+'saisie Niv2_Pub'!AM24</f>
        <v>9</v>
      </c>
      <c r="AM24" s="187">
        <f>+'saisie Niv2_Pub'!AN24</f>
        <v>0</v>
      </c>
    </row>
    <row r="25" spans="1:39" ht="15" customHeight="1">
      <c r="A25" s="187" t="s">
        <v>421</v>
      </c>
      <c r="B25" s="187">
        <f>+'saisie Niv2_Pub'!B25+'saisie Niv2_Pub'!C25</f>
        <v>627</v>
      </c>
      <c r="C25" s="187">
        <f>+'saisie Niv2_Pub'!C25</f>
        <v>320</v>
      </c>
      <c r="D25" s="187">
        <f>+'saisie Niv2_Pub'!D25+'saisie Niv2_Pub'!E25</f>
        <v>387</v>
      </c>
      <c r="E25" s="187">
        <f>+'saisie Niv2_Pub'!E25</f>
        <v>206</v>
      </c>
      <c r="F25" s="187">
        <f>+'saisie Niv2_Pub'!F25+'saisie Niv2_Pub'!G25</f>
        <v>251</v>
      </c>
      <c r="G25" s="187">
        <f>+'saisie Niv2_Pub'!G25</f>
        <v>122</v>
      </c>
      <c r="H25" s="187">
        <f>+'saisie Niv2_Pub'!H25+'saisie Niv2_Pub'!I25</f>
        <v>188</v>
      </c>
      <c r="I25" s="187">
        <f>+'saisie Niv2_Pub'!I25</f>
        <v>89</v>
      </c>
      <c r="J25" s="189">
        <f t="shared" si="3"/>
        <v>1453</v>
      </c>
      <c r="K25" s="189">
        <f t="shared" si="4"/>
        <v>737</v>
      </c>
      <c r="L25" s="187" t="s">
        <v>421</v>
      </c>
      <c r="M25" s="187">
        <f>+'saisie Niv2_Pub'!M25+'saisie Niv2_Pub'!N25</f>
        <v>29</v>
      </c>
      <c r="N25" s="187">
        <f>+'saisie Niv2_Pub'!N25</f>
        <v>12</v>
      </c>
      <c r="O25" s="187">
        <f>+'saisie Niv2_Pub'!O25+'saisie Niv2_Pub'!P25</f>
        <v>26</v>
      </c>
      <c r="P25" s="187">
        <f>+'saisie Niv2_Pub'!P25</f>
        <v>15</v>
      </c>
      <c r="Q25" s="187">
        <f>+'saisie Niv2_Pub'!Q25+'saisie Niv2_Pub'!R25</f>
        <v>19</v>
      </c>
      <c r="R25" s="187">
        <f>+'saisie Niv2_Pub'!R25</f>
        <v>12</v>
      </c>
      <c r="S25" s="187">
        <f>+'saisie Niv2_Pub'!S25+'saisie Niv2_Pub'!T25</f>
        <v>57</v>
      </c>
      <c r="T25" s="187">
        <f>+'saisie Niv2_Pub'!T25</f>
        <v>27</v>
      </c>
      <c r="U25" s="189">
        <f t="shared" si="5"/>
        <v>131</v>
      </c>
      <c r="V25" s="189">
        <f t="shared" si="6"/>
        <v>66</v>
      </c>
      <c r="W25" s="187" t="s">
        <v>421</v>
      </c>
      <c r="X25" s="187">
        <f>+'saisie Niv2_Pub'!X25</f>
        <v>13</v>
      </c>
      <c r="Y25" s="187">
        <f>+'saisie Niv2_Pub'!Y25</f>
        <v>9</v>
      </c>
      <c r="Z25" s="187">
        <f>+'saisie Niv2_Pub'!Z25</f>
        <v>5</v>
      </c>
      <c r="AA25" s="187">
        <f>+'saisie Niv2_Pub'!AA25</f>
        <v>6</v>
      </c>
      <c r="AB25" s="187">
        <f>+'saisie Niv2_Pub'!AB25</f>
        <v>33</v>
      </c>
      <c r="AC25" s="187">
        <f>+'saisie Niv2_Pub'!AC25</f>
        <v>42</v>
      </c>
      <c r="AD25" s="187">
        <f>+'saisie Niv2_Pub'!AD25</f>
        <v>32</v>
      </c>
      <c r="AE25" s="187">
        <f>+'saisie Niv2_Pub'!AE25</f>
        <v>10</v>
      </c>
      <c r="AF25" s="187">
        <f>+'saisie Niv2_Pub'!AF25</f>
        <v>46</v>
      </c>
      <c r="AG25" s="187">
        <f>+'saisie Niv2_Pub'!AH25</f>
        <v>16</v>
      </c>
      <c r="AH25" s="187">
        <f>+'saisie Niv2_Pub'!AG25</f>
        <v>17</v>
      </c>
      <c r="AI25" s="187">
        <v>12</v>
      </c>
      <c r="AJ25" s="187">
        <f>+'saisie Niv2_Pub'!AK25</f>
        <v>58</v>
      </c>
      <c r="AK25" s="187">
        <f>+'saisie Niv2_Pub'!AL25</f>
        <v>7</v>
      </c>
      <c r="AL25" s="187">
        <f>+'saisie Niv2_Pub'!AM25</f>
        <v>7</v>
      </c>
      <c r="AM25" s="187">
        <f>+'saisie Niv2_Pub'!AN25</f>
        <v>0</v>
      </c>
    </row>
    <row r="26" spans="1:39" ht="15" customHeight="1">
      <c r="A26" s="187" t="s">
        <v>422</v>
      </c>
      <c r="B26" s="187">
        <f>+'saisie Niv2_Pub'!B26+'saisie Niv2_Pub'!C26</f>
        <v>180</v>
      </c>
      <c r="C26" s="187">
        <f>+'saisie Niv2_Pub'!C26</f>
        <v>90</v>
      </c>
      <c r="D26" s="187">
        <f>+'saisie Niv2_Pub'!D26+'saisie Niv2_Pub'!E26</f>
        <v>97</v>
      </c>
      <c r="E26" s="187">
        <f>+'saisie Niv2_Pub'!E26</f>
        <v>51</v>
      </c>
      <c r="F26" s="187">
        <f>+'saisie Niv2_Pub'!F26+'saisie Niv2_Pub'!G26</f>
        <v>63</v>
      </c>
      <c r="G26" s="187">
        <f>+'saisie Niv2_Pub'!G26</f>
        <v>34</v>
      </c>
      <c r="H26" s="187">
        <f>+'saisie Niv2_Pub'!H26+'saisie Niv2_Pub'!I26</f>
        <v>53</v>
      </c>
      <c r="I26" s="187">
        <f>+'saisie Niv2_Pub'!I26</f>
        <v>24</v>
      </c>
      <c r="J26" s="189">
        <f t="shared" si="3"/>
        <v>393</v>
      </c>
      <c r="K26" s="189">
        <f t="shared" si="4"/>
        <v>199</v>
      </c>
      <c r="L26" s="187" t="s">
        <v>422</v>
      </c>
      <c r="M26" s="187">
        <f>+'saisie Niv2_Pub'!M26+'saisie Niv2_Pub'!N26</f>
        <v>5</v>
      </c>
      <c r="N26" s="187">
        <f>+'saisie Niv2_Pub'!N26</f>
        <v>2</v>
      </c>
      <c r="O26" s="187">
        <f>+'saisie Niv2_Pub'!O26+'saisie Niv2_Pub'!P26</f>
        <v>5</v>
      </c>
      <c r="P26" s="187">
        <f>+'saisie Niv2_Pub'!P26</f>
        <v>3</v>
      </c>
      <c r="Q26" s="187">
        <f>+'saisie Niv2_Pub'!Q26+'saisie Niv2_Pub'!R26</f>
        <v>3</v>
      </c>
      <c r="R26" s="187">
        <f>+'saisie Niv2_Pub'!R26</f>
        <v>1</v>
      </c>
      <c r="S26" s="187">
        <f>+'saisie Niv2_Pub'!S26+'saisie Niv2_Pub'!T26</f>
        <v>14</v>
      </c>
      <c r="T26" s="187">
        <f>+'saisie Niv2_Pub'!T26</f>
        <v>7</v>
      </c>
      <c r="U26" s="189">
        <f t="shared" si="5"/>
        <v>27</v>
      </c>
      <c r="V26" s="189">
        <f t="shared" si="6"/>
        <v>13</v>
      </c>
      <c r="W26" s="187" t="s">
        <v>422</v>
      </c>
      <c r="X26" s="187">
        <f>+'saisie Niv2_Pub'!X26</f>
        <v>4</v>
      </c>
      <c r="Y26" s="187">
        <f>+'saisie Niv2_Pub'!Y26</f>
        <v>4</v>
      </c>
      <c r="Z26" s="187">
        <f>+'saisie Niv2_Pub'!Z26</f>
        <v>4</v>
      </c>
      <c r="AA26" s="187">
        <f>+'saisie Niv2_Pub'!AA26</f>
        <v>3</v>
      </c>
      <c r="AB26" s="187">
        <f>+'saisie Niv2_Pub'!AB26</f>
        <v>15</v>
      </c>
      <c r="AC26" s="187">
        <f>+'saisie Niv2_Pub'!AC26</f>
        <v>16</v>
      </c>
      <c r="AD26" s="187">
        <f>+'saisie Niv2_Pub'!AD26</f>
        <v>13</v>
      </c>
      <c r="AE26" s="187">
        <f>+'saisie Niv2_Pub'!AE26</f>
        <v>3</v>
      </c>
      <c r="AF26" s="187">
        <f>+'saisie Niv2_Pub'!AF26</f>
        <v>22</v>
      </c>
      <c r="AG26" s="187">
        <f>+'saisie Niv2_Pub'!AH26</f>
        <v>2</v>
      </c>
      <c r="AH26" s="187">
        <f>+'saisie Niv2_Pub'!AG26</f>
        <v>6</v>
      </c>
      <c r="AI26" s="187">
        <v>7</v>
      </c>
      <c r="AJ26" s="187">
        <f>+'saisie Niv2_Pub'!AK26</f>
        <v>29</v>
      </c>
      <c r="AK26" s="187">
        <f>+'saisie Niv2_Pub'!AL26</f>
        <v>4</v>
      </c>
      <c r="AL26" s="187">
        <f>+'saisie Niv2_Pub'!AM26</f>
        <v>4</v>
      </c>
      <c r="AM26" s="187">
        <f>+'saisie Niv2_Pub'!AN26</f>
        <v>0</v>
      </c>
    </row>
    <row r="27" spans="1:39" ht="15" customHeight="1">
      <c r="A27" s="187" t="s">
        <v>423</v>
      </c>
      <c r="B27" s="187">
        <f>+'saisie Niv2_Pub'!B27+'saisie Niv2_Pub'!C27</f>
        <v>1993</v>
      </c>
      <c r="C27" s="187">
        <f>+'saisie Niv2_Pub'!C27</f>
        <v>1006</v>
      </c>
      <c r="D27" s="187">
        <f>+'saisie Niv2_Pub'!D27+'saisie Niv2_Pub'!E27</f>
        <v>1216</v>
      </c>
      <c r="E27" s="187">
        <f>+'saisie Niv2_Pub'!E27</f>
        <v>645</v>
      </c>
      <c r="F27" s="187">
        <f>+'saisie Niv2_Pub'!F27+'saisie Niv2_Pub'!G27</f>
        <v>946</v>
      </c>
      <c r="G27" s="187">
        <f>+'saisie Niv2_Pub'!G27</f>
        <v>531</v>
      </c>
      <c r="H27" s="187">
        <f>+'saisie Niv2_Pub'!H27+'saisie Niv2_Pub'!I27</f>
        <v>815</v>
      </c>
      <c r="I27" s="187">
        <f>+'saisie Niv2_Pub'!I27</f>
        <v>440</v>
      </c>
      <c r="J27" s="189">
        <f t="shared" si="3"/>
        <v>4970</v>
      </c>
      <c r="K27" s="189">
        <f t="shared" si="4"/>
        <v>2622</v>
      </c>
      <c r="L27" s="187" t="s">
        <v>423</v>
      </c>
      <c r="M27" s="187">
        <f>+'saisie Niv2_Pub'!M27+'saisie Niv2_Pub'!N27</f>
        <v>317</v>
      </c>
      <c r="N27" s="187">
        <f>+'saisie Niv2_Pub'!N27</f>
        <v>144</v>
      </c>
      <c r="O27" s="187">
        <f>+'saisie Niv2_Pub'!O27+'saisie Niv2_Pub'!P27</f>
        <v>126</v>
      </c>
      <c r="P27" s="187">
        <f>+'saisie Niv2_Pub'!P27</f>
        <v>63</v>
      </c>
      <c r="Q27" s="187">
        <f>+'saisie Niv2_Pub'!Q27+'saisie Niv2_Pub'!R27</f>
        <v>56</v>
      </c>
      <c r="R27" s="187">
        <f>+'saisie Niv2_Pub'!R27</f>
        <v>30</v>
      </c>
      <c r="S27" s="187">
        <f>+'saisie Niv2_Pub'!S27+'saisie Niv2_Pub'!T27</f>
        <v>218</v>
      </c>
      <c r="T27" s="187">
        <f>+'saisie Niv2_Pub'!T27</f>
        <v>117</v>
      </c>
      <c r="U27" s="189">
        <f t="shared" si="5"/>
        <v>717</v>
      </c>
      <c r="V27" s="189">
        <f t="shared" si="6"/>
        <v>354</v>
      </c>
      <c r="W27" s="187" t="s">
        <v>423</v>
      </c>
      <c r="X27" s="187">
        <f>+'saisie Niv2_Pub'!X27</f>
        <v>44</v>
      </c>
      <c r="Y27" s="187">
        <f>+'saisie Niv2_Pub'!Y27</f>
        <v>31</v>
      </c>
      <c r="Z27" s="187">
        <f>+'saisie Niv2_Pub'!Z27</f>
        <v>27</v>
      </c>
      <c r="AA27" s="187">
        <f>+'saisie Niv2_Pub'!AA27</f>
        <v>24</v>
      </c>
      <c r="AB27" s="187">
        <f>+'saisie Niv2_Pub'!AB27</f>
        <v>126</v>
      </c>
      <c r="AC27" s="187">
        <f>+'saisie Niv2_Pub'!AC27</f>
        <v>156</v>
      </c>
      <c r="AD27" s="187">
        <f>+'saisie Niv2_Pub'!AD27</f>
        <v>126</v>
      </c>
      <c r="AE27" s="187">
        <f>+'saisie Niv2_Pub'!AE27</f>
        <v>30</v>
      </c>
      <c r="AF27" s="187">
        <f>+'saisie Niv2_Pub'!AF27</f>
        <v>155</v>
      </c>
      <c r="AG27" s="187">
        <f>+'saisie Niv2_Pub'!AH27</f>
        <v>29</v>
      </c>
      <c r="AH27" s="187">
        <f>+'saisie Niv2_Pub'!AG27</f>
        <v>100</v>
      </c>
      <c r="AI27" s="187">
        <v>62</v>
      </c>
      <c r="AJ27" s="187">
        <f>+'saisie Niv2_Pub'!AK27</f>
        <v>217</v>
      </c>
      <c r="AK27" s="187">
        <f>+'saisie Niv2_Pub'!AL27</f>
        <v>22</v>
      </c>
      <c r="AL27" s="187">
        <f>+'saisie Niv2_Pub'!AM27</f>
        <v>22</v>
      </c>
      <c r="AM27" s="187">
        <f>+'saisie Niv2_Pub'!AN27</f>
        <v>0</v>
      </c>
    </row>
    <row r="28" spans="1:39" ht="15" customHeight="1">
      <c r="A28" s="187" t="s">
        <v>424</v>
      </c>
      <c r="B28" s="187">
        <f>+'saisie Niv2_Pub'!B28+'saisie Niv2_Pub'!C28</f>
        <v>633</v>
      </c>
      <c r="C28" s="187">
        <f>+'saisie Niv2_Pub'!C28</f>
        <v>326</v>
      </c>
      <c r="D28" s="187">
        <f>+'saisie Niv2_Pub'!D28+'saisie Niv2_Pub'!E28</f>
        <v>429</v>
      </c>
      <c r="E28" s="187">
        <f>+'saisie Niv2_Pub'!E28</f>
        <v>215</v>
      </c>
      <c r="F28" s="187">
        <f>+'saisie Niv2_Pub'!F28+'saisie Niv2_Pub'!G28</f>
        <v>305</v>
      </c>
      <c r="G28" s="187">
        <f>+'saisie Niv2_Pub'!G28</f>
        <v>130</v>
      </c>
      <c r="H28" s="187">
        <f>+'saisie Niv2_Pub'!H28+'saisie Niv2_Pub'!I28</f>
        <v>200</v>
      </c>
      <c r="I28" s="187">
        <f>+'saisie Niv2_Pub'!I28</f>
        <v>87</v>
      </c>
      <c r="J28" s="189">
        <f t="shared" si="3"/>
        <v>1567</v>
      </c>
      <c r="K28" s="189">
        <f t="shared" si="4"/>
        <v>758</v>
      </c>
      <c r="L28" s="187" t="s">
        <v>424</v>
      </c>
      <c r="M28" s="187">
        <f>+'saisie Niv2_Pub'!M28+'saisie Niv2_Pub'!N28</f>
        <v>69</v>
      </c>
      <c r="N28" s="187">
        <f>+'saisie Niv2_Pub'!N28</f>
        <v>30</v>
      </c>
      <c r="O28" s="187">
        <f>+'saisie Niv2_Pub'!O28+'saisie Niv2_Pub'!P28</f>
        <v>36</v>
      </c>
      <c r="P28" s="187">
        <f>+'saisie Niv2_Pub'!P28</f>
        <v>18</v>
      </c>
      <c r="Q28" s="187">
        <f>+'saisie Niv2_Pub'!Q28+'saisie Niv2_Pub'!R28</f>
        <v>8</v>
      </c>
      <c r="R28" s="187">
        <f>+'saisie Niv2_Pub'!R28</f>
        <v>2</v>
      </c>
      <c r="S28" s="187">
        <f>+'saisie Niv2_Pub'!S28+'saisie Niv2_Pub'!T28</f>
        <v>33</v>
      </c>
      <c r="T28" s="187">
        <f>+'saisie Niv2_Pub'!T28</f>
        <v>11</v>
      </c>
      <c r="U28" s="189">
        <f t="shared" si="5"/>
        <v>146</v>
      </c>
      <c r="V28" s="189">
        <f t="shared" si="6"/>
        <v>61</v>
      </c>
      <c r="W28" s="187" t="s">
        <v>424</v>
      </c>
      <c r="X28" s="187">
        <f>+'saisie Niv2_Pub'!X28</f>
        <v>16</v>
      </c>
      <c r="Y28" s="187">
        <f>+'saisie Niv2_Pub'!Y28</f>
        <v>12</v>
      </c>
      <c r="Z28" s="187">
        <f>+'saisie Niv2_Pub'!Z28</f>
        <v>12</v>
      </c>
      <c r="AA28" s="187">
        <f>+'saisie Niv2_Pub'!AA28</f>
        <v>11</v>
      </c>
      <c r="AB28" s="187">
        <f>+'saisie Niv2_Pub'!AB28</f>
        <v>51</v>
      </c>
      <c r="AC28" s="187">
        <f>+'saisie Niv2_Pub'!AC28</f>
        <v>62</v>
      </c>
      <c r="AD28" s="187">
        <f>+'saisie Niv2_Pub'!AD28</f>
        <v>50</v>
      </c>
      <c r="AE28" s="187">
        <f>+'saisie Niv2_Pub'!AE28</f>
        <v>12</v>
      </c>
      <c r="AF28" s="187">
        <f>+'saisie Niv2_Pub'!AF28</f>
        <v>76</v>
      </c>
      <c r="AG28" s="187">
        <f>+'saisie Niv2_Pub'!AH28</f>
        <v>17</v>
      </c>
      <c r="AH28" s="187">
        <f>+'saisie Niv2_Pub'!AG28</f>
        <v>30</v>
      </c>
      <c r="AI28" s="187">
        <v>28</v>
      </c>
      <c r="AJ28" s="187">
        <f>+'saisie Niv2_Pub'!AK28</f>
        <v>104</v>
      </c>
      <c r="AK28" s="187">
        <f>+'saisie Niv2_Pub'!AL28</f>
        <v>11</v>
      </c>
      <c r="AL28" s="187">
        <f>+'saisie Niv2_Pub'!AM28</f>
        <v>11</v>
      </c>
      <c r="AM28" s="187">
        <f>+'saisie Niv2_Pub'!AN28</f>
        <v>0</v>
      </c>
    </row>
    <row r="29" spans="1:39" ht="15" customHeight="1">
      <c r="A29" s="187" t="s">
        <v>425</v>
      </c>
      <c r="B29" s="187">
        <f>+'saisie Niv2_Pub'!B29+'saisie Niv2_Pub'!C29</f>
        <v>625</v>
      </c>
      <c r="C29" s="187">
        <f>+'saisie Niv2_Pub'!C29</f>
        <v>298</v>
      </c>
      <c r="D29" s="187">
        <f>+'saisie Niv2_Pub'!D29+'saisie Niv2_Pub'!E29</f>
        <v>355</v>
      </c>
      <c r="E29" s="187">
        <f>+'saisie Niv2_Pub'!E29</f>
        <v>164</v>
      </c>
      <c r="F29" s="187">
        <f>+'saisie Niv2_Pub'!F29+'saisie Niv2_Pub'!G29</f>
        <v>272</v>
      </c>
      <c r="G29" s="187">
        <f>+'saisie Niv2_Pub'!G29</f>
        <v>137</v>
      </c>
      <c r="H29" s="187">
        <f>+'saisie Niv2_Pub'!H29+'saisie Niv2_Pub'!I29</f>
        <v>218</v>
      </c>
      <c r="I29" s="187">
        <f>+'saisie Niv2_Pub'!I29</f>
        <v>102</v>
      </c>
      <c r="J29" s="189">
        <f t="shared" si="3"/>
        <v>1470</v>
      </c>
      <c r="K29" s="189">
        <f t="shared" si="4"/>
        <v>701</v>
      </c>
      <c r="L29" s="187" t="s">
        <v>425</v>
      </c>
      <c r="M29" s="187">
        <f>+'saisie Niv2_Pub'!M29+'saisie Niv2_Pub'!N29</f>
        <v>68</v>
      </c>
      <c r="N29" s="187">
        <f>+'saisie Niv2_Pub'!N29</f>
        <v>33</v>
      </c>
      <c r="O29" s="187">
        <f>+'saisie Niv2_Pub'!O29+'saisie Niv2_Pub'!P29</f>
        <v>30</v>
      </c>
      <c r="P29" s="187">
        <f>+'saisie Niv2_Pub'!P29</f>
        <v>9</v>
      </c>
      <c r="Q29" s="187">
        <f>+'saisie Niv2_Pub'!Q29+'saisie Niv2_Pub'!R29</f>
        <v>14</v>
      </c>
      <c r="R29" s="187">
        <f>+'saisie Niv2_Pub'!R29</f>
        <v>10</v>
      </c>
      <c r="S29" s="187">
        <f>+'saisie Niv2_Pub'!S29+'saisie Niv2_Pub'!T29</f>
        <v>36</v>
      </c>
      <c r="T29" s="187">
        <f>+'saisie Niv2_Pub'!T29</f>
        <v>20</v>
      </c>
      <c r="U29" s="189">
        <f t="shared" si="5"/>
        <v>148</v>
      </c>
      <c r="V29" s="189">
        <f t="shared" si="6"/>
        <v>72</v>
      </c>
      <c r="W29" s="187" t="s">
        <v>425</v>
      </c>
      <c r="X29" s="187">
        <f>+'saisie Niv2_Pub'!X29</f>
        <v>14</v>
      </c>
      <c r="Y29" s="187">
        <f>+'saisie Niv2_Pub'!Y29</f>
        <v>11</v>
      </c>
      <c r="Z29" s="187">
        <f>+'saisie Niv2_Pub'!Z29</f>
        <v>10</v>
      </c>
      <c r="AA29" s="187">
        <f>+'saisie Niv2_Pub'!AA29</f>
        <v>9</v>
      </c>
      <c r="AB29" s="187">
        <f>+'saisie Niv2_Pub'!AB29</f>
        <v>44</v>
      </c>
      <c r="AC29" s="187">
        <f>+'saisie Niv2_Pub'!AC29</f>
        <v>38</v>
      </c>
      <c r="AD29" s="187">
        <f>+'saisie Niv2_Pub'!AD29</f>
        <v>36</v>
      </c>
      <c r="AE29" s="187">
        <f>+'saisie Niv2_Pub'!AE29</f>
        <v>2</v>
      </c>
      <c r="AF29" s="187">
        <f>+'saisie Niv2_Pub'!AF29</f>
        <v>71</v>
      </c>
      <c r="AG29" s="187">
        <f>+'saisie Niv2_Pub'!AH29</f>
        <v>29</v>
      </c>
      <c r="AH29" s="187">
        <f>+'saisie Niv2_Pub'!AG29</f>
        <v>18</v>
      </c>
      <c r="AI29" s="187">
        <v>15</v>
      </c>
      <c r="AJ29" s="187">
        <f>+'saisie Niv2_Pub'!AK29</f>
        <v>86</v>
      </c>
      <c r="AK29" s="187">
        <f>+'saisie Niv2_Pub'!AL29</f>
        <v>9</v>
      </c>
      <c r="AL29" s="187">
        <f>+'saisie Niv2_Pub'!AM29</f>
        <v>9</v>
      </c>
      <c r="AM29" s="187">
        <f>+'saisie Niv2_Pub'!AN29</f>
        <v>0</v>
      </c>
    </row>
    <row r="30" spans="1:39" ht="15" customHeight="1">
      <c r="A30" s="187" t="s">
        <v>426</v>
      </c>
      <c r="B30" s="187">
        <f>+'saisie Niv2_Pub'!B30+'saisie Niv2_Pub'!C30</f>
        <v>979</v>
      </c>
      <c r="C30" s="187">
        <f>+'saisie Niv2_Pub'!C30</f>
        <v>447</v>
      </c>
      <c r="D30" s="187">
        <f>+'saisie Niv2_Pub'!D30+'saisie Niv2_Pub'!E30</f>
        <v>609</v>
      </c>
      <c r="E30" s="187">
        <f>+'saisie Niv2_Pub'!E30</f>
        <v>317</v>
      </c>
      <c r="F30" s="187">
        <f>+'saisie Niv2_Pub'!F30+'saisie Niv2_Pub'!G30</f>
        <v>413</v>
      </c>
      <c r="G30" s="187">
        <f>+'saisie Niv2_Pub'!G30</f>
        <v>194</v>
      </c>
      <c r="H30" s="187">
        <f>+'saisie Niv2_Pub'!H30+'saisie Niv2_Pub'!I30</f>
        <v>315</v>
      </c>
      <c r="I30" s="187">
        <f>+'saisie Niv2_Pub'!I30</f>
        <v>147</v>
      </c>
      <c r="J30" s="189">
        <f t="shared" si="3"/>
        <v>2316</v>
      </c>
      <c r="K30" s="189">
        <f t="shared" si="4"/>
        <v>1105</v>
      </c>
      <c r="L30" s="187" t="s">
        <v>426</v>
      </c>
      <c r="M30" s="187">
        <f>+'saisie Niv2_Pub'!M30+'saisie Niv2_Pub'!N30</f>
        <v>126</v>
      </c>
      <c r="N30" s="187">
        <f>+'saisie Niv2_Pub'!N30</f>
        <v>57</v>
      </c>
      <c r="O30" s="187">
        <f>+'saisie Niv2_Pub'!O30+'saisie Niv2_Pub'!P30</f>
        <v>48</v>
      </c>
      <c r="P30" s="187">
        <f>+'saisie Niv2_Pub'!P30</f>
        <v>27</v>
      </c>
      <c r="Q30" s="187">
        <f>+'saisie Niv2_Pub'!Q30+'saisie Niv2_Pub'!R30</f>
        <v>54</v>
      </c>
      <c r="R30" s="187">
        <f>+'saisie Niv2_Pub'!R30</f>
        <v>28</v>
      </c>
      <c r="S30" s="187">
        <f>+'saisie Niv2_Pub'!S30+'saisie Niv2_Pub'!T30</f>
        <v>67</v>
      </c>
      <c r="T30" s="187">
        <f>+'saisie Niv2_Pub'!T30</f>
        <v>35</v>
      </c>
      <c r="U30" s="189">
        <f t="shared" si="5"/>
        <v>295</v>
      </c>
      <c r="V30" s="189">
        <f t="shared" si="6"/>
        <v>147</v>
      </c>
      <c r="W30" s="187" t="s">
        <v>426</v>
      </c>
      <c r="X30" s="187">
        <f>+'saisie Niv2_Pub'!X30</f>
        <v>17</v>
      </c>
      <c r="Y30" s="187">
        <f>+'saisie Niv2_Pub'!Y30</f>
        <v>12</v>
      </c>
      <c r="Z30" s="187">
        <f>+'saisie Niv2_Pub'!Z30</f>
        <v>9</v>
      </c>
      <c r="AA30" s="187">
        <f>+'saisie Niv2_Pub'!AA30</f>
        <v>10</v>
      </c>
      <c r="AB30" s="187">
        <f>+'saisie Niv2_Pub'!AB30</f>
        <v>48</v>
      </c>
      <c r="AC30" s="187">
        <f>+'saisie Niv2_Pub'!AC30</f>
        <v>53</v>
      </c>
      <c r="AD30" s="187">
        <f>+'saisie Niv2_Pub'!AD30</f>
        <v>49</v>
      </c>
      <c r="AE30" s="187">
        <f>+'saisie Niv2_Pub'!AE30</f>
        <v>4</v>
      </c>
      <c r="AF30" s="187">
        <f>+'saisie Niv2_Pub'!AF30</f>
        <v>78</v>
      </c>
      <c r="AG30" s="187">
        <f>+'saisie Niv2_Pub'!AH30</f>
        <v>32</v>
      </c>
      <c r="AH30" s="187">
        <f>+'saisie Niv2_Pub'!AG30</f>
        <v>36</v>
      </c>
      <c r="AI30" s="187">
        <v>16</v>
      </c>
      <c r="AJ30" s="187">
        <f>+'saisie Niv2_Pub'!AK30</f>
        <v>94</v>
      </c>
      <c r="AK30" s="187">
        <f>+'saisie Niv2_Pub'!AL30</f>
        <v>8</v>
      </c>
      <c r="AL30" s="187">
        <f>+'saisie Niv2_Pub'!AM30</f>
        <v>8</v>
      </c>
      <c r="AM30" s="187">
        <f>+'saisie Niv2_Pub'!AN30</f>
        <v>0</v>
      </c>
    </row>
    <row r="31" spans="1:39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11"/>
    </row>
    <row r="32" spans="1:39">
      <c r="A32" s="406"/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  <c r="N32" s="406"/>
      <c r="O32" s="406"/>
      <c r="P32" s="406"/>
      <c r="Q32" s="406"/>
      <c r="R32" s="406"/>
      <c r="S32" s="406"/>
      <c r="T32" s="406"/>
      <c r="U32" s="406"/>
      <c r="V32" s="406"/>
      <c r="W32" s="406"/>
      <c r="X32" s="406"/>
      <c r="Y32" s="406"/>
      <c r="Z32" s="406"/>
      <c r="AA32" s="406"/>
      <c r="AB32" s="406"/>
      <c r="AC32" s="406"/>
      <c r="AD32" s="406"/>
      <c r="AE32" s="406"/>
      <c r="AF32" s="406"/>
      <c r="AG32" s="406"/>
      <c r="AH32" s="406"/>
      <c r="AI32" s="406"/>
      <c r="AJ32" s="406"/>
      <c r="AK32" s="406"/>
      <c r="AL32" s="406"/>
    </row>
    <row r="33" spans="1:39">
      <c r="A33" s="328" t="s">
        <v>1006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 t="s">
        <v>1002</v>
      </c>
      <c r="M33" s="328"/>
      <c r="N33" s="328"/>
      <c r="O33" s="328"/>
      <c r="P33" s="328"/>
      <c r="Q33" s="328"/>
      <c r="R33" s="328"/>
      <c r="S33" s="328"/>
      <c r="T33" s="354"/>
      <c r="U33" s="328"/>
      <c r="V33" s="328"/>
      <c r="W33" s="328" t="s">
        <v>351</v>
      </c>
      <c r="X33" s="328"/>
      <c r="Y33" s="328"/>
      <c r="Z33" s="328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  <c r="AL33" s="354"/>
    </row>
    <row r="34" spans="1:39">
      <c r="A34" s="328" t="s">
        <v>998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 t="s">
        <v>998</v>
      </c>
      <c r="M34" s="328"/>
      <c r="N34" s="328"/>
      <c r="O34" s="328"/>
      <c r="P34" s="328"/>
      <c r="Q34" s="328"/>
      <c r="R34" s="328"/>
      <c r="S34" s="328"/>
      <c r="T34" s="354"/>
      <c r="U34" s="328"/>
      <c r="V34" s="328"/>
      <c r="W34" s="328" t="s">
        <v>296</v>
      </c>
      <c r="X34" s="328"/>
      <c r="Y34" s="328"/>
      <c r="Z34" s="328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</row>
    <row r="35" spans="1:39">
      <c r="A35" s="328" t="s">
        <v>1</v>
      </c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28" t="s">
        <v>1</v>
      </c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28" t="s">
        <v>1</v>
      </c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</row>
    <row r="37" spans="1:39">
      <c r="A37" s="399" t="s">
        <v>530</v>
      </c>
      <c r="H37" s="343" t="s">
        <v>618</v>
      </c>
      <c r="L37" s="399" t="s">
        <v>530</v>
      </c>
      <c r="S37" s="343" t="s">
        <v>618</v>
      </c>
      <c r="W37" s="399" t="s">
        <v>530</v>
      </c>
      <c r="AK37" s="343" t="s">
        <v>618</v>
      </c>
    </row>
    <row r="39" spans="1:39">
      <c r="A39" s="185"/>
      <c r="B39" s="79" t="s">
        <v>544</v>
      </c>
      <c r="C39" s="186"/>
      <c r="D39" s="79" t="s">
        <v>545</v>
      </c>
      <c r="E39" s="186"/>
      <c r="F39" s="79" t="s">
        <v>546</v>
      </c>
      <c r="G39" s="186"/>
      <c r="H39" s="79" t="s">
        <v>547</v>
      </c>
      <c r="I39" s="186"/>
      <c r="J39" s="79" t="s">
        <v>377</v>
      </c>
      <c r="K39" s="186"/>
      <c r="L39" s="185"/>
      <c r="M39" s="79" t="s">
        <v>544</v>
      </c>
      <c r="N39" s="186"/>
      <c r="O39" s="79" t="s">
        <v>545</v>
      </c>
      <c r="P39" s="186"/>
      <c r="Q39" s="79" t="s">
        <v>546</v>
      </c>
      <c r="R39" s="186"/>
      <c r="S39" s="79" t="s">
        <v>547</v>
      </c>
      <c r="T39" s="186"/>
      <c r="U39" s="79" t="s">
        <v>377</v>
      </c>
      <c r="V39" s="186"/>
      <c r="W39" s="683"/>
      <c r="X39" s="1071" t="s">
        <v>96</v>
      </c>
      <c r="Y39" s="1072"/>
      <c r="Z39" s="1072"/>
      <c r="AA39" s="1072"/>
      <c r="AB39" s="1073"/>
      <c r="AC39" s="1074" t="s">
        <v>384</v>
      </c>
      <c r="AD39" s="1075"/>
      <c r="AE39" s="1076"/>
      <c r="AF39" s="674" t="s">
        <v>548</v>
      </c>
      <c r="AG39" s="694"/>
      <c r="AH39" s="694"/>
      <c r="AI39" s="694"/>
      <c r="AJ39" s="694"/>
      <c r="AK39" s="695" t="s">
        <v>386</v>
      </c>
      <c r="AL39" s="696"/>
      <c r="AM39" s="696"/>
    </row>
    <row r="40" spans="1:39">
      <c r="A40" s="403" t="s">
        <v>387</v>
      </c>
      <c r="B40" s="85" t="s">
        <v>665</v>
      </c>
      <c r="C40" s="85" t="s">
        <v>389</v>
      </c>
      <c r="D40" s="85" t="s">
        <v>665</v>
      </c>
      <c r="E40" s="85" t="s">
        <v>389</v>
      </c>
      <c r="F40" s="85" t="s">
        <v>665</v>
      </c>
      <c r="G40" s="85" t="s">
        <v>389</v>
      </c>
      <c r="H40" s="85" t="s">
        <v>665</v>
      </c>
      <c r="I40" s="85" t="s">
        <v>389</v>
      </c>
      <c r="J40" s="85" t="s">
        <v>665</v>
      </c>
      <c r="K40" s="85" t="s">
        <v>389</v>
      </c>
      <c r="L40" s="403" t="s">
        <v>387</v>
      </c>
      <c r="M40" s="85" t="s">
        <v>665</v>
      </c>
      <c r="N40" s="85" t="s">
        <v>389</v>
      </c>
      <c r="O40" s="85" t="s">
        <v>665</v>
      </c>
      <c r="P40" s="85" t="s">
        <v>389</v>
      </c>
      <c r="Q40" s="85" t="s">
        <v>665</v>
      </c>
      <c r="R40" s="85" t="s">
        <v>389</v>
      </c>
      <c r="S40" s="85" t="s">
        <v>665</v>
      </c>
      <c r="T40" s="85" t="s">
        <v>389</v>
      </c>
      <c r="U40" s="85" t="s">
        <v>665</v>
      </c>
      <c r="V40" s="85" t="s">
        <v>389</v>
      </c>
      <c r="W40" s="734" t="s">
        <v>387</v>
      </c>
      <c r="X40" s="737" t="s">
        <v>550</v>
      </c>
      <c r="Y40" s="737" t="s">
        <v>551</v>
      </c>
      <c r="Z40" s="737" t="s">
        <v>552</v>
      </c>
      <c r="AA40" s="737" t="s">
        <v>553</v>
      </c>
      <c r="AB40" s="726" t="s">
        <v>377</v>
      </c>
      <c r="AC40" s="242" t="s">
        <v>97</v>
      </c>
      <c r="AD40" s="944" t="s">
        <v>100</v>
      </c>
      <c r="AE40" s="944" t="s">
        <v>102</v>
      </c>
      <c r="AF40" s="945" t="s">
        <v>391</v>
      </c>
      <c r="AG40" s="242" t="s">
        <v>549</v>
      </c>
      <c r="AH40" s="242" t="s">
        <v>243</v>
      </c>
      <c r="AI40" s="242" t="s">
        <v>393</v>
      </c>
      <c r="AJ40" s="1055"/>
      <c r="AK40" s="947"/>
      <c r="AL40" s="945" t="s">
        <v>394</v>
      </c>
      <c r="AM40" s="1055"/>
    </row>
    <row r="41" spans="1:39">
      <c r="A41" s="187"/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187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735"/>
      <c r="X41" s="733"/>
      <c r="Y41" s="733"/>
      <c r="Z41" s="733"/>
      <c r="AA41" s="733"/>
      <c r="AB41" s="736"/>
      <c r="AC41" s="948" t="s">
        <v>98</v>
      </c>
      <c r="AD41" s="949" t="s">
        <v>99</v>
      </c>
      <c r="AE41" s="949" t="s">
        <v>101</v>
      </c>
      <c r="AF41" s="950" t="s">
        <v>403</v>
      </c>
      <c r="AG41" s="811" t="s">
        <v>554</v>
      </c>
      <c r="AH41" s="811" t="s">
        <v>244</v>
      </c>
      <c r="AI41" s="811" t="s">
        <v>403</v>
      </c>
      <c r="AJ41" s="811" t="s">
        <v>377</v>
      </c>
      <c r="AK41" s="948" t="s">
        <v>111</v>
      </c>
      <c r="AL41" s="950" t="s">
        <v>405</v>
      </c>
      <c r="AM41" s="1056" t="s">
        <v>406</v>
      </c>
    </row>
    <row r="42" spans="1:39" s="59" customFormat="1">
      <c r="A42" s="16" t="s">
        <v>407</v>
      </c>
      <c r="B42" s="29">
        <f t="shared" ref="B42:I42" si="7">SUM(B44:B52)</f>
        <v>9021</v>
      </c>
      <c r="C42" s="29">
        <f t="shared" si="7"/>
        <v>4371</v>
      </c>
      <c r="D42" s="29">
        <f t="shared" si="7"/>
        <v>3969</v>
      </c>
      <c r="E42" s="29">
        <f t="shared" si="7"/>
        <v>1946</v>
      </c>
      <c r="F42" s="29">
        <f t="shared" si="7"/>
        <v>3413</v>
      </c>
      <c r="G42" s="29">
        <f t="shared" si="7"/>
        <v>1525</v>
      </c>
      <c r="H42" s="29">
        <f t="shared" si="7"/>
        <v>2289</v>
      </c>
      <c r="I42" s="29">
        <f t="shared" si="7"/>
        <v>1008</v>
      </c>
      <c r="J42" s="29">
        <f>SUM(J44:J52)</f>
        <v>18692</v>
      </c>
      <c r="K42" s="29">
        <f>SUM(K44:K52)</f>
        <v>8850</v>
      </c>
      <c r="L42" s="16" t="s">
        <v>407</v>
      </c>
      <c r="M42" s="29">
        <f t="shared" ref="M42:T42" si="8">SUM(M44:M52)</f>
        <v>953</v>
      </c>
      <c r="N42" s="29">
        <f t="shared" si="8"/>
        <v>443</v>
      </c>
      <c r="O42" s="29">
        <f t="shared" si="8"/>
        <v>575</v>
      </c>
      <c r="P42" s="29">
        <f t="shared" si="8"/>
        <v>288</v>
      </c>
      <c r="Q42" s="29">
        <f t="shared" si="8"/>
        <v>409</v>
      </c>
      <c r="R42" s="29">
        <f t="shared" si="8"/>
        <v>199</v>
      </c>
      <c r="S42" s="29">
        <f t="shared" si="8"/>
        <v>585</v>
      </c>
      <c r="T42" s="29">
        <f t="shared" si="8"/>
        <v>250</v>
      </c>
      <c r="U42" s="29">
        <f>SUM(U44:U52)</f>
        <v>2522</v>
      </c>
      <c r="V42" s="29">
        <f>SUM(V44:V52)</f>
        <v>1180</v>
      </c>
      <c r="W42" s="16" t="s">
        <v>407</v>
      </c>
      <c r="X42" s="29">
        <f t="shared" ref="X42:AM42" si="9">SUM(X44:X52)</f>
        <v>168</v>
      </c>
      <c r="Y42" s="29">
        <f t="shared" si="9"/>
        <v>98</v>
      </c>
      <c r="Z42" s="29">
        <f t="shared" si="9"/>
        <v>89</v>
      </c>
      <c r="AA42" s="29">
        <f t="shared" si="9"/>
        <v>71</v>
      </c>
      <c r="AB42" s="29">
        <f t="shared" si="9"/>
        <v>426</v>
      </c>
      <c r="AC42" s="29">
        <f t="shared" si="9"/>
        <v>418</v>
      </c>
      <c r="AD42" s="29">
        <f t="shared" si="9"/>
        <v>363</v>
      </c>
      <c r="AE42" s="29">
        <f t="shared" si="9"/>
        <v>55</v>
      </c>
      <c r="AF42" s="29">
        <f t="shared" si="9"/>
        <v>662</v>
      </c>
      <c r="AG42" s="29">
        <f>SUM(AG44:AG52)</f>
        <v>13</v>
      </c>
      <c r="AH42" s="29">
        <f t="shared" si="9"/>
        <v>205</v>
      </c>
      <c r="AI42" s="29">
        <f t="shared" si="9"/>
        <v>74</v>
      </c>
      <c r="AJ42" s="29">
        <f t="shared" si="9"/>
        <v>736</v>
      </c>
      <c r="AK42" s="29">
        <f t="shared" si="9"/>
        <v>69</v>
      </c>
      <c r="AL42" s="29">
        <f t="shared" si="9"/>
        <v>68</v>
      </c>
      <c r="AM42" s="29">
        <f t="shared" si="9"/>
        <v>1</v>
      </c>
    </row>
    <row r="43" spans="1:39">
      <c r="A43" s="187"/>
      <c r="B43" s="194"/>
      <c r="C43" s="194"/>
      <c r="D43" s="194"/>
      <c r="E43" s="194"/>
      <c r="F43" s="194"/>
      <c r="G43" s="194"/>
      <c r="H43" s="194"/>
      <c r="I43" s="194"/>
      <c r="J43" s="194"/>
      <c r="K43" s="194"/>
      <c r="L43" s="187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187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  <c r="AM43" s="194"/>
    </row>
    <row r="44" spans="1:39" ht="15.75" customHeight="1">
      <c r="A44" s="187" t="s">
        <v>531</v>
      </c>
      <c r="B44" s="187">
        <f>+'saisie Niv2_Pub'!B44+'saisie Niv2_Pub'!C44</f>
        <v>512</v>
      </c>
      <c r="C44" s="187">
        <f>+'saisie Niv2_Pub'!C44</f>
        <v>261</v>
      </c>
      <c r="D44" s="187">
        <f>+'saisie Niv2_Pub'!D44+'saisie Niv2_Pub'!E44</f>
        <v>443</v>
      </c>
      <c r="E44" s="187">
        <f>+'saisie Niv2_Pub'!E44</f>
        <v>248</v>
      </c>
      <c r="F44" s="187">
        <f>+'saisie Niv2_Pub'!F44+'saisie Niv2_Pub'!G44</f>
        <v>398</v>
      </c>
      <c r="G44" s="187">
        <f>+'saisie Niv2_Pub'!G44</f>
        <v>193</v>
      </c>
      <c r="H44" s="187">
        <f>+'saisie Niv2_Pub'!H44+'saisie Niv2_Pub'!I44</f>
        <v>323</v>
      </c>
      <c r="I44" s="187">
        <f>+'saisie Niv2_Pub'!I44</f>
        <v>154</v>
      </c>
      <c r="J44" s="192">
        <f t="shared" ref="J44:J52" si="10">B44+D44+F44+H44</f>
        <v>1676</v>
      </c>
      <c r="K44" s="192">
        <f t="shared" ref="K44:K52" si="11">+C44+E44+G44+I44</f>
        <v>856</v>
      </c>
      <c r="L44" s="187" t="s">
        <v>531</v>
      </c>
      <c r="M44" s="187">
        <f>+'saisie Niv2_Pub'!M44+'saisie Niv2_Pub'!N44</f>
        <v>112</v>
      </c>
      <c r="N44" s="187">
        <f>+'saisie Niv2_Pub'!N44</f>
        <v>52</v>
      </c>
      <c r="O44" s="187">
        <f>+'saisie Niv2_Pub'!O44+'saisie Niv2_Pub'!P44</f>
        <v>125</v>
      </c>
      <c r="P44" s="187">
        <f>+'saisie Niv2_Pub'!P44</f>
        <v>65</v>
      </c>
      <c r="Q44" s="187">
        <f>+'saisie Niv2_Pub'!Q44+'saisie Niv2_Pub'!R44</f>
        <v>84</v>
      </c>
      <c r="R44" s="187">
        <f>+'saisie Niv2_Pub'!R44</f>
        <v>40</v>
      </c>
      <c r="S44" s="187">
        <f>+'saisie Niv2_Pub'!S44+'saisie Niv2_Pub'!T44</f>
        <v>84</v>
      </c>
      <c r="T44" s="187">
        <f>+'saisie Niv2_Pub'!T44</f>
        <v>45</v>
      </c>
      <c r="U44" s="192">
        <f t="shared" ref="U44:U52" si="12">M44+O44+Q44+S44</f>
        <v>405</v>
      </c>
      <c r="V44" s="192">
        <f t="shared" ref="V44:V52" si="13">N44+P44+R44+T44</f>
        <v>202</v>
      </c>
      <c r="W44" s="187" t="s">
        <v>531</v>
      </c>
      <c r="X44" s="187">
        <f>+'saisie Niv2_Pub'!X44</f>
        <v>14</v>
      </c>
      <c r="Y44" s="187">
        <f>+'saisie Niv2_Pub'!Y44</f>
        <v>11</v>
      </c>
      <c r="Z44" s="187">
        <f>+'saisie Niv2_Pub'!Z44</f>
        <v>10</v>
      </c>
      <c r="AA44" s="187">
        <f>+'saisie Niv2_Pub'!AA44</f>
        <v>9</v>
      </c>
      <c r="AB44" s="187">
        <f>+'saisie Niv2_Pub'!AB44</f>
        <v>44</v>
      </c>
      <c r="AC44" s="187">
        <f>+'saisie Niv2_Pub'!AC44</f>
        <v>58</v>
      </c>
      <c r="AD44" s="187">
        <f>+'saisie Niv2_Pub'!AD44</f>
        <v>40</v>
      </c>
      <c r="AE44" s="187">
        <f>+'saisie Niv2_Pub'!AE44</f>
        <v>18</v>
      </c>
      <c r="AF44" s="187">
        <f>+'saisie Niv2_Pub'!AF44</f>
        <v>77</v>
      </c>
      <c r="AG44" s="187">
        <f>+'saisie Niv2_Pub'!AH44</f>
        <v>1</v>
      </c>
      <c r="AH44" s="187">
        <f>+'saisie Niv2_Pub'!AG44</f>
        <v>46</v>
      </c>
      <c r="AI44" s="187">
        <f>+'saisie Niv2_Pub'!AI44</f>
        <v>17</v>
      </c>
      <c r="AJ44" s="187">
        <f>+'saisie Niv2_Pub'!AK44</f>
        <v>94</v>
      </c>
      <c r="AK44" s="187">
        <f>+'saisie Niv2_Pub'!AL44</f>
        <v>2</v>
      </c>
      <c r="AL44" s="187">
        <f>+'saisie Niv2_Pub'!AM44</f>
        <v>2</v>
      </c>
      <c r="AM44" s="187">
        <f>+'saisie Niv2_Pub'!AN44</f>
        <v>0</v>
      </c>
    </row>
    <row r="45" spans="1:39" ht="15.75" customHeight="1">
      <c r="A45" s="412" t="s">
        <v>532</v>
      </c>
      <c r="B45" s="187">
        <f>+'saisie Niv2_Pub'!B45+'saisie Niv2_Pub'!C45</f>
        <v>377</v>
      </c>
      <c r="C45" s="187">
        <f>+'saisie Niv2_Pub'!C45</f>
        <v>205</v>
      </c>
      <c r="D45" s="187">
        <f>+'saisie Niv2_Pub'!D45+'saisie Niv2_Pub'!E45</f>
        <v>159</v>
      </c>
      <c r="E45" s="187">
        <f>+'saisie Niv2_Pub'!E45</f>
        <v>84</v>
      </c>
      <c r="F45" s="187">
        <f>+'saisie Niv2_Pub'!F45+'saisie Niv2_Pub'!G45</f>
        <v>119</v>
      </c>
      <c r="G45" s="187">
        <f>+'saisie Niv2_Pub'!G45</f>
        <v>54</v>
      </c>
      <c r="H45" s="187">
        <f>+'saisie Niv2_Pub'!H45+'saisie Niv2_Pub'!I45</f>
        <v>73</v>
      </c>
      <c r="I45" s="187">
        <f>+'saisie Niv2_Pub'!I45</f>
        <v>35</v>
      </c>
      <c r="J45" s="192">
        <f t="shared" si="10"/>
        <v>728</v>
      </c>
      <c r="K45" s="192">
        <f t="shared" si="11"/>
        <v>378</v>
      </c>
      <c r="L45" s="412" t="s">
        <v>532</v>
      </c>
      <c r="M45" s="187">
        <f>+'saisie Niv2_Pub'!M45+'saisie Niv2_Pub'!N45</f>
        <v>43</v>
      </c>
      <c r="N45" s="187">
        <f>+'saisie Niv2_Pub'!N45</f>
        <v>23</v>
      </c>
      <c r="O45" s="187">
        <f>+'saisie Niv2_Pub'!O45+'saisie Niv2_Pub'!P45</f>
        <v>7</v>
      </c>
      <c r="P45" s="187">
        <f>+'saisie Niv2_Pub'!P45</f>
        <v>1</v>
      </c>
      <c r="Q45" s="187">
        <f>+'saisie Niv2_Pub'!Q45+'saisie Niv2_Pub'!R45</f>
        <v>10</v>
      </c>
      <c r="R45" s="187">
        <f>+'saisie Niv2_Pub'!R45</f>
        <v>4</v>
      </c>
      <c r="S45" s="187">
        <f>+'saisie Niv2_Pub'!S45+'saisie Niv2_Pub'!T45</f>
        <v>11</v>
      </c>
      <c r="T45" s="187">
        <f>+'saisie Niv2_Pub'!T45</f>
        <v>6</v>
      </c>
      <c r="U45" s="192">
        <f t="shared" si="12"/>
        <v>71</v>
      </c>
      <c r="V45" s="192">
        <f t="shared" si="13"/>
        <v>34</v>
      </c>
      <c r="W45" s="412" t="s">
        <v>532</v>
      </c>
      <c r="X45" s="187">
        <f>+'saisie Niv2_Pub'!X45</f>
        <v>9</v>
      </c>
      <c r="Y45" s="187">
        <f>+'saisie Niv2_Pub'!Y45</f>
        <v>4</v>
      </c>
      <c r="Z45" s="187">
        <f>+'saisie Niv2_Pub'!Z45</f>
        <v>3</v>
      </c>
      <c r="AA45" s="187">
        <f>+'saisie Niv2_Pub'!AA45</f>
        <v>3</v>
      </c>
      <c r="AB45" s="187">
        <f>+'saisie Niv2_Pub'!AB45</f>
        <v>19</v>
      </c>
      <c r="AC45" s="187">
        <f>+'saisie Niv2_Pub'!AC45</f>
        <v>27</v>
      </c>
      <c r="AD45" s="187">
        <f>+'saisie Niv2_Pub'!AD45</f>
        <v>18</v>
      </c>
      <c r="AE45" s="187">
        <f>+'saisie Niv2_Pub'!AE45</f>
        <v>9</v>
      </c>
      <c r="AF45" s="187">
        <f>+'saisie Niv2_Pub'!AF45</f>
        <v>39</v>
      </c>
      <c r="AG45" s="187">
        <f>+'saisie Niv2_Pub'!AH45</f>
        <v>5</v>
      </c>
      <c r="AH45" s="187">
        <f>+'saisie Niv2_Pub'!AG45</f>
        <v>8</v>
      </c>
      <c r="AI45" s="187">
        <f>+'saisie Niv2_Pub'!AI45</f>
        <v>8</v>
      </c>
      <c r="AJ45" s="187">
        <f>+'saisie Niv2_Pub'!AK45</f>
        <v>47</v>
      </c>
      <c r="AK45" s="187">
        <f>+'saisie Niv2_Pub'!AL45</f>
        <v>7</v>
      </c>
      <c r="AL45" s="187">
        <f>+'saisie Niv2_Pub'!AM45</f>
        <v>7</v>
      </c>
      <c r="AM45" s="187">
        <f>+'saisie Niv2_Pub'!AN45</f>
        <v>0</v>
      </c>
    </row>
    <row r="46" spans="1:39" ht="15.75" customHeight="1">
      <c r="A46" s="187" t="s">
        <v>533</v>
      </c>
      <c r="B46" s="187">
        <f>+'saisie Niv2_Pub'!B46+'saisie Niv2_Pub'!C46</f>
        <v>970</v>
      </c>
      <c r="C46" s="187">
        <f>+'saisie Niv2_Pub'!C46</f>
        <v>548</v>
      </c>
      <c r="D46" s="187">
        <f>+'saisie Niv2_Pub'!D46+'saisie Niv2_Pub'!E46</f>
        <v>382</v>
      </c>
      <c r="E46" s="187">
        <f>+'saisie Niv2_Pub'!E46</f>
        <v>214</v>
      </c>
      <c r="F46" s="187">
        <f>+'saisie Niv2_Pub'!F46+'saisie Niv2_Pub'!G46</f>
        <v>375</v>
      </c>
      <c r="G46" s="187">
        <f>+'saisie Niv2_Pub'!G46</f>
        <v>180</v>
      </c>
      <c r="H46" s="187">
        <f>+'saisie Niv2_Pub'!H46+'saisie Niv2_Pub'!I46</f>
        <v>166</v>
      </c>
      <c r="I46" s="187">
        <f>+'saisie Niv2_Pub'!I46</f>
        <v>67</v>
      </c>
      <c r="J46" s="192">
        <f t="shared" si="10"/>
        <v>1893</v>
      </c>
      <c r="K46" s="192">
        <f t="shared" si="11"/>
        <v>1009</v>
      </c>
      <c r="L46" s="187" t="s">
        <v>533</v>
      </c>
      <c r="M46" s="187">
        <f>+'saisie Niv2_Pub'!M46+'saisie Niv2_Pub'!N46</f>
        <v>98</v>
      </c>
      <c r="N46" s="187">
        <f>+'saisie Niv2_Pub'!N46</f>
        <v>65</v>
      </c>
      <c r="O46" s="187">
        <f>+'saisie Niv2_Pub'!O46+'saisie Niv2_Pub'!P46</f>
        <v>52</v>
      </c>
      <c r="P46" s="187">
        <f>+'saisie Niv2_Pub'!P46</f>
        <v>35</v>
      </c>
      <c r="Q46" s="187">
        <f>+'saisie Niv2_Pub'!Q46+'saisie Niv2_Pub'!R46</f>
        <v>49</v>
      </c>
      <c r="R46" s="187">
        <f>+'saisie Niv2_Pub'!R46</f>
        <v>26</v>
      </c>
      <c r="S46" s="187">
        <f>+'saisie Niv2_Pub'!S46+'saisie Niv2_Pub'!T46</f>
        <v>27</v>
      </c>
      <c r="T46" s="187">
        <f>+'saisie Niv2_Pub'!T46</f>
        <v>13</v>
      </c>
      <c r="U46" s="192">
        <f t="shared" si="12"/>
        <v>226</v>
      </c>
      <c r="V46" s="192">
        <f t="shared" si="13"/>
        <v>139</v>
      </c>
      <c r="W46" s="187" t="s">
        <v>533</v>
      </c>
      <c r="X46" s="187">
        <f>+'saisie Niv2_Pub'!X46</f>
        <v>18</v>
      </c>
      <c r="Y46" s="187">
        <f>+'saisie Niv2_Pub'!Y46</f>
        <v>10</v>
      </c>
      <c r="Z46" s="187">
        <f>+'saisie Niv2_Pub'!Z46</f>
        <v>10</v>
      </c>
      <c r="AA46" s="187">
        <f>+'saisie Niv2_Pub'!AA46</f>
        <v>6</v>
      </c>
      <c r="AB46" s="187">
        <f>+'saisie Niv2_Pub'!AB46</f>
        <v>44</v>
      </c>
      <c r="AC46" s="187">
        <f>+'saisie Niv2_Pub'!AC46</f>
        <v>31</v>
      </c>
      <c r="AD46" s="187">
        <f>+'saisie Niv2_Pub'!AD46</f>
        <v>30</v>
      </c>
      <c r="AE46" s="187">
        <f>+'saisie Niv2_Pub'!AE46</f>
        <v>1</v>
      </c>
      <c r="AF46" s="187">
        <f>+'saisie Niv2_Pub'!AF46</f>
        <v>49</v>
      </c>
      <c r="AG46" s="187">
        <f>+'saisie Niv2_Pub'!AH46</f>
        <v>0</v>
      </c>
      <c r="AH46" s="187">
        <f>+'saisie Niv2_Pub'!AG46</f>
        <v>13</v>
      </c>
      <c r="AI46" s="187">
        <f>+'saisie Niv2_Pub'!AI46</f>
        <v>6</v>
      </c>
      <c r="AJ46" s="187">
        <f>+'saisie Niv2_Pub'!AK46</f>
        <v>55</v>
      </c>
      <c r="AK46" s="187">
        <f>+'saisie Niv2_Pub'!AL46</f>
        <v>9</v>
      </c>
      <c r="AL46" s="187">
        <f>+'saisie Niv2_Pub'!AM46</f>
        <v>8</v>
      </c>
      <c r="AM46" s="187">
        <f>+'saisie Niv2_Pub'!AN46</f>
        <v>1</v>
      </c>
    </row>
    <row r="47" spans="1:39" ht="15.75" customHeight="1">
      <c r="A47" s="187" t="s">
        <v>534</v>
      </c>
      <c r="B47" s="187">
        <f>+'saisie Niv2_Pub'!B47+'saisie Niv2_Pub'!C47</f>
        <v>1077</v>
      </c>
      <c r="C47" s="187">
        <f>+'saisie Niv2_Pub'!C47</f>
        <v>562</v>
      </c>
      <c r="D47" s="187">
        <f>+'saisie Niv2_Pub'!D47+'saisie Niv2_Pub'!E47</f>
        <v>477</v>
      </c>
      <c r="E47" s="187">
        <f>+'saisie Niv2_Pub'!E47</f>
        <v>236</v>
      </c>
      <c r="F47" s="187">
        <f>+'saisie Niv2_Pub'!F47+'saisie Niv2_Pub'!G47</f>
        <v>443</v>
      </c>
      <c r="G47" s="187">
        <f>+'saisie Niv2_Pub'!G47</f>
        <v>230</v>
      </c>
      <c r="H47" s="187">
        <f>+'saisie Niv2_Pub'!H47+'saisie Niv2_Pub'!I47</f>
        <v>360</v>
      </c>
      <c r="I47" s="187">
        <f>+'saisie Niv2_Pub'!I47</f>
        <v>195</v>
      </c>
      <c r="J47" s="192">
        <f t="shared" si="10"/>
        <v>2357</v>
      </c>
      <c r="K47" s="192">
        <f t="shared" si="11"/>
        <v>1223</v>
      </c>
      <c r="L47" s="187" t="s">
        <v>534</v>
      </c>
      <c r="M47" s="187">
        <f>+'saisie Niv2_Pub'!M47+'saisie Niv2_Pub'!N47</f>
        <v>72</v>
      </c>
      <c r="N47" s="187">
        <f>+'saisie Niv2_Pub'!N47</f>
        <v>42</v>
      </c>
      <c r="O47" s="187">
        <f>+'saisie Niv2_Pub'!O47+'saisie Niv2_Pub'!P47</f>
        <v>42</v>
      </c>
      <c r="P47" s="187">
        <f>+'saisie Niv2_Pub'!P47</f>
        <v>25</v>
      </c>
      <c r="Q47" s="187">
        <f>+'saisie Niv2_Pub'!Q47+'saisie Niv2_Pub'!R47</f>
        <v>24</v>
      </c>
      <c r="R47" s="187">
        <f>+'saisie Niv2_Pub'!R47</f>
        <v>20</v>
      </c>
      <c r="S47" s="187">
        <f>+'saisie Niv2_Pub'!S47+'saisie Niv2_Pub'!T47</f>
        <v>85</v>
      </c>
      <c r="T47" s="187">
        <f>+'saisie Niv2_Pub'!T47</f>
        <v>42</v>
      </c>
      <c r="U47" s="192">
        <f t="shared" si="12"/>
        <v>223</v>
      </c>
      <c r="V47" s="192">
        <f t="shared" si="13"/>
        <v>129</v>
      </c>
      <c r="W47" s="187" t="s">
        <v>534</v>
      </c>
      <c r="X47" s="187">
        <f>+'saisie Niv2_Pub'!X47</f>
        <v>20</v>
      </c>
      <c r="Y47" s="187">
        <f>+'saisie Niv2_Pub'!Y47</f>
        <v>14</v>
      </c>
      <c r="Z47" s="187">
        <f>+'saisie Niv2_Pub'!Z47</f>
        <v>14</v>
      </c>
      <c r="AA47" s="187">
        <f>+'saisie Niv2_Pub'!AA47</f>
        <v>9</v>
      </c>
      <c r="AB47" s="187">
        <f>+'saisie Niv2_Pub'!AB47</f>
        <v>57</v>
      </c>
      <c r="AC47" s="187">
        <f>+'saisie Niv2_Pub'!AC47</f>
        <v>51</v>
      </c>
      <c r="AD47" s="187">
        <f>+'saisie Niv2_Pub'!AD47</f>
        <v>50</v>
      </c>
      <c r="AE47" s="187">
        <f>+'saisie Niv2_Pub'!AE47</f>
        <v>1</v>
      </c>
      <c r="AF47" s="187">
        <f>+'saisie Niv2_Pub'!AF47</f>
        <v>87</v>
      </c>
      <c r="AG47" s="187">
        <f>+'saisie Niv2_Pub'!AH47</f>
        <v>4</v>
      </c>
      <c r="AH47" s="187">
        <f>+'saisie Niv2_Pub'!AG47</f>
        <v>26</v>
      </c>
      <c r="AI47" s="187">
        <f>+'saisie Niv2_Pub'!AI47</f>
        <v>6</v>
      </c>
      <c r="AJ47" s="187">
        <f>+'saisie Niv2_Pub'!AK47</f>
        <v>93</v>
      </c>
      <c r="AK47" s="187">
        <f>+'saisie Niv2_Pub'!AL47</f>
        <v>10</v>
      </c>
      <c r="AL47" s="187">
        <f>+'saisie Niv2_Pub'!AM47</f>
        <v>10</v>
      </c>
      <c r="AM47" s="187">
        <f>+'saisie Niv2_Pub'!AN47</f>
        <v>0</v>
      </c>
    </row>
    <row r="48" spans="1:39" ht="15.75" customHeight="1">
      <c r="A48" s="187" t="s">
        <v>535</v>
      </c>
      <c r="B48" s="187">
        <f>+'saisie Niv2_Pub'!B48+'saisie Niv2_Pub'!C48</f>
        <v>1228</v>
      </c>
      <c r="C48" s="187">
        <f>+'saisie Niv2_Pub'!C48</f>
        <v>574</v>
      </c>
      <c r="D48" s="187">
        <f>+'saisie Niv2_Pub'!D48+'saisie Niv2_Pub'!E48</f>
        <v>686</v>
      </c>
      <c r="E48" s="187">
        <f>+'saisie Niv2_Pub'!E48</f>
        <v>345</v>
      </c>
      <c r="F48" s="187">
        <f>+'saisie Niv2_Pub'!F48+'saisie Niv2_Pub'!G48</f>
        <v>443</v>
      </c>
      <c r="G48" s="187">
        <f>+'saisie Niv2_Pub'!G48</f>
        <v>183</v>
      </c>
      <c r="H48" s="187">
        <f>+'saisie Niv2_Pub'!H48+'saisie Niv2_Pub'!I48</f>
        <v>325</v>
      </c>
      <c r="I48" s="187">
        <f>+'saisie Niv2_Pub'!I48</f>
        <v>133</v>
      </c>
      <c r="J48" s="192">
        <f t="shared" si="10"/>
        <v>2682</v>
      </c>
      <c r="K48" s="192">
        <f t="shared" si="11"/>
        <v>1235</v>
      </c>
      <c r="L48" s="187" t="s">
        <v>535</v>
      </c>
      <c r="M48" s="187">
        <f>+'saisie Niv2_Pub'!M48+'saisie Niv2_Pub'!N48</f>
        <v>130</v>
      </c>
      <c r="N48" s="187">
        <f>+'saisie Niv2_Pub'!N48</f>
        <v>51</v>
      </c>
      <c r="O48" s="187">
        <f>+'saisie Niv2_Pub'!O48+'saisie Niv2_Pub'!P48</f>
        <v>111</v>
      </c>
      <c r="P48" s="187">
        <f>+'saisie Niv2_Pub'!P48</f>
        <v>56</v>
      </c>
      <c r="Q48" s="187">
        <f>+'saisie Niv2_Pub'!Q48+'saisie Niv2_Pub'!R48</f>
        <v>39</v>
      </c>
      <c r="R48" s="187">
        <f>+'saisie Niv2_Pub'!R48</f>
        <v>17</v>
      </c>
      <c r="S48" s="187">
        <f>+'saisie Niv2_Pub'!S48+'saisie Niv2_Pub'!T48</f>
        <v>71</v>
      </c>
      <c r="T48" s="187">
        <f>+'saisie Niv2_Pub'!T48</f>
        <v>27</v>
      </c>
      <c r="U48" s="192">
        <f t="shared" si="12"/>
        <v>351</v>
      </c>
      <c r="V48" s="192">
        <f t="shared" si="13"/>
        <v>151</v>
      </c>
      <c r="W48" s="187" t="s">
        <v>535</v>
      </c>
      <c r="X48" s="187">
        <f>+'saisie Niv2_Pub'!X48</f>
        <v>20</v>
      </c>
      <c r="Y48" s="187">
        <f>+'saisie Niv2_Pub'!Y48</f>
        <v>13</v>
      </c>
      <c r="Z48" s="187">
        <f>+'saisie Niv2_Pub'!Z48</f>
        <v>12</v>
      </c>
      <c r="AA48" s="187">
        <f>+'saisie Niv2_Pub'!AA48</f>
        <v>9</v>
      </c>
      <c r="AB48" s="187">
        <f>+'saisie Niv2_Pub'!AB48</f>
        <v>54</v>
      </c>
      <c r="AC48" s="187">
        <f>+'saisie Niv2_Pub'!AC48</f>
        <v>51</v>
      </c>
      <c r="AD48" s="187">
        <f>+'saisie Niv2_Pub'!AD48</f>
        <v>46</v>
      </c>
      <c r="AE48" s="187">
        <f>+'saisie Niv2_Pub'!AE48</f>
        <v>5</v>
      </c>
      <c r="AF48" s="187">
        <f>+'saisie Niv2_Pub'!AF48</f>
        <v>85</v>
      </c>
      <c r="AG48" s="187">
        <f>+'saisie Niv2_Pub'!AH48</f>
        <v>0</v>
      </c>
      <c r="AH48" s="187">
        <f>+'saisie Niv2_Pub'!AG48</f>
        <v>12</v>
      </c>
      <c r="AI48" s="187">
        <f>+'saisie Niv2_Pub'!AI48</f>
        <v>9</v>
      </c>
      <c r="AJ48" s="187">
        <f>+'saisie Niv2_Pub'!AK48</f>
        <v>94</v>
      </c>
      <c r="AK48" s="187">
        <f>+'saisie Niv2_Pub'!AL48</f>
        <v>9</v>
      </c>
      <c r="AL48" s="187">
        <f>+'saisie Niv2_Pub'!AM48</f>
        <v>9</v>
      </c>
      <c r="AM48" s="187">
        <f>+'saisie Niv2_Pub'!AN48</f>
        <v>0</v>
      </c>
    </row>
    <row r="49" spans="1:39" ht="15.75" customHeight="1">
      <c r="A49" s="187" t="s">
        <v>536</v>
      </c>
      <c r="B49" s="187">
        <f>+'saisie Niv2_Pub'!B49+'saisie Niv2_Pub'!C49</f>
        <v>1569</v>
      </c>
      <c r="C49" s="187">
        <f>+'saisie Niv2_Pub'!C49</f>
        <v>722</v>
      </c>
      <c r="D49" s="187">
        <f>+'saisie Niv2_Pub'!D49+'saisie Niv2_Pub'!E49</f>
        <v>538</v>
      </c>
      <c r="E49" s="187">
        <f>+'saisie Niv2_Pub'!E49</f>
        <v>261</v>
      </c>
      <c r="F49" s="187">
        <f>+'saisie Niv2_Pub'!F49+'saisie Niv2_Pub'!G49</f>
        <v>514</v>
      </c>
      <c r="G49" s="187">
        <f>+'saisie Niv2_Pub'!G49</f>
        <v>227</v>
      </c>
      <c r="H49" s="187">
        <f>+'saisie Niv2_Pub'!H49+'saisie Niv2_Pub'!I49</f>
        <v>340</v>
      </c>
      <c r="I49" s="187">
        <f>+'saisie Niv2_Pub'!I49</f>
        <v>119</v>
      </c>
      <c r="J49" s="192">
        <f t="shared" si="10"/>
        <v>2961</v>
      </c>
      <c r="K49" s="192">
        <f t="shared" si="11"/>
        <v>1329</v>
      </c>
      <c r="L49" s="187" t="s">
        <v>536</v>
      </c>
      <c r="M49" s="187">
        <f>+'saisie Niv2_Pub'!M49+'saisie Niv2_Pub'!N49</f>
        <v>161</v>
      </c>
      <c r="N49" s="187">
        <f>+'saisie Niv2_Pub'!N49</f>
        <v>64</v>
      </c>
      <c r="O49" s="187">
        <f>+'saisie Niv2_Pub'!O49+'saisie Niv2_Pub'!P49</f>
        <v>65</v>
      </c>
      <c r="P49" s="187">
        <f>+'saisie Niv2_Pub'!P49</f>
        <v>34</v>
      </c>
      <c r="Q49" s="187">
        <f>+'saisie Niv2_Pub'!Q49+'saisie Niv2_Pub'!R49</f>
        <v>45</v>
      </c>
      <c r="R49" s="187">
        <f>+'saisie Niv2_Pub'!R49</f>
        <v>24</v>
      </c>
      <c r="S49" s="187">
        <f>+'saisie Niv2_Pub'!S49+'saisie Niv2_Pub'!T49</f>
        <v>92</v>
      </c>
      <c r="T49" s="187">
        <f>+'saisie Niv2_Pub'!T49</f>
        <v>28</v>
      </c>
      <c r="U49" s="192">
        <f t="shared" si="12"/>
        <v>363</v>
      </c>
      <c r="V49" s="192">
        <f t="shared" si="13"/>
        <v>150</v>
      </c>
      <c r="W49" s="187" t="s">
        <v>536</v>
      </c>
      <c r="X49" s="187">
        <f>+'saisie Niv2_Pub'!X49</f>
        <v>26</v>
      </c>
      <c r="Y49" s="187">
        <f>+'saisie Niv2_Pub'!Y49</f>
        <v>13</v>
      </c>
      <c r="Z49" s="187">
        <f>+'saisie Niv2_Pub'!Z49</f>
        <v>10</v>
      </c>
      <c r="AA49" s="187">
        <f>+'saisie Niv2_Pub'!AA49</f>
        <v>9</v>
      </c>
      <c r="AB49" s="187">
        <f>+'saisie Niv2_Pub'!AB49</f>
        <v>58</v>
      </c>
      <c r="AC49" s="187">
        <f>+'saisie Niv2_Pub'!AC49</f>
        <v>61</v>
      </c>
      <c r="AD49" s="187">
        <f>+'saisie Niv2_Pub'!AD49</f>
        <v>48</v>
      </c>
      <c r="AE49" s="187">
        <f>+'saisie Niv2_Pub'!AE49</f>
        <v>13</v>
      </c>
      <c r="AF49" s="187">
        <f>+'saisie Niv2_Pub'!AF49</f>
        <v>99</v>
      </c>
      <c r="AG49" s="187">
        <f>+'saisie Niv2_Pub'!AH49</f>
        <v>3</v>
      </c>
      <c r="AH49" s="187">
        <f>+'saisie Niv2_Pub'!AG49</f>
        <v>33</v>
      </c>
      <c r="AI49" s="187">
        <f>+'saisie Niv2_Pub'!AI49</f>
        <v>9</v>
      </c>
      <c r="AJ49" s="187">
        <f>+'saisie Niv2_Pub'!AK49</f>
        <v>108</v>
      </c>
      <c r="AK49" s="187">
        <f>+'saisie Niv2_Pub'!AL49</f>
        <v>8</v>
      </c>
      <c r="AL49" s="187">
        <f>+'saisie Niv2_Pub'!AM49</f>
        <v>8</v>
      </c>
      <c r="AM49" s="187">
        <f>+'saisie Niv2_Pub'!AN49</f>
        <v>0</v>
      </c>
    </row>
    <row r="50" spans="1:39" ht="15.75" customHeight="1">
      <c r="A50" s="412" t="s">
        <v>537</v>
      </c>
      <c r="B50" s="187">
        <f>+'saisie Niv2_Pub'!B50+'saisie Niv2_Pub'!C50</f>
        <v>596</v>
      </c>
      <c r="C50" s="187">
        <f>+'saisie Niv2_Pub'!C50</f>
        <v>317</v>
      </c>
      <c r="D50" s="187">
        <f>+'saisie Niv2_Pub'!D50+'saisie Niv2_Pub'!E50</f>
        <v>292</v>
      </c>
      <c r="E50" s="187">
        <f>+'saisie Niv2_Pub'!E50</f>
        <v>142</v>
      </c>
      <c r="F50" s="187">
        <f>+'saisie Niv2_Pub'!F50+'saisie Niv2_Pub'!G50</f>
        <v>244</v>
      </c>
      <c r="G50" s="187">
        <f>+'saisie Niv2_Pub'!G50</f>
        <v>119</v>
      </c>
      <c r="H50" s="187">
        <f>+'saisie Niv2_Pub'!H50+'saisie Niv2_Pub'!I50</f>
        <v>169</v>
      </c>
      <c r="I50" s="187">
        <f>+'saisie Niv2_Pub'!I50</f>
        <v>81</v>
      </c>
      <c r="J50" s="192">
        <f t="shared" si="10"/>
        <v>1301</v>
      </c>
      <c r="K50" s="192">
        <f t="shared" si="11"/>
        <v>659</v>
      </c>
      <c r="L50" s="412" t="s">
        <v>537</v>
      </c>
      <c r="M50" s="187">
        <f>+'saisie Niv2_Pub'!M50+'saisie Niv2_Pub'!N50</f>
        <v>59</v>
      </c>
      <c r="N50" s="187">
        <f>+'saisie Niv2_Pub'!N50</f>
        <v>31</v>
      </c>
      <c r="O50" s="187">
        <f>+'saisie Niv2_Pub'!O50+'saisie Niv2_Pub'!P50</f>
        <v>35</v>
      </c>
      <c r="P50" s="187">
        <f>+'saisie Niv2_Pub'!P50</f>
        <v>13</v>
      </c>
      <c r="Q50" s="187">
        <f>+'saisie Niv2_Pub'!Q50+'saisie Niv2_Pub'!R50</f>
        <v>22</v>
      </c>
      <c r="R50" s="187">
        <f>+'saisie Niv2_Pub'!R50</f>
        <v>12</v>
      </c>
      <c r="S50" s="187">
        <f>+'saisie Niv2_Pub'!S50+'saisie Niv2_Pub'!T50</f>
        <v>23</v>
      </c>
      <c r="T50" s="187">
        <f>+'saisie Niv2_Pub'!T50</f>
        <v>10</v>
      </c>
      <c r="U50" s="192">
        <f t="shared" si="12"/>
        <v>139</v>
      </c>
      <c r="V50" s="192">
        <f t="shared" si="13"/>
        <v>66</v>
      </c>
      <c r="W50" s="412" t="s">
        <v>537</v>
      </c>
      <c r="X50" s="187">
        <f>+'saisie Niv2_Pub'!X50</f>
        <v>9</v>
      </c>
      <c r="Y50" s="187">
        <f>+'saisie Niv2_Pub'!Y50</f>
        <v>6</v>
      </c>
      <c r="Z50" s="187">
        <f>+'saisie Niv2_Pub'!Z50</f>
        <v>5</v>
      </c>
      <c r="AA50" s="187">
        <f>+'saisie Niv2_Pub'!AA50</f>
        <v>5</v>
      </c>
      <c r="AB50" s="187">
        <f>+'saisie Niv2_Pub'!AB50</f>
        <v>25</v>
      </c>
      <c r="AC50" s="187">
        <f>+'saisie Niv2_Pub'!AC50</f>
        <v>21</v>
      </c>
      <c r="AD50" s="187">
        <f>+'saisie Niv2_Pub'!AD50</f>
        <v>21</v>
      </c>
      <c r="AE50" s="187">
        <f>+'saisie Niv2_Pub'!AE50</f>
        <v>0</v>
      </c>
      <c r="AF50" s="187">
        <f>+'saisie Niv2_Pub'!AF50</f>
        <v>23</v>
      </c>
      <c r="AG50" s="187">
        <f>+'saisie Niv2_Pub'!AH50</f>
        <v>0</v>
      </c>
      <c r="AH50" s="187">
        <f>+'saisie Niv2_Pub'!AG50</f>
        <v>13</v>
      </c>
      <c r="AI50" s="187">
        <f>+'saisie Niv2_Pub'!AI50</f>
        <v>4</v>
      </c>
      <c r="AJ50" s="187">
        <f>+'saisie Niv2_Pub'!AK50</f>
        <v>27</v>
      </c>
      <c r="AK50" s="187">
        <f>+'saisie Niv2_Pub'!AL50</f>
        <v>3</v>
      </c>
      <c r="AL50" s="187">
        <f>+'saisie Niv2_Pub'!AM50</f>
        <v>3</v>
      </c>
      <c r="AM50" s="187">
        <f>+'saisie Niv2_Pub'!AN50</f>
        <v>0</v>
      </c>
    </row>
    <row r="51" spans="1:39" ht="15.75" customHeight="1">
      <c r="A51" s="187" t="s">
        <v>538</v>
      </c>
      <c r="B51" s="187">
        <f>+'saisie Niv2_Pub'!B51+'saisie Niv2_Pub'!C51</f>
        <v>1705</v>
      </c>
      <c r="C51" s="187">
        <f>+'saisie Niv2_Pub'!C51</f>
        <v>704</v>
      </c>
      <c r="D51" s="187">
        <f>+'saisie Niv2_Pub'!D51+'saisie Niv2_Pub'!E51</f>
        <v>526</v>
      </c>
      <c r="E51" s="187">
        <f>+'saisie Niv2_Pub'!E51</f>
        <v>210</v>
      </c>
      <c r="F51" s="187">
        <f>+'saisie Niv2_Pub'!F51+'saisie Niv2_Pub'!G51</f>
        <v>478</v>
      </c>
      <c r="G51" s="187">
        <f>+'saisie Niv2_Pub'!G51</f>
        <v>167</v>
      </c>
      <c r="H51" s="187">
        <f>+'saisie Niv2_Pub'!H51+'saisie Niv2_Pub'!I51</f>
        <v>232</v>
      </c>
      <c r="I51" s="187">
        <f>+'saisie Niv2_Pub'!I51</f>
        <v>82</v>
      </c>
      <c r="J51" s="192">
        <f t="shared" si="10"/>
        <v>2941</v>
      </c>
      <c r="K51" s="192">
        <f t="shared" si="11"/>
        <v>1163</v>
      </c>
      <c r="L51" s="187" t="s">
        <v>538</v>
      </c>
      <c r="M51" s="187">
        <f>+'saisie Niv2_Pub'!M51+'saisie Niv2_Pub'!N51</f>
        <v>209</v>
      </c>
      <c r="N51" s="187">
        <f>+'saisie Niv2_Pub'!N51</f>
        <v>76</v>
      </c>
      <c r="O51" s="187">
        <f>+'saisie Niv2_Pub'!O51+'saisie Niv2_Pub'!P51</f>
        <v>86</v>
      </c>
      <c r="P51" s="187">
        <f>+'saisie Niv2_Pub'!P51</f>
        <v>31</v>
      </c>
      <c r="Q51" s="187">
        <f>+'saisie Niv2_Pub'!Q51+'saisie Niv2_Pub'!R51</f>
        <v>68</v>
      </c>
      <c r="R51" s="187">
        <f>+'saisie Niv2_Pub'!R51</f>
        <v>21</v>
      </c>
      <c r="S51" s="187">
        <f>+'saisie Niv2_Pub'!S51+'saisie Niv2_Pub'!T51</f>
        <v>85</v>
      </c>
      <c r="T51" s="187">
        <f>+'saisie Niv2_Pub'!T51</f>
        <v>30</v>
      </c>
      <c r="U51" s="192">
        <f t="shared" si="12"/>
        <v>448</v>
      </c>
      <c r="V51" s="192">
        <f t="shared" si="13"/>
        <v>158</v>
      </c>
      <c r="W51" s="187" t="s">
        <v>538</v>
      </c>
      <c r="X51" s="187">
        <f>+'saisie Niv2_Pub'!X51</f>
        <v>33</v>
      </c>
      <c r="Y51" s="187">
        <f>+'saisie Niv2_Pub'!Y51</f>
        <v>15</v>
      </c>
      <c r="Z51" s="187">
        <f>+'saisie Niv2_Pub'!Z51</f>
        <v>13</v>
      </c>
      <c r="AA51" s="187">
        <f>+'saisie Niv2_Pub'!AA51</f>
        <v>11</v>
      </c>
      <c r="AB51" s="187">
        <f>+'saisie Niv2_Pub'!AB51</f>
        <v>72</v>
      </c>
      <c r="AC51" s="187">
        <f>+'saisie Niv2_Pub'!AC51</f>
        <v>69</v>
      </c>
      <c r="AD51" s="187">
        <f>+'saisie Niv2_Pub'!AD51</f>
        <v>61</v>
      </c>
      <c r="AE51" s="187">
        <f>+'saisie Niv2_Pub'!AE51</f>
        <v>8</v>
      </c>
      <c r="AF51" s="187">
        <f>+'saisie Niv2_Pub'!AF51</f>
        <v>127</v>
      </c>
      <c r="AG51" s="187">
        <f>+'saisie Niv2_Pub'!AH51</f>
        <v>0</v>
      </c>
      <c r="AH51" s="187">
        <f>+'saisie Niv2_Pub'!AG51</f>
        <v>41</v>
      </c>
      <c r="AI51" s="187">
        <f>+'saisie Niv2_Pub'!AI51</f>
        <v>9</v>
      </c>
      <c r="AJ51" s="187">
        <f>+'saisie Niv2_Pub'!AK51</f>
        <v>136</v>
      </c>
      <c r="AK51" s="187">
        <f>+'saisie Niv2_Pub'!AL51</f>
        <v>12</v>
      </c>
      <c r="AL51" s="187">
        <f>+'saisie Niv2_Pub'!AM51</f>
        <v>12</v>
      </c>
      <c r="AM51" s="187">
        <f>+'saisie Niv2_Pub'!AN51</f>
        <v>0</v>
      </c>
    </row>
    <row r="52" spans="1:39" ht="15.75" customHeight="1">
      <c r="A52" s="187" t="s">
        <v>539</v>
      </c>
      <c r="B52" s="187">
        <f>+'saisie Niv2_Pub'!B52+'saisie Niv2_Pub'!C52</f>
        <v>987</v>
      </c>
      <c r="C52" s="187">
        <f>+'saisie Niv2_Pub'!C52</f>
        <v>478</v>
      </c>
      <c r="D52" s="187">
        <f>+'saisie Niv2_Pub'!D52+'saisie Niv2_Pub'!E52</f>
        <v>466</v>
      </c>
      <c r="E52" s="187">
        <f>+'saisie Niv2_Pub'!E52</f>
        <v>206</v>
      </c>
      <c r="F52" s="187">
        <f>+'saisie Niv2_Pub'!F52+'saisie Niv2_Pub'!G52</f>
        <v>399</v>
      </c>
      <c r="G52" s="187">
        <f>+'saisie Niv2_Pub'!G52</f>
        <v>172</v>
      </c>
      <c r="H52" s="187">
        <f>+'saisie Niv2_Pub'!H52+'saisie Niv2_Pub'!I52</f>
        <v>301</v>
      </c>
      <c r="I52" s="187">
        <f>+'saisie Niv2_Pub'!I52</f>
        <v>142</v>
      </c>
      <c r="J52" s="192">
        <f t="shared" si="10"/>
        <v>2153</v>
      </c>
      <c r="K52" s="192">
        <f t="shared" si="11"/>
        <v>998</v>
      </c>
      <c r="L52" s="187" t="s">
        <v>539</v>
      </c>
      <c r="M52" s="187">
        <f>+'saisie Niv2_Pub'!M52+'saisie Niv2_Pub'!N52</f>
        <v>69</v>
      </c>
      <c r="N52" s="187">
        <f>+'saisie Niv2_Pub'!N52</f>
        <v>39</v>
      </c>
      <c r="O52" s="187">
        <f>+'saisie Niv2_Pub'!O52+'saisie Niv2_Pub'!P52</f>
        <v>52</v>
      </c>
      <c r="P52" s="187">
        <f>+'saisie Niv2_Pub'!P52</f>
        <v>28</v>
      </c>
      <c r="Q52" s="187">
        <f>+'saisie Niv2_Pub'!Q52+'saisie Niv2_Pub'!R52</f>
        <v>68</v>
      </c>
      <c r="R52" s="187">
        <f>+'saisie Niv2_Pub'!R52</f>
        <v>35</v>
      </c>
      <c r="S52" s="187">
        <f>+'saisie Niv2_Pub'!S52+'saisie Niv2_Pub'!T52</f>
        <v>107</v>
      </c>
      <c r="T52" s="187">
        <f>+'saisie Niv2_Pub'!T52</f>
        <v>49</v>
      </c>
      <c r="U52" s="192">
        <f t="shared" si="12"/>
        <v>296</v>
      </c>
      <c r="V52" s="192">
        <f t="shared" si="13"/>
        <v>151</v>
      </c>
      <c r="W52" s="187" t="s">
        <v>539</v>
      </c>
      <c r="X52" s="187">
        <f>+'saisie Niv2_Pub'!X52</f>
        <v>19</v>
      </c>
      <c r="Y52" s="187">
        <f>+'saisie Niv2_Pub'!Y52</f>
        <v>12</v>
      </c>
      <c r="Z52" s="187">
        <f>+'saisie Niv2_Pub'!Z52</f>
        <v>12</v>
      </c>
      <c r="AA52" s="187">
        <f>+'saisie Niv2_Pub'!AA52</f>
        <v>10</v>
      </c>
      <c r="AB52" s="187">
        <f>+'saisie Niv2_Pub'!AB52</f>
        <v>53</v>
      </c>
      <c r="AC52" s="187">
        <f>+'saisie Niv2_Pub'!AC52</f>
        <v>49</v>
      </c>
      <c r="AD52" s="187">
        <f>+'saisie Niv2_Pub'!AD52</f>
        <v>49</v>
      </c>
      <c r="AE52" s="187">
        <f>+'saisie Niv2_Pub'!AE52</f>
        <v>0</v>
      </c>
      <c r="AF52" s="187">
        <f>+'saisie Niv2_Pub'!AF52</f>
        <v>76</v>
      </c>
      <c r="AG52" s="187">
        <f>+'saisie Niv2_Pub'!AH52</f>
        <v>0</v>
      </c>
      <c r="AH52" s="187">
        <f>+'saisie Niv2_Pub'!AG52</f>
        <v>13</v>
      </c>
      <c r="AI52" s="187">
        <f>+'saisie Niv2_Pub'!AI52</f>
        <v>6</v>
      </c>
      <c r="AJ52" s="187">
        <f>+'saisie Niv2_Pub'!AK52</f>
        <v>82</v>
      </c>
      <c r="AK52" s="187">
        <f>+'saisie Niv2_Pub'!AL52</f>
        <v>9</v>
      </c>
      <c r="AL52" s="187">
        <f>+'saisie Niv2_Pub'!AM52</f>
        <v>9</v>
      </c>
      <c r="AM52" s="187">
        <f>+'saisie Niv2_Pub'!AN52</f>
        <v>0</v>
      </c>
    </row>
    <row r="53" spans="1:39" ht="9" customHeight="1">
      <c r="A53" s="403"/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403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403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  <c r="AM53" s="411"/>
    </row>
    <row r="55" spans="1:39" ht="12" customHeight="1">
      <c r="A55" s="328" t="s">
        <v>999</v>
      </c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 t="s">
        <v>1003</v>
      </c>
      <c r="M55" s="328"/>
      <c r="N55" s="328"/>
      <c r="O55" s="328"/>
      <c r="P55" s="328"/>
      <c r="Q55" s="328"/>
      <c r="R55" s="328"/>
      <c r="S55" s="328"/>
      <c r="T55" s="354"/>
      <c r="U55" s="328"/>
      <c r="V55" s="328"/>
      <c r="W55" s="328" t="s">
        <v>352</v>
      </c>
      <c r="X55" s="354"/>
      <c r="Y55" s="354"/>
      <c r="Z55" s="354"/>
      <c r="AA55" s="354"/>
      <c r="AB55" s="354"/>
      <c r="AC55" s="354"/>
      <c r="AD55" s="354"/>
      <c r="AE55" s="354"/>
      <c r="AF55" s="354"/>
      <c r="AG55" s="354"/>
      <c r="AH55" s="354"/>
      <c r="AI55" s="354"/>
      <c r="AJ55" s="354"/>
      <c r="AK55" s="354"/>
      <c r="AL55" s="354"/>
    </row>
    <row r="56" spans="1:39" ht="12" customHeight="1">
      <c r="A56" s="328" t="s">
        <v>998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 t="s">
        <v>998</v>
      </c>
      <c r="M56" s="328"/>
      <c r="N56" s="328"/>
      <c r="O56" s="328"/>
      <c r="P56" s="328"/>
      <c r="Q56" s="328"/>
      <c r="R56" s="328"/>
      <c r="S56" s="328"/>
      <c r="T56" s="354"/>
      <c r="U56" s="328"/>
      <c r="V56" s="328"/>
      <c r="W56" s="328" t="s">
        <v>296</v>
      </c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4"/>
      <c r="AJ56" s="354"/>
      <c r="AK56" s="354"/>
      <c r="AL56" s="354"/>
    </row>
    <row r="57" spans="1:39">
      <c r="A57" s="328" t="s">
        <v>1</v>
      </c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28" t="s">
        <v>1</v>
      </c>
      <c r="M57" s="354"/>
      <c r="N57" s="354"/>
      <c r="O57" s="354"/>
      <c r="P57" s="354"/>
      <c r="Q57" s="354"/>
      <c r="R57" s="354"/>
      <c r="S57" s="354"/>
      <c r="T57" s="354"/>
      <c r="U57" s="407"/>
      <c r="V57" s="354"/>
      <c r="W57" s="328" t="s">
        <v>1</v>
      </c>
      <c r="X57" s="354"/>
      <c r="Y57" s="354"/>
      <c r="Z57" s="354"/>
      <c r="AA57" s="354"/>
      <c r="AB57" s="354"/>
      <c r="AC57" s="354"/>
      <c r="AD57" s="354"/>
      <c r="AE57" s="354"/>
      <c r="AF57" s="354"/>
      <c r="AG57" s="354"/>
      <c r="AH57" s="354"/>
      <c r="AI57" s="354"/>
      <c r="AJ57" s="354"/>
      <c r="AK57" s="354"/>
      <c r="AL57" s="354"/>
    </row>
    <row r="58" spans="1:39">
      <c r="L58" s="406"/>
      <c r="U58" s="408"/>
      <c r="W58" s="343"/>
    </row>
    <row r="59" spans="1:39">
      <c r="A59" s="399" t="s">
        <v>430</v>
      </c>
      <c r="H59" s="343" t="s">
        <v>618</v>
      </c>
      <c r="L59" s="399" t="s">
        <v>430</v>
      </c>
      <c r="S59" s="343" t="s">
        <v>618</v>
      </c>
      <c r="U59" s="408"/>
      <c r="W59" s="399" t="s">
        <v>430</v>
      </c>
      <c r="AK59" s="343" t="s">
        <v>618</v>
      </c>
    </row>
    <row r="61" spans="1:39">
      <c r="A61" s="185"/>
      <c r="B61" s="79" t="s">
        <v>544</v>
      </c>
      <c r="C61" s="186"/>
      <c r="D61" s="79" t="s">
        <v>545</v>
      </c>
      <c r="E61" s="186"/>
      <c r="F61" s="79" t="s">
        <v>546</v>
      </c>
      <c r="G61" s="186"/>
      <c r="H61" s="79" t="s">
        <v>547</v>
      </c>
      <c r="I61" s="186"/>
      <c r="J61" s="79" t="s">
        <v>377</v>
      </c>
      <c r="K61" s="186"/>
      <c r="L61" s="185"/>
      <c r="M61" s="79" t="s">
        <v>544</v>
      </c>
      <c r="N61" s="186"/>
      <c r="O61" s="79" t="s">
        <v>545</v>
      </c>
      <c r="P61" s="186"/>
      <c r="Q61" s="79" t="s">
        <v>546</v>
      </c>
      <c r="R61" s="186"/>
      <c r="S61" s="79" t="s">
        <v>547</v>
      </c>
      <c r="T61" s="186"/>
      <c r="U61" s="79" t="s">
        <v>377</v>
      </c>
      <c r="V61" s="186"/>
      <c r="W61" s="683"/>
      <c r="X61" s="1071" t="s">
        <v>96</v>
      </c>
      <c r="Y61" s="1072"/>
      <c r="Z61" s="1072"/>
      <c r="AA61" s="1072"/>
      <c r="AB61" s="1073"/>
      <c r="AC61" s="1074" t="s">
        <v>384</v>
      </c>
      <c r="AD61" s="1075"/>
      <c r="AE61" s="1076"/>
      <c r="AF61" s="674" t="s">
        <v>548</v>
      </c>
      <c r="AG61" s="694"/>
      <c r="AH61" s="694"/>
      <c r="AI61" s="694"/>
      <c r="AJ61" s="694"/>
      <c r="AK61" s="695" t="s">
        <v>386</v>
      </c>
      <c r="AL61" s="696"/>
      <c r="AM61" s="696"/>
    </row>
    <row r="62" spans="1:39">
      <c r="A62" s="403" t="s">
        <v>387</v>
      </c>
      <c r="B62" s="85" t="s">
        <v>665</v>
      </c>
      <c r="C62" s="85" t="s">
        <v>389</v>
      </c>
      <c r="D62" s="85" t="s">
        <v>665</v>
      </c>
      <c r="E62" s="85" t="s">
        <v>389</v>
      </c>
      <c r="F62" s="85" t="s">
        <v>665</v>
      </c>
      <c r="G62" s="85" t="s">
        <v>389</v>
      </c>
      <c r="H62" s="85" t="s">
        <v>665</v>
      </c>
      <c r="I62" s="85" t="s">
        <v>389</v>
      </c>
      <c r="J62" s="85" t="s">
        <v>665</v>
      </c>
      <c r="K62" s="85" t="s">
        <v>389</v>
      </c>
      <c r="L62" s="403" t="s">
        <v>387</v>
      </c>
      <c r="M62" s="85" t="s">
        <v>665</v>
      </c>
      <c r="N62" s="85" t="s">
        <v>389</v>
      </c>
      <c r="O62" s="85" t="s">
        <v>665</v>
      </c>
      <c r="P62" s="85" t="s">
        <v>389</v>
      </c>
      <c r="Q62" s="85" t="s">
        <v>665</v>
      </c>
      <c r="R62" s="85" t="s">
        <v>389</v>
      </c>
      <c r="S62" s="85" t="s">
        <v>665</v>
      </c>
      <c r="T62" s="85" t="s">
        <v>389</v>
      </c>
      <c r="U62" s="85" t="s">
        <v>665</v>
      </c>
      <c r="V62" s="85" t="s">
        <v>389</v>
      </c>
      <c r="W62" s="734" t="s">
        <v>387</v>
      </c>
      <c r="X62" s="737" t="s">
        <v>550</v>
      </c>
      <c r="Y62" s="737" t="s">
        <v>551</v>
      </c>
      <c r="Z62" s="737" t="s">
        <v>552</v>
      </c>
      <c r="AA62" s="737" t="s">
        <v>553</v>
      </c>
      <c r="AB62" s="726" t="s">
        <v>377</v>
      </c>
      <c r="AC62" s="242" t="s">
        <v>97</v>
      </c>
      <c r="AD62" s="944" t="s">
        <v>100</v>
      </c>
      <c r="AE62" s="944" t="s">
        <v>102</v>
      </c>
      <c r="AF62" s="945" t="s">
        <v>391</v>
      </c>
      <c r="AG62" s="242" t="s">
        <v>549</v>
      </c>
      <c r="AH62" s="242" t="s">
        <v>243</v>
      </c>
      <c r="AI62" s="242" t="s">
        <v>393</v>
      </c>
      <c r="AJ62" s="1055"/>
      <c r="AK62" s="947"/>
      <c r="AL62" s="945" t="s">
        <v>394</v>
      </c>
      <c r="AM62" s="1055"/>
    </row>
    <row r="63" spans="1:39">
      <c r="A63" s="187"/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187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735"/>
      <c r="X63" s="733"/>
      <c r="Y63" s="733"/>
      <c r="Z63" s="733"/>
      <c r="AA63" s="733"/>
      <c r="AB63" s="736"/>
      <c r="AC63" s="948" t="s">
        <v>98</v>
      </c>
      <c r="AD63" s="949" t="s">
        <v>99</v>
      </c>
      <c r="AE63" s="949" t="s">
        <v>101</v>
      </c>
      <c r="AF63" s="950" t="s">
        <v>403</v>
      </c>
      <c r="AG63" s="811" t="s">
        <v>554</v>
      </c>
      <c r="AH63" s="811" t="s">
        <v>244</v>
      </c>
      <c r="AI63" s="811" t="s">
        <v>403</v>
      </c>
      <c r="AJ63" s="811" t="s">
        <v>377</v>
      </c>
      <c r="AK63" s="948" t="s">
        <v>111</v>
      </c>
      <c r="AL63" s="950" t="s">
        <v>405</v>
      </c>
      <c r="AM63" s="1056" t="s">
        <v>406</v>
      </c>
    </row>
    <row r="64" spans="1:39" s="59" customFormat="1">
      <c r="A64" s="16" t="s">
        <v>407</v>
      </c>
      <c r="B64" s="29">
        <f t="shared" ref="B64:I64" si="14">SUM(B66:B88)</f>
        <v>16189</v>
      </c>
      <c r="C64" s="29">
        <f t="shared" si="14"/>
        <v>8078</v>
      </c>
      <c r="D64" s="29">
        <f t="shared" si="14"/>
        <v>8333</v>
      </c>
      <c r="E64" s="29">
        <f t="shared" si="14"/>
        <v>4021</v>
      </c>
      <c r="F64" s="29">
        <f t="shared" si="14"/>
        <v>6069</v>
      </c>
      <c r="G64" s="29">
        <f t="shared" si="14"/>
        <v>2841</v>
      </c>
      <c r="H64" s="29">
        <f t="shared" si="14"/>
        <v>6427</v>
      </c>
      <c r="I64" s="29">
        <f t="shared" si="14"/>
        <v>2997</v>
      </c>
      <c r="J64" s="29">
        <f>SUM(J66:J88)</f>
        <v>37018</v>
      </c>
      <c r="K64" s="29">
        <f>SUM(K66:K88)</f>
        <v>17937</v>
      </c>
      <c r="L64" s="16" t="s">
        <v>407</v>
      </c>
      <c r="M64" s="29">
        <f t="shared" ref="M64:T64" si="15">SUM(M66:M88)</f>
        <v>1896</v>
      </c>
      <c r="N64" s="29">
        <f t="shared" si="15"/>
        <v>988</v>
      </c>
      <c r="O64" s="29">
        <f t="shared" si="15"/>
        <v>1067</v>
      </c>
      <c r="P64" s="29">
        <f t="shared" si="15"/>
        <v>564</v>
      </c>
      <c r="Q64" s="29">
        <f t="shared" si="15"/>
        <v>1264</v>
      </c>
      <c r="R64" s="29">
        <f t="shared" si="15"/>
        <v>613</v>
      </c>
      <c r="S64" s="29">
        <f t="shared" si="15"/>
        <v>2086</v>
      </c>
      <c r="T64" s="29">
        <f t="shared" si="15"/>
        <v>1014</v>
      </c>
      <c r="U64" s="29">
        <f>SUM(U66:U88)</f>
        <v>6313</v>
      </c>
      <c r="V64" s="29">
        <f>SUM(V66:V88)</f>
        <v>3179</v>
      </c>
      <c r="W64" s="16" t="s">
        <v>407</v>
      </c>
      <c r="X64" s="29">
        <f t="shared" ref="X64:AM64" si="16">SUM(X66:X88)</f>
        <v>345</v>
      </c>
      <c r="Y64" s="29">
        <f t="shared" si="16"/>
        <v>244</v>
      </c>
      <c r="Z64" s="29">
        <f t="shared" si="16"/>
        <v>218</v>
      </c>
      <c r="AA64" s="29">
        <f t="shared" si="16"/>
        <v>216</v>
      </c>
      <c r="AB64" s="29">
        <f t="shared" si="16"/>
        <v>1023</v>
      </c>
      <c r="AC64" s="29">
        <f t="shared" si="16"/>
        <v>1048</v>
      </c>
      <c r="AD64" s="29">
        <f t="shared" si="16"/>
        <v>937</v>
      </c>
      <c r="AE64" s="29">
        <f t="shared" si="16"/>
        <v>111</v>
      </c>
      <c r="AF64" s="29">
        <f t="shared" si="16"/>
        <v>1638</v>
      </c>
      <c r="AG64" s="29">
        <f>SUM(AG66:AG88)</f>
        <v>241</v>
      </c>
      <c r="AH64" s="29">
        <f t="shared" si="16"/>
        <v>609</v>
      </c>
      <c r="AI64" s="29">
        <f t="shared" si="16"/>
        <v>622</v>
      </c>
      <c r="AJ64" s="29">
        <f t="shared" si="16"/>
        <v>2260</v>
      </c>
      <c r="AK64" s="29">
        <f t="shared" si="16"/>
        <v>186</v>
      </c>
      <c r="AL64" s="29">
        <f t="shared" si="16"/>
        <v>182</v>
      </c>
      <c r="AM64" s="29">
        <f t="shared" si="16"/>
        <v>4</v>
      </c>
    </row>
    <row r="65" spans="1:39">
      <c r="A65" s="187"/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187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187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  <c r="AH65" s="194"/>
      <c r="AI65" s="194"/>
      <c r="AJ65" s="194"/>
      <c r="AK65" s="194"/>
      <c r="AL65" s="194"/>
      <c r="AM65" s="194"/>
    </row>
    <row r="66" spans="1:39" ht="14.45" customHeight="1">
      <c r="A66" s="187" t="s">
        <v>431</v>
      </c>
      <c r="B66" s="187">
        <f>+'saisie Niv2_Pub'!B66+'saisie Niv2_Pub'!C66</f>
        <v>1210</v>
      </c>
      <c r="C66" s="187">
        <f>+'saisie Niv2_Pub'!C66</f>
        <v>610</v>
      </c>
      <c r="D66" s="187">
        <f>+'saisie Niv2_Pub'!D66+'saisie Niv2_Pub'!E66</f>
        <v>1104</v>
      </c>
      <c r="E66" s="187">
        <f>+'saisie Niv2_Pub'!E66</f>
        <v>567</v>
      </c>
      <c r="F66" s="187">
        <f>+'saisie Niv2_Pub'!F66+'saisie Niv2_Pub'!G66</f>
        <v>925</v>
      </c>
      <c r="G66" s="187">
        <f>+'saisie Niv2_Pub'!G66</f>
        <v>438</v>
      </c>
      <c r="H66" s="187">
        <f>+'saisie Niv2_Pub'!H66+'saisie Niv2_Pub'!I66</f>
        <v>932</v>
      </c>
      <c r="I66" s="187">
        <f>+'saisie Niv2_Pub'!I66</f>
        <v>474</v>
      </c>
      <c r="J66" s="192">
        <f t="shared" ref="J66:J88" si="17">B66+D66+F66+H66</f>
        <v>4171</v>
      </c>
      <c r="K66" s="189">
        <f t="shared" ref="K66:K88" si="18">+C66+E66+G66+I66</f>
        <v>2089</v>
      </c>
      <c r="L66" s="187" t="s">
        <v>431</v>
      </c>
      <c r="M66" s="187">
        <f>+'saisie Niv2_Pub'!M66+'saisie Niv2_Pub'!N66</f>
        <v>157</v>
      </c>
      <c r="N66" s="187">
        <f>+'saisie Niv2_Pub'!N66</f>
        <v>76</v>
      </c>
      <c r="O66" s="187">
        <f>+'saisie Niv2_Pub'!O66+'saisie Niv2_Pub'!P66</f>
        <v>142</v>
      </c>
      <c r="P66" s="187">
        <f>+'saisie Niv2_Pub'!P66</f>
        <v>75</v>
      </c>
      <c r="Q66" s="187">
        <f>+'saisie Niv2_Pub'!Q66+'saisie Niv2_Pub'!R66</f>
        <v>122</v>
      </c>
      <c r="R66" s="187">
        <f>+'saisie Niv2_Pub'!R66</f>
        <v>65</v>
      </c>
      <c r="S66" s="187">
        <f>+'saisie Niv2_Pub'!S66+'saisie Niv2_Pub'!T66</f>
        <v>278</v>
      </c>
      <c r="T66" s="187">
        <f>+'saisie Niv2_Pub'!T66</f>
        <v>155</v>
      </c>
      <c r="U66" s="192">
        <f t="shared" ref="U66:U88" si="19">M66+O66+Q66+S66</f>
        <v>699</v>
      </c>
      <c r="V66" s="192">
        <f t="shared" ref="V66:V88" si="20">N66+P66+R66+T66</f>
        <v>371</v>
      </c>
      <c r="W66" s="187" t="s">
        <v>431</v>
      </c>
      <c r="X66" s="187">
        <f>+'saisie Niv2_Pub'!X66</f>
        <v>24</v>
      </c>
      <c r="Y66" s="187">
        <f>+'saisie Niv2_Pub'!Y66</f>
        <v>20</v>
      </c>
      <c r="Z66" s="187">
        <f>+'saisie Niv2_Pub'!Z66</f>
        <v>19</v>
      </c>
      <c r="AA66" s="187">
        <f>+'saisie Niv2_Pub'!AA66</f>
        <v>19</v>
      </c>
      <c r="AB66" s="187">
        <f>+'saisie Niv2_Pub'!AB66</f>
        <v>82</v>
      </c>
      <c r="AC66" s="187">
        <f>+'saisie Niv2_Pub'!AC66</f>
        <v>66</v>
      </c>
      <c r="AD66" s="187">
        <f>+'saisie Niv2_Pub'!AD66</f>
        <v>64</v>
      </c>
      <c r="AE66" s="187">
        <f>+'saisie Niv2_Pub'!AE66</f>
        <v>2</v>
      </c>
      <c r="AF66" s="187">
        <f>+'saisie Niv2_Pub'!AF66</f>
        <v>211</v>
      </c>
      <c r="AG66" s="187">
        <f>+'saisie Niv2_Pub'!AH66</f>
        <v>18</v>
      </c>
      <c r="AH66" s="187">
        <f>+'saisie Niv2_Pub'!AG66</f>
        <v>136</v>
      </c>
      <c r="AI66" s="187">
        <f>+'saisie Niv2_Pub'!AI66</f>
        <v>113</v>
      </c>
      <c r="AJ66" s="187">
        <f>+'saisie Niv2_Pub'!AK66</f>
        <v>324</v>
      </c>
      <c r="AK66" s="187">
        <f>+'saisie Niv2_Pub'!AL66</f>
        <v>4</v>
      </c>
      <c r="AL66" s="187">
        <f>+'saisie Niv2_Pub'!AM66</f>
        <v>4</v>
      </c>
      <c r="AM66" s="187">
        <f>+'saisie Niv2_Pub'!AN66</f>
        <v>0</v>
      </c>
    </row>
    <row r="67" spans="1:39" ht="14.45" customHeight="1">
      <c r="A67" s="187" t="s">
        <v>432</v>
      </c>
      <c r="B67" s="187">
        <f>+'saisie Niv2_Pub'!B67+'saisie Niv2_Pub'!C67</f>
        <v>2172</v>
      </c>
      <c r="C67" s="187">
        <f>+'saisie Niv2_Pub'!C67</f>
        <v>1250</v>
      </c>
      <c r="D67" s="187">
        <f>+'saisie Niv2_Pub'!D67+'saisie Niv2_Pub'!E67</f>
        <v>1099</v>
      </c>
      <c r="E67" s="187">
        <f>+'saisie Niv2_Pub'!E67</f>
        <v>574</v>
      </c>
      <c r="F67" s="187">
        <f>+'saisie Niv2_Pub'!F67+'saisie Niv2_Pub'!G67</f>
        <v>749</v>
      </c>
      <c r="G67" s="187">
        <f>+'saisie Niv2_Pub'!G67</f>
        <v>415</v>
      </c>
      <c r="H67" s="187">
        <f>+'saisie Niv2_Pub'!H67+'saisie Niv2_Pub'!I67</f>
        <v>770</v>
      </c>
      <c r="I67" s="187">
        <f>+'saisie Niv2_Pub'!I67</f>
        <v>408</v>
      </c>
      <c r="J67" s="192">
        <f t="shared" si="17"/>
        <v>4790</v>
      </c>
      <c r="K67" s="189">
        <f t="shared" si="18"/>
        <v>2647</v>
      </c>
      <c r="L67" s="187" t="s">
        <v>432</v>
      </c>
      <c r="M67" s="187">
        <f>+'saisie Niv2_Pub'!M67+'saisie Niv2_Pub'!N67</f>
        <v>242</v>
      </c>
      <c r="N67" s="187">
        <f>+'saisie Niv2_Pub'!N67</f>
        <v>148</v>
      </c>
      <c r="O67" s="187">
        <f>+'saisie Niv2_Pub'!O67+'saisie Niv2_Pub'!P67</f>
        <v>150</v>
      </c>
      <c r="P67" s="187">
        <f>+'saisie Niv2_Pub'!P67</f>
        <v>77</v>
      </c>
      <c r="Q67" s="187">
        <f>+'saisie Niv2_Pub'!Q67+'saisie Niv2_Pub'!R67</f>
        <v>180</v>
      </c>
      <c r="R67" s="187">
        <f>+'saisie Niv2_Pub'!R67</f>
        <v>106</v>
      </c>
      <c r="S67" s="187">
        <f>+'saisie Niv2_Pub'!S67+'saisie Niv2_Pub'!T67</f>
        <v>255</v>
      </c>
      <c r="T67" s="187">
        <f>+'saisie Niv2_Pub'!T67</f>
        <v>133</v>
      </c>
      <c r="U67" s="192">
        <f t="shared" si="19"/>
        <v>827</v>
      </c>
      <c r="V67" s="192">
        <f t="shared" si="20"/>
        <v>464</v>
      </c>
      <c r="W67" s="187" t="s">
        <v>432</v>
      </c>
      <c r="X67" s="187">
        <f>+'saisie Niv2_Pub'!X67</f>
        <v>40</v>
      </c>
      <c r="Y67" s="187">
        <f>+'saisie Niv2_Pub'!Y67</f>
        <v>33</v>
      </c>
      <c r="Z67" s="187">
        <f>+'saisie Niv2_Pub'!Z67</f>
        <v>28</v>
      </c>
      <c r="AA67" s="187">
        <f>+'saisie Niv2_Pub'!AA67</f>
        <v>28</v>
      </c>
      <c r="AB67" s="187">
        <f>+'saisie Niv2_Pub'!AB67</f>
        <v>129</v>
      </c>
      <c r="AC67" s="187">
        <f>+'saisie Niv2_Pub'!AC67</f>
        <v>116</v>
      </c>
      <c r="AD67" s="187">
        <f>+'saisie Niv2_Pub'!AD67</f>
        <v>109</v>
      </c>
      <c r="AE67" s="187">
        <f>+'saisie Niv2_Pub'!AE67</f>
        <v>7</v>
      </c>
      <c r="AF67" s="187">
        <f>+'saisie Niv2_Pub'!AF67</f>
        <v>215</v>
      </c>
      <c r="AG67" s="187">
        <f>+'saisie Niv2_Pub'!AH67</f>
        <v>51</v>
      </c>
      <c r="AH67" s="187">
        <f>+'saisie Niv2_Pub'!AG67</f>
        <v>89</v>
      </c>
      <c r="AI67" s="187">
        <f>+'saisie Niv2_Pub'!AI67</f>
        <v>76</v>
      </c>
      <c r="AJ67" s="187">
        <f>+'saisie Niv2_Pub'!AK67</f>
        <v>291</v>
      </c>
      <c r="AK67" s="187">
        <f>+'saisie Niv2_Pub'!AL67</f>
        <v>28</v>
      </c>
      <c r="AL67" s="187">
        <f>+'saisie Niv2_Pub'!AM67</f>
        <v>28</v>
      </c>
      <c r="AM67" s="187">
        <f>+'saisie Niv2_Pub'!AN67</f>
        <v>0</v>
      </c>
    </row>
    <row r="68" spans="1:39" ht="14.45" customHeight="1">
      <c r="A68" s="187" t="s">
        <v>433</v>
      </c>
      <c r="B68" s="187">
        <f>+'saisie Niv2_Pub'!B68+'saisie Niv2_Pub'!C68</f>
        <v>1146</v>
      </c>
      <c r="C68" s="187">
        <f>+'saisie Niv2_Pub'!C68</f>
        <v>652</v>
      </c>
      <c r="D68" s="187">
        <f>+'saisie Niv2_Pub'!D68+'saisie Niv2_Pub'!E68</f>
        <v>515</v>
      </c>
      <c r="E68" s="187">
        <f>+'saisie Niv2_Pub'!E68</f>
        <v>290</v>
      </c>
      <c r="F68" s="187">
        <f>+'saisie Niv2_Pub'!F68+'saisie Niv2_Pub'!G68</f>
        <v>372</v>
      </c>
      <c r="G68" s="187">
        <f>+'saisie Niv2_Pub'!G68</f>
        <v>190</v>
      </c>
      <c r="H68" s="187">
        <f>+'saisie Niv2_Pub'!H68+'saisie Niv2_Pub'!I68</f>
        <v>334</v>
      </c>
      <c r="I68" s="187">
        <f>+'saisie Niv2_Pub'!I68</f>
        <v>179</v>
      </c>
      <c r="J68" s="192">
        <f t="shared" si="17"/>
        <v>2367</v>
      </c>
      <c r="K68" s="189">
        <f t="shared" si="18"/>
        <v>1311</v>
      </c>
      <c r="L68" s="187" t="s">
        <v>433</v>
      </c>
      <c r="M68" s="187">
        <f>+'saisie Niv2_Pub'!M68+'saisie Niv2_Pub'!N68</f>
        <v>172</v>
      </c>
      <c r="N68" s="187">
        <f>+'saisie Niv2_Pub'!N68</f>
        <v>88</v>
      </c>
      <c r="O68" s="187">
        <f>+'saisie Niv2_Pub'!O68+'saisie Niv2_Pub'!P68</f>
        <v>80</v>
      </c>
      <c r="P68" s="187">
        <f>+'saisie Niv2_Pub'!P68</f>
        <v>45</v>
      </c>
      <c r="Q68" s="187">
        <f>+'saisie Niv2_Pub'!Q68+'saisie Niv2_Pub'!R68</f>
        <v>118</v>
      </c>
      <c r="R68" s="187">
        <f>+'saisie Niv2_Pub'!R68</f>
        <v>57</v>
      </c>
      <c r="S68" s="187">
        <f>+'saisie Niv2_Pub'!S68+'saisie Niv2_Pub'!T68</f>
        <v>110</v>
      </c>
      <c r="T68" s="187">
        <f>+'saisie Niv2_Pub'!T68</f>
        <v>61</v>
      </c>
      <c r="U68" s="192">
        <f t="shared" si="19"/>
        <v>480</v>
      </c>
      <c r="V68" s="192">
        <f t="shared" si="20"/>
        <v>251</v>
      </c>
      <c r="W68" s="187" t="s">
        <v>433</v>
      </c>
      <c r="X68" s="187">
        <f>+'saisie Niv2_Pub'!X68</f>
        <v>24</v>
      </c>
      <c r="Y68" s="187">
        <f>+'saisie Niv2_Pub'!Y68</f>
        <v>13</v>
      </c>
      <c r="Z68" s="187">
        <f>+'saisie Niv2_Pub'!Z68</f>
        <v>10</v>
      </c>
      <c r="AA68" s="187">
        <f>+'saisie Niv2_Pub'!AA68</f>
        <v>10</v>
      </c>
      <c r="AB68" s="187">
        <f>+'saisie Niv2_Pub'!AB68</f>
        <v>57</v>
      </c>
      <c r="AC68" s="187">
        <f>+'saisie Niv2_Pub'!AC68</f>
        <v>55</v>
      </c>
      <c r="AD68" s="187">
        <f>+'saisie Niv2_Pub'!AD68</f>
        <v>51</v>
      </c>
      <c r="AE68" s="187">
        <f>+'saisie Niv2_Pub'!AE68</f>
        <v>4</v>
      </c>
      <c r="AF68" s="187">
        <f>+'saisie Niv2_Pub'!AF68</f>
        <v>108</v>
      </c>
      <c r="AG68" s="187">
        <f>+'saisie Niv2_Pub'!AH68</f>
        <v>18</v>
      </c>
      <c r="AH68" s="187">
        <f>+'saisie Niv2_Pub'!AG68</f>
        <v>39</v>
      </c>
      <c r="AI68" s="187">
        <f>+'saisie Niv2_Pub'!AI68</f>
        <v>24</v>
      </c>
      <c r="AJ68" s="187">
        <f>+'saisie Niv2_Pub'!AK68</f>
        <v>132</v>
      </c>
      <c r="AK68" s="187">
        <f>+'saisie Niv2_Pub'!AL68</f>
        <v>10</v>
      </c>
      <c r="AL68" s="187">
        <f>+'saisie Niv2_Pub'!AM68</f>
        <v>10</v>
      </c>
      <c r="AM68" s="187">
        <f>+'saisie Niv2_Pub'!AN68</f>
        <v>0</v>
      </c>
    </row>
    <row r="69" spans="1:39" ht="14.45" customHeight="1">
      <c r="A69" s="187" t="s">
        <v>434</v>
      </c>
      <c r="B69" s="187">
        <f>+'saisie Niv2_Pub'!B69+'saisie Niv2_Pub'!C69</f>
        <v>569</v>
      </c>
      <c r="C69" s="187">
        <f>+'saisie Niv2_Pub'!C69</f>
        <v>311</v>
      </c>
      <c r="D69" s="187">
        <f>+'saisie Niv2_Pub'!D69+'saisie Niv2_Pub'!E69</f>
        <v>274</v>
      </c>
      <c r="E69" s="187">
        <f>+'saisie Niv2_Pub'!E69</f>
        <v>121</v>
      </c>
      <c r="F69" s="187">
        <f>+'saisie Niv2_Pub'!F69+'saisie Niv2_Pub'!G69</f>
        <v>207</v>
      </c>
      <c r="G69" s="187">
        <f>+'saisie Niv2_Pub'!G69</f>
        <v>101</v>
      </c>
      <c r="H69" s="187">
        <f>+'saisie Niv2_Pub'!H69+'saisie Niv2_Pub'!I69</f>
        <v>192</v>
      </c>
      <c r="I69" s="187">
        <f>+'saisie Niv2_Pub'!I69</f>
        <v>94</v>
      </c>
      <c r="J69" s="192">
        <f t="shared" si="17"/>
        <v>1242</v>
      </c>
      <c r="K69" s="189">
        <f t="shared" si="18"/>
        <v>627</v>
      </c>
      <c r="L69" s="187" t="s">
        <v>434</v>
      </c>
      <c r="M69" s="187">
        <f>+'saisie Niv2_Pub'!M69+'saisie Niv2_Pub'!N69</f>
        <v>38</v>
      </c>
      <c r="N69" s="187">
        <f>+'saisie Niv2_Pub'!N69</f>
        <v>22</v>
      </c>
      <c r="O69" s="187">
        <f>+'saisie Niv2_Pub'!O69+'saisie Niv2_Pub'!P69</f>
        <v>24</v>
      </c>
      <c r="P69" s="187">
        <f>+'saisie Niv2_Pub'!P69</f>
        <v>15</v>
      </c>
      <c r="Q69" s="187">
        <f>+'saisie Niv2_Pub'!Q69+'saisie Niv2_Pub'!R69</f>
        <v>43</v>
      </c>
      <c r="R69" s="187">
        <f>+'saisie Niv2_Pub'!R69</f>
        <v>19</v>
      </c>
      <c r="S69" s="187">
        <f>+'saisie Niv2_Pub'!S69+'saisie Niv2_Pub'!T69</f>
        <v>84</v>
      </c>
      <c r="T69" s="187">
        <f>+'saisie Niv2_Pub'!T69</f>
        <v>36</v>
      </c>
      <c r="U69" s="192">
        <f t="shared" si="19"/>
        <v>189</v>
      </c>
      <c r="V69" s="192">
        <f t="shared" si="20"/>
        <v>92</v>
      </c>
      <c r="W69" s="187" t="s">
        <v>434</v>
      </c>
      <c r="X69" s="187">
        <f>+'saisie Niv2_Pub'!X69</f>
        <v>13</v>
      </c>
      <c r="Y69" s="187">
        <f>+'saisie Niv2_Pub'!Y69</f>
        <v>8</v>
      </c>
      <c r="Z69" s="187">
        <f>+'saisie Niv2_Pub'!Z69</f>
        <v>8</v>
      </c>
      <c r="AA69" s="187">
        <f>+'saisie Niv2_Pub'!AA69</f>
        <v>9</v>
      </c>
      <c r="AB69" s="187">
        <f>+'saisie Niv2_Pub'!AB69</f>
        <v>38</v>
      </c>
      <c r="AC69" s="187">
        <f>+'saisie Niv2_Pub'!AC69</f>
        <v>32</v>
      </c>
      <c r="AD69" s="187">
        <f>+'saisie Niv2_Pub'!AD69</f>
        <v>30</v>
      </c>
      <c r="AE69" s="187">
        <f>+'saisie Niv2_Pub'!AE69</f>
        <v>2</v>
      </c>
      <c r="AF69" s="187">
        <f>+'saisie Niv2_Pub'!AF69</f>
        <v>57</v>
      </c>
      <c r="AG69" s="187">
        <f>+'saisie Niv2_Pub'!AH69</f>
        <v>5</v>
      </c>
      <c r="AH69" s="187">
        <f>+'saisie Niv2_Pub'!AG69</f>
        <v>20</v>
      </c>
      <c r="AI69" s="187">
        <f>+'saisie Niv2_Pub'!AI69</f>
        <v>22</v>
      </c>
      <c r="AJ69" s="187">
        <f>+'saisie Niv2_Pub'!AK69</f>
        <v>79</v>
      </c>
      <c r="AK69" s="187">
        <f>+'saisie Niv2_Pub'!AL69</f>
        <v>6</v>
      </c>
      <c r="AL69" s="187">
        <f>+'saisie Niv2_Pub'!AM69</f>
        <v>6</v>
      </c>
      <c r="AM69" s="187">
        <f>+'saisie Niv2_Pub'!AN69</f>
        <v>0</v>
      </c>
    </row>
    <row r="70" spans="1:39" ht="14.45" customHeight="1">
      <c r="A70" s="187" t="s">
        <v>435</v>
      </c>
      <c r="B70" s="187">
        <f>+'saisie Niv2_Pub'!B70+'saisie Niv2_Pub'!C70</f>
        <v>792</v>
      </c>
      <c r="C70" s="187">
        <f>+'saisie Niv2_Pub'!C70</f>
        <v>442</v>
      </c>
      <c r="D70" s="187">
        <f>+'saisie Niv2_Pub'!D70+'saisie Niv2_Pub'!E70</f>
        <v>500</v>
      </c>
      <c r="E70" s="187">
        <f>+'saisie Niv2_Pub'!E70</f>
        <v>259</v>
      </c>
      <c r="F70" s="187">
        <f>+'saisie Niv2_Pub'!F70+'saisie Niv2_Pub'!G70</f>
        <v>370</v>
      </c>
      <c r="G70" s="187">
        <f>+'saisie Niv2_Pub'!G70</f>
        <v>202</v>
      </c>
      <c r="H70" s="187">
        <f>+'saisie Niv2_Pub'!H70+'saisie Niv2_Pub'!I70</f>
        <v>326</v>
      </c>
      <c r="I70" s="187">
        <f>+'saisie Niv2_Pub'!I70</f>
        <v>171</v>
      </c>
      <c r="J70" s="192">
        <f t="shared" si="17"/>
        <v>1988</v>
      </c>
      <c r="K70" s="189">
        <f t="shared" si="18"/>
        <v>1074</v>
      </c>
      <c r="L70" s="187" t="s">
        <v>435</v>
      </c>
      <c r="M70" s="187">
        <f>+'saisie Niv2_Pub'!M70+'saisie Niv2_Pub'!N70</f>
        <v>118</v>
      </c>
      <c r="N70" s="187">
        <f>+'saisie Niv2_Pub'!N70</f>
        <v>73</v>
      </c>
      <c r="O70" s="187">
        <f>+'saisie Niv2_Pub'!O70+'saisie Niv2_Pub'!P70</f>
        <v>57</v>
      </c>
      <c r="P70" s="187">
        <f>+'saisie Niv2_Pub'!P70</f>
        <v>28</v>
      </c>
      <c r="Q70" s="187">
        <f>+'saisie Niv2_Pub'!Q70+'saisie Niv2_Pub'!R70</f>
        <v>95</v>
      </c>
      <c r="R70" s="187">
        <f>+'saisie Niv2_Pub'!R70</f>
        <v>50</v>
      </c>
      <c r="S70" s="187">
        <f>+'saisie Niv2_Pub'!S70+'saisie Niv2_Pub'!T70</f>
        <v>107</v>
      </c>
      <c r="T70" s="187">
        <f>+'saisie Niv2_Pub'!T70</f>
        <v>63</v>
      </c>
      <c r="U70" s="192">
        <f t="shared" si="19"/>
        <v>377</v>
      </c>
      <c r="V70" s="192">
        <f t="shared" si="20"/>
        <v>214</v>
      </c>
      <c r="W70" s="187" t="s">
        <v>435</v>
      </c>
      <c r="X70" s="187">
        <f>+'saisie Niv2_Pub'!X70</f>
        <v>18</v>
      </c>
      <c r="Y70" s="187">
        <f>+'saisie Niv2_Pub'!Y70</f>
        <v>15</v>
      </c>
      <c r="Z70" s="187">
        <f>+'saisie Niv2_Pub'!Z70</f>
        <v>14</v>
      </c>
      <c r="AA70" s="187">
        <f>+'saisie Niv2_Pub'!AA70</f>
        <v>12</v>
      </c>
      <c r="AB70" s="187">
        <f>+'saisie Niv2_Pub'!AB70</f>
        <v>59</v>
      </c>
      <c r="AC70" s="187">
        <f>+'saisie Niv2_Pub'!AC70</f>
        <v>55</v>
      </c>
      <c r="AD70" s="187">
        <f>+'saisie Niv2_Pub'!AD70</f>
        <v>53</v>
      </c>
      <c r="AE70" s="187">
        <f>+'saisie Niv2_Pub'!AE70</f>
        <v>2</v>
      </c>
      <c r="AF70" s="187">
        <f>+'saisie Niv2_Pub'!AF70</f>
        <v>101</v>
      </c>
      <c r="AG70" s="187">
        <f>+'saisie Niv2_Pub'!AH70</f>
        <v>23</v>
      </c>
      <c r="AH70" s="187">
        <f>+'saisie Niv2_Pub'!AG70</f>
        <v>36</v>
      </c>
      <c r="AI70" s="187">
        <f>+'saisie Niv2_Pub'!AI70</f>
        <v>31</v>
      </c>
      <c r="AJ70" s="187">
        <f>+'saisie Niv2_Pub'!AK70</f>
        <v>132</v>
      </c>
      <c r="AK70" s="187">
        <f>+'saisie Niv2_Pub'!AL70</f>
        <v>12</v>
      </c>
      <c r="AL70" s="187">
        <f>+'saisie Niv2_Pub'!AM70</f>
        <v>12</v>
      </c>
      <c r="AM70" s="187">
        <f>+'saisie Niv2_Pub'!AN70</f>
        <v>0</v>
      </c>
    </row>
    <row r="71" spans="1:39" ht="14.45" customHeight="1">
      <c r="A71" s="187" t="s">
        <v>436</v>
      </c>
      <c r="B71" s="187">
        <f>+'saisie Niv2_Pub'!B71+'saisie Niv2_Pub'!C71</f>
        <v>1264</v>
      </c>
      <c r="C71" s="187">
        <f>+'saisie Niv2_Pub'!C71</f>
        <v>671</v>
      </c>
      <c r="D71" s="187">
        <f>+'saisie Niv2_Pub'!D71+'saisie Niv2_Pub'!E71</f>
        <v>752</v>
      </c>
      <c r="E71" s="187">
        <f>+'saisie Niv2_Pub'!E71</f>
        <v>359</v>
      </c>
      <c r="F71" s="187">
        <f>+'saisie Niv2_Pub'!F71+'saisie Niv2_Pub'!G71</f>
        <v>596</v>
      </c>
      <c r="G71" s="187">
        <f>+'saisie Niv2_Pub'!G71</f>
        <v>282</v>
      </c>
      <c r="H71" s="187">
        <f>+'saisie Niv2_Pub'!H71+'saisie Niv2_Pub'!I71</f>
        <v>606</v>
      </c>
      <c r="I71" s="187">
        <f>+'saisie Niv2_Pub'!I71</f>
        <v>291</v>
      </c>
      <c r="J71" s="192">
        <f t="shared" si="17"/>
        <v>3218</v>
      </c>
      <c r="K71" s="189">
        <f t="shared" si="18"/>
        <v>1603</v>
      </c>
      <c r="L71" s="187" t="s">
        <v>436</v>
      </c>
      <c r="M71" s="187">
        <f>+'saisie Niv2_Pub'!M71+'saisie Niv2_Pub'!N71</f>
        <v>132</v>
      </c>
      <c r="N71" s="187">
        <f>+'saisie Niv2_Pub'!N71</f>
        <v>82</v>
      </c>
      <c r="O71" s="187">
        <f>+'saisie Niv2_Pub'!O71+'saisie Niv2_Pub'!P71</f>
        <v>75</v>
      </c>
      <c r="P71" s="187">
        <f>+'saisie Niv2_Pub'!P71</f>
        <v>33</v>
      </c>
      <c r="Q71" s="187">
        <f>+'saisie Niv2_Pub'!Q71+'saisie Niv2_Pub'!R71</f>
        <v>100</v>
      </c>
      <c r="R71" s="187">
        <f>+'saisie Niv2_Pub'!R71</f>
        <v>42</v>
      </c>
      <c r="S71" s="187">
        <f>+'saisie Niv2_Pub'!S71+'saisie Niv2_Pub'!T71</f>
        <v>118</v>
      </c>
      <c r="T71" s="187">
        <f>+'saisie Niv2_Pub'!T71</f>
        <v>69</v>
      </c>
      <c r="U71" s="192">
        <f t="shared" si="19"/>
        <v>425</v>
      </c>
      <c r="V71" s="192">
        <f t="shared" si="20"/>
        <v>226</v>
      </c>
      <c r="W71" s="187" t="s">
        <v>436</v>
      </c>
      <c r="X71" s="187">
        <f>+'saisie Niv2_Pub'!X71</f>
        <v>30</v>
      </c>
      <c r="Y71" s="187">
        <f>+'saisie Niv2_Pub'!Y71</f>
        <v>27</v>
      </c>
      <c r="Z71" s="187">
        <f>+'saisie Niv2_Pub'!Z71</f>
        <v>23</v>
      </c>
      <c r="AA71" s="187">
        <f>+'saisie Niv2_Pub'!AA71</f>
        <v>24</v>
      </c>
      <c r="AB71" s="187">
        <f>+'saisie Niv2_Pub'!AB71</f>
        <v>104</v>
      </c>
      <c r="AC71" s="187">
        <f>+'saisie Niv2_Pub'!AC71</f>
        <v>116</v>
      </c>
      <c r="AD71" s="187">
        <f>+'saisie Niv2_Pub'!AD71</f>
        <v>108</v>
      </c>
      <c r="AE71" s="187">
        <f>+'saisie Niv2_Pub'!AE71</f>
        <v>8</v>
      </c>
      <c r="AF71" s="187">
        <f>+'saisie Niv2_Pub'!AF71</f>
        <v>176</v>
      </c>
      <c r="AG71" s="187">
        <f>+'saisie Niv2_Pub'!AH71</f>
        <v>21</v>
      </c>
      <c r="AH71" s="187">
        <f>+'saisie Niv2_Pub'!AG71</f>
        <v>69</v>
      </c>
      <c r="AI71" s="187">
        <f>+'saisie Niv2_Pub'!AI71</f>
        <v>59</v>
      </c>
      <c r="AJ71" s="187">
        <f>+'saisie Niv2_Pub'!AK71</f>
        <v>235</v>
      </c>
      <c r="AK71" s="187">
        <f>+'saisie Niv2_Pub'!AL71</f>
        <v>20</v>
      </c>
      <c r="AL71" s="187">
        <f>+'saisie Niv2_Pub'!AM71</f>
        <v>20</v>
      </c>
      <c r="AM71" s="187">
        <f>+'saisie Niv2_Pub'!AN71</f>
        <v>0</v>
      </c>
    </row>
    <row r="72" spans="1:39" ht="14.45" customHeight="1">
      <c r="A72" s="187" t="s">
        <v>437</v>
      </c>
      <c r="B72" s="187">
        <f>+'saisie Niv2_Pub'!B72+'saisie Niv2_Pub'!C72</f>
        <v>47</v>
      </c>
      <c r="C72" s="187">
        <f>+'saisie Niv2_Pub'!C72</f>
        <v>13</v>
      </c>
      <c r="D72" s="187">
        <f>+'saisie Niv2_Pub'!D72+'saisie Niv2_Pub'!E72</f>
        <v>13</v>
      </c>
      <c r="E72" s="187">
        <f>+'saisie Niv2_Pub'!E72</f>
        <v>3</v>
      </c>
      <c r="F72" s="187">
        <f>+'saisie Niv2_Pub'!F72+'saisie Niv2_Pub'!G72</f>
        <v>12</v>
      </c>
      <c r="G72" s="187">
        <f>+'saisie Niv2_Pub'!G72</f>
        <v>2</v>
      </c>
      <c r="H72" s="187">
        <f>+'saisie Niv2_Pub'!H72+'saisie Niv2_Pub'!I72</f>
        <v>7</v>
      </c>
      <c r="I72" s="187">
        <f>+'saisie Niv2_Pub'!I72</f>
        <v>3</v>
      </c>
      <c r="J72" s="192">
        <f t="shared" si="17"/>
        <v>79</v>
      </c>
      <c r="K72" s="189">
        <f t="shared" si="18"/>
        <v>21</v>
      </c>
      <c r="L72" s="187" t="s">
        <v>437</v>
      </c>
      <c r="M72" s="187">
        <f>+'saisie Niv2_Pub'!M72+'saisie Niv2_Pub'!N72</f>
        <v>3</v>
      </c>
      <c r="N72" s="187">
        <f>+'saisie Niv2_Pub'!N72</f>
        <v>3</v>
      </c>
      <c r="O72" s="187">
        <f>+'saisie Niv2_Pub'!O72+'saisie Niv2_Pub'!P72</f>
        <v>0</v>
      </c>
      <c r="P72" s="187">
        <f>+'saisie Niv2_Pub'!P72</f>
        <v>0</v>
      </c>
      <c r="Q72" s="187">
        <f>+'saisie Niv2_Pub'!Q72+'saisie Niv2_Pub'!R72</f>
        <v>0</v>
      </c>
      <c r="R72" s="187">
        <f>+'saisie Niv2_Pub'!R72</f>
        <v>0</v>
      </c>
      <c r="S72" s="187">
        <f>+'saisie Niv2_Pub'!S72+'saisie Niv2_Pub'!T72</f>
        <v>4</v>
      </c>
      <c r="T72" s="187">
        <f>+'saisie Niv2_Pub'!T72</f>
        <v>1</v>
      </c>
      <c r="U72" s="192">
        <f t="shared" si="19"/>
        <v>7</v>
      </c>
      <c r="V72" s="192">
        <f t="shared" si="20"/>
        <v>4</v>
      </c>
      <c r="W72" s="187" t="s">
        <v>437</v>
      </c>
      <c r="X72" s="187">
        <f>+'saisie Niv2_Pub'!X72</f>
        <v>1</v>
      </c>
      <c r="Y72" s="187">
        <f>+'saisie Niv2_Pub'!Y72</f>
        <v>1</v>
      </c>
      <c r="Z72" s="187">
        <f>+'saisie Niv2_Pub'!Z72</f>
        <v>1</v>
      </c>
      <c r="AA72" s="187">
        <f>+'saisie Niv2_Pub'!AA72</f>
        <v>1</v>
      </c>
      <c r="AB72" s="187">
        <f>+'saisie Niv2_Pub'!AB72</f>
        <v>4</v>
      </c>
      <c r="AC72" s="187">
        <f>+'saisie Niv2_Pub'!AC72</f>
        <v>15</v>
      </c>
      <c r="AD72" s="187">
        <f>+'saisie Niv2_Pub'!AD72</f>
        <v>5</v>
      </c>
      <c r="AE72" s="187">
        <f>+'saisie Niv2_Pub'!AE72</f>
        <v>10</v>
      </c>
      <c r="AF72" s="187">
        <f>+'saisie Niv2_Pub'!AF72</f>
        <v>5</v>
      </c>
      <c r="AG72" s="187">
        <f>+'saisie Niv2_Pub'!AH72</f>
        <v>0</v>
      </c>
      <c r="AH72" s="187">
        <f>+'saisie Niv2_Pub'!AG72</f>
        <v>0</v>
      </c>
      <c r="AI72" s="187">
        <f>+'saisie Niv2_Pub'!AI72</f>
        <v>1</v>
      </c>
      <c r="AJ72" s="187">
        <f>+'saisie Niv2_Pub'!AK72</f>
        <v>6</v>
      </c>
      <c r="AK72" s="187">
        <f>+'saisie Niv2_Pub'!AL72</f>
        <v>1</v>
      </c>
      <c r="AL72" s="187">
        <f>+'saisie Niv2_Pub'!AM72</f>
        <v>1</v>
      </c>
      <c r="AM72" s="187">
        <f>+'saisie Niv2_Pub'!AN72</f>
        <v>0</v>
      </c>
    </row>
    <row r="73" spans="1:39" ht="14.45" customHeight="1">
      <c r="A73" s="187" t="s">
        <v>438</v>
      </c>
      <c r="B73" s="187">
        <f>+'saisie Niv2_Pub'!B73+'saisie Niv2_Pub'!C73</f>
        <v>1934</v>
      </c>
      <c r="C73" s="187">
        <f>+'saisie Niv2_Pub'!C73</f>
        <v>990</v>
      </c>
      <c r="D73" s="187">
        <f>+'saisie Niv2_Pub'!D73+'saisie Niv2_Pub'!E73</f>
        <v>953</v>
      </c>
      <c r="E73" s="187">
        <f>+'saisie Niv2_Pub'!E73</f>
        <v>477</v>
      </c>
      <c r="F73" s="187">
        <f>+'saisie Niv2_Pub'!F73+'saisie Niv2_Pub'!G73</f>
        <v>647</v>
      </c>
      <c r="G73" s="187">
        <f>+'saisie Niv2_Pub'!G73</f>
        <v>302</v>
      </c>
      <c r="H73" s="187">
        <f>+'saisie Niv2_Pub'!H73+'saisie Niv2_Pub'!I73</f>
        <v>774</v>
      </c>
      <c r="I73" s="187">
        <f>+'saisie Niv2_Pub'!I73</f>
        <v>365</v>
      </c>
      <c r="J73" s="192">
        <f t="shared" si="17"/>
        <v>4308</v>
      </c>
      <c r="K73" s="189">
        <f t="shared" si="18"/>
        <v>2134</v>
      </c>
      <c r="L73" s="187" t="s">
        <v>438</v>
      </c>
      <c r="M73" s="187">
        <f>+'saisie Niv2_Pub'!M73+'saisie Niv2_Pub'!N73</f>
        <v>187</v>
      </c>
      <c r="N73" s="187">
        <f>+'saisie Niv2_Pub'!N73</f>
        <v>103</v>
      </c>
      <c r="O73" s="187">
        <f>+'saisie Niv2_Pub'!O73+'saisie Niv2_Pub'!P73</f>
        <v>146</v>
      </c>
      <c r="P73" s="187">
        <f>+'saisie Niv2_Pub'!P73</f>
        <v>84</v>
      </c>
      <c r="Q73" s="187">
        <f>+'saisie Niv2_Pub'!Q73+'saisie Niv2_Pub'!R73</f>
        <v>118</v>
      </c>
      <c r="R73" s="187">
        <f>+'saisie Niv2_Pub'!R73</f>
        <v>61</v>
      </c>
      <c r="S73" s="187">
        <f>+'saisie Niv2_Pub'!S73+'saisie Niv2_Pub'!T73</f>
        <v>280</v>
      </c>
      <c r="T73" s="187">
        <f>+'saisie Niv2_Pub'!T73</f>
        <v>142</v>
      </c>
      <c r="U73" s="192">
        <f t="shared" si="19"/>
        <v>731</v>
      </c>
      <c r="V73" s="192">
        <f t="shared" si="20"/>
        <v>390</v>
      </c>
      <c r="W73" s="187" t="s">
        <v>438</v>
      </c>
      <c r="X73" s="187">
        <f>+'saisie Niv2_Pub'!X73</f>
        <v>43</v>
      </c>
      <c r="Y73" s="187">
        <f>+'saisie Niv2_Pub'!Y73</f>
        <v>24</v>
      </c>
      <c r="Z73" s="187">
        <f>+'saisie Niv2_Pub'!Z73</f>
        <v>19</v>
      </c>
      <c r="AA73" s="187">
        <f>+'saisie Niv2_Pub'!AA73</f>
        <v>20</v>
      </c>
      <c r="AB73" s="187">
        <f>+'saisie Niv2_Pub'!AB73</f>
        <v>106</v>
      </c>
      <c r="AC73" s="187">
        <f>+'saisie Niv2_Pub'!AC73</f>
        <v>137</v>
      </c>
      <c r="AD73" s="187">
        <f>+'saisie Niv2_Pub'!AD73</f>
        <v>112</v>
      </c>
      <c r="AE73" s="187">
        <f>+'saisie Niv2_Pub'!AE73</f>
        <v>25</v>
      </c>
      <c r="AF73" s="187">
        <f>+'saisie Niv2_Pub'!AF73</f>
        <v>171</v>
      </c>
      <c r="AG73" s="187">
        <f>+'saisie Niv2_Pub'!AH73</f>
        <v>17</v>
      </c>
      <c r="AH73" s="187">
        <f>+'saisie Niv2_Pub'!AG73</f>
        <v>63</v>
      </c>
      <c r="AI73" s="187">
        <f>+'saisie Niv2_Pub'!AI73</f>
        <v>73</v>
      </c>
      <c r="AJ73" s="187">
        <f>+'saisie Niv2_Pub'!AK73</f>
        <v>244</v>
      </c>
      <c r="AK73" s="187">
        <f>+'saisie Niv2_Pub'!AL73</f>
        <v>14</v>
      </c>
      <c r="AL73" s="187">
        <f>+'saisie Niv2_Pub'!AM73</f>
        <v>14</v>
      </c>
      <c r="AM73" s="187">
        <f>+'saisie Niv2_Pub'!AN73</f>
        <v>0</v>
      </c>
    </row>
    <row r="74" spans="1:39" ht="14.45" customHeight="1">
      <c r="A74" s="187" t="s">
        <v>439</v>
      </c>
      <c r="B74" s="187">
        <f>+'saisie Niv2_Pub'!B74+'saisie Niv2_Pub'!C74</f>
        <v>664</v>
      </c>
      <c r="C74" s="187">
        <f>+'saisie Niv2_Pub'!C74</f>
        <v>295</v>
      </c>
      <c r="D74" s="187">
        <f>+'saisie Niv2_Pub'!D74+'saisie Niv2_Pub'!E74</f>
        <v>355</v>
      </c>
      <c r="E74" s="187">
        <f>+'saisie Niv2_Pub'!E74</f>
        <v>162</v>
      </c>
      <c r="F74" s="187">
        <f>+'saisie Niv2_Pub'!F74+'saisie Niv2_Pub'!G74</f>
        <v>198</v>
      </c>
      <c r="G74" s="187">
        <f>+'saisie Niv2_Pub'!G74</f>
        <v>76</v>
      </c>
      <c r="H74" s="187">
        <f>+'saisie Niv2_Pub'!H74+'saisie Niv2_Pub'!I74</f>
        <v>200</v>
      </c>
      <c r="I74" s="187">
        <f>+'saisie Niv2_Pub'!I74</f>
        <v>72</v>
      </c>
      <c r="J74" s="192">
        <f t="shared" si="17"/>
        <v>1417</v>
      </c>
      <c r="K74" s="189">
        <f t="shared" si="18"/>
        <v>605</v>
      </c>
      <c r="L74" s="187" t="s">
        <v>439</v>
      </c>
      <c r="M74" s="187">
        <f>+'saisie Niv2_Pub'!M74+'saisie Niv2_Pub'!N74</f>
        <v>62</v>
      </c>
      <c r="N74" s="187">
        <f>+'saisie Niv2_Pub'!N74</f>
        <v>29</v>
      </c>
      <c r="O74" s="187">
        <f>+'saisie Niv2_Pub'!O74+'saisie Niv2_Pub'!P74</f>
        <v>40</v>
      </c>
      <c r="P74" s="187">
        <f>+'saisie Niv2_Pub'!P74</f>
        <v>24</v>
      </c>
      <c r="Q74" s="187">
        <f>+'saisie Niv2_Pub'!Q74+'saisie Niv2_Pub'!R74</f>
        <v>44</v>
      </c>
      <c r="R74" s="187">
        <f>+'saisie Niv2_Pub'!R74</f>
        <v>18</v>
      </c>
      <c r="S74" s="187">
        <f>+'saisie Niv2_Pub'!S74+'saisie Niv2_Pub'!T74</f>
        <v>55</v>
      </c>
      <c r="T74" s="187">
        <f>+'saisie Niv2_Pub'!T74</f>
        <v>22</v>
      </c>
      <c r="U74" s="192">
        <f t="shared" si="19"/>
        <v>201</v>
      </c>
      <c r="V74" s="192">
        <f t="shared" si="20"/>
        <v>93</v>
      </c>
      <c r="W74" s="187" t="s">
        <v>439</v>
      </c>
      <c r="X74" s="187">
        <f>+'saisie Niv2_Pub'!X74</f>
        <v>17</v>
      </c>
      <c r="Y74" s="187">
        <f>+'saisie Niv2_Pub'!Y74</f>
        <v>14</v>
      </c>
      <c r="Z74" s="187">
        <f>+'saisie Niv2_Pub'!Z74</f>
        <v>10</v>
      </c>
      <c r="AA74" s="187">
        <f>+'saisie Niv2_Pub'!AA74</f>
        <v>9</v>
      </c>
      <c r="AB74" s="187">
        <f>+'saisie Niv2_Pub'!AB74</f>
        <v>50</v>
      </c>
      <c r="AC74" s="187">
        <f>+'saisie Niv2_Pub'!AC74</f>
        <v>52</v>
      </c>
      <c r="AD74" s="187">
        <f>+'saisie Niv2_Pub'!AD74</f>
        <v>45</v>
      </c>
      <c r="AE74" s="187">
        <f>+'saisie Niv2_Pub'!AE74</f>
        <v>7</v>
      </c>
      <c r="AF74" s="187">
        <f>+'saisie Niv2_Pub'!AF74</f>
        <v>65</v>
      </c>
      <c r="AG74" s="187">
        <f>+'saisie Niv2_Pub'!AH74</f>
        <v>4</v>
      </c>
      <c r="AH74" s="187">
        <f>+'saisie Niv2_Pub'!AG74</f>
        <v>20</v>
      </c>
      <c r="AI74" s="187">
        <f>+'saisie Niv2_Pub'!AI74</f>
        <v>23</v>
      </c>
      <c r="AJ74" s="187">
        <f>+'saisie Niv2_Pub'!AK74</f>
        <v>88</v>
      </c>
      <c r="AK74" s="187">
        <f>+'saisie Niv2_Pub'!AL74</f>
        <v>15</v>
      </c>
      <c r="AL74" s="187">
        <f>+'saisie Niv2_Pub'!AM74</f>
        <v>13</v>
      </c>
      <c r="AM74" s="187">
        <f>+'saisie Niv2_Pub'!AN74</f>
        <v>2</v>
      </c>
    </row>
    <row r="75" spans="1:39" ht="14.45" customHeight="1">
      <c r="A75" s="187" t="s">
        <v>440</v>
      </c>
      <c r="B75" s="187">
        <f>+'saisie Niv2_Pub'!B75+'saisie Niv2_Pub'!C75</f>
        <v>87</v>
      </c>
      <c r="C75" s="187">
        <f>+'saisie Niv2_Pub'!C75</f>
        <v>44</v>
      </c>
      <c r="D75" s="187">
        <f>+'saisie Niv2_Pub'!D75+'saisie Niv2_Pub'!E75</f>
        <v>31</v>
      </c>
      <c r="E75" s="187">
        <f>+'saisie Niv2_Pub'!E75</f>
        <v>9</v>
      </c>
      <c r="F75" s="187">
        <f>+'saisie Niv2_Pub'!F75+'saisie Niv2_Pub'!G75</f>
        <v>28</v>
      </c>
      <c r="G75" s="187">
        <f>+'saisie Niv2_Pub'!G75</f>
        <v>12</v>
      </c>
      <c r="H75" s="187">
        <f>+'saisie Niv2_Pub'!H75+'saisie Niv2_Pub'!I75</f>
        <v>27</v>
      </c>
      <c r="I75" s="187">
        <f>+'saisie Niv2_Pub'!I75</f>
        <v>9</v>
      </c>
      <c r="J75" s="192">
        <f t="shared" si="17"/>
        <v>173</v>
      </c>
      <c r="K75" s="189">
        <f t="shared" si="18"/>
        <v>74</v>
      </c>
      <c r="L75" s="187" t="s">
        <v>440</v>
      </c>
      <c r="M75" s="187">
        <f>+'saisie Niv2_Pub'!M75+'saisie Niv2_Pub'!N75</f>
        <v>8</v>
      </c>
      <c r="N75" s="187">
        <f>+'saisie Niv2_Pub'!N75</f>
        <v>3</v>
      </c>
      <c r="O75" s="187">
        <f>+'saisie Niv2_Pub'!O75+'saisie Niv2_Pub'!P75</f>
        <v>6</v>
      </c>
      <c r="P75" s="187">
        <f>+'saisie Niv2_Pub'!P75</f>
        <v>1</v>
      </c>
      <c r="Q75" s="187">
        <f>+'saisie Niv2_Pub'!Q75+'saisie Niv2_Pub'!R75</f>
        <v>14</v>
      </c>
      <c r="R75" s="187">
        <f>+'saisie Niv2_Pub'!R75</f>
        <v>4</v>
      </c>
      <c r="S75" s="187">
        <f>+'saisie Niv2_Pub'!S75+'saisie Niv2_Pub'!T75</f>
        <v>5</v>
      </c>
      <c r="T75" s="187">
        <f>+'saisie Niv2_Pub'!T75</f>
        <v>2</v>
      </c>
      <c r="U75" s="192">
        <f t="shared" si="19"/>
        <v>33</v>
      </c>
      <c r="V75" s="192">
        <f t="shared" si="20"/>
        <v>10</v>
      </c>
      <c r="W75" s="187" t="s">
        <v>440</v>
      </c>
      <c r="X75" s="187">
        <f>+'saisie Niv2_Pub'!X75</f>
        <v>2</v>
      </c>
      <c r="Y75" s="187">
        <f>+'saisie Niv2_Pub'!Y75</f>
        <v>2</v>
      </c>
      <c r="Z75" s="187">
        <f>+'saisie Niv2_Pub'!Z75</f>
        <v>2</v>
      </c>
      <c r="AA75" s="187">
        <f>+'saisie Niv2_Pub'!AA75</f>
        <v>2</v>
      </c>
      <c r="AB75" s="187">
        <f>+'saisie Niv2_Pub'!AB75</f>
        <v>8</v>
      </c>
      <c r="AC75" s="187">
        <f>+'saisie Niv2_Pub'!AC75</f>
        <v>11</v>
      </c>
      <c r="AD75" s="187">
        <f>+'saisie Niv2_Pub'!AD75</f>
        <v>9</v>
      </c>
      <c r="AE75" s="187">
        <f>+'saisie Niv2_Pub'!AE75</f>
        <v>2</v>
      </c>
      <c r="AF75" s="187">
        <f>+'saisie Niv2_Pub'!AF75</f>
        <v>11</v>
      </c>
      <c r="AG75" s="187">
        <f>+'saisie Niv2_Pub'!AH75</f>
        <v>0</v>
      </c>
      <c r="AH75" s="187">
        <f>+'saisie Niv2_Pub'!AG75</f>
        <v>0</v>
      </c>
      <c r="AI75" s="187">
        <f>+'saisie Niv2_Pub'!AI75</f>
        <v>2</v>
      </c>
      <c r="AJ75" s="187">
        <f>+'saisie Niv2_Pub'!AK75</f>
        <v>13</v>
      </c>
      <c r="AK75" s="187">
        <f>+'saisie Niv2_Pub'!AL75</f>
        <v>2</v>
      </c>
      <c r="AL75" s="187">
        <f>+'saisie Niv2_Pub'!AM75</f>
        <v>2</v>
      </c>
      <c r="AM75" s="187">
        <f>+'saisie Niv2_Pub'!AN75</f>
        <v>0</v>
      </c>
    </row>
    <row r="76" spans="1:39" ht="14.45" customHeight="1">
      <c r="A76" s="187" t="s">
        <v>441</v>
      </c>
      <c r="B76" s="187">
        <f>+'saisie Niv2_Pub'!B76+'saisie Niv2_Pub'!C76</f>
        <v>340</v>
      </c>
      <c r="C76" s="187">
        <f>+'saisie Niv2_Pub'!C76</f>
        <v>131</v>
      </c>
      <c r="D76" s="187">
        <f>+'saisie Niv2_Pub'!D76+'saisie Niv2_Pub'!E76</f>
        <v>165</v>
      </c>
      <c r="E76" s="187">
        <f>+'saisie Niv2_Pub'!E76</f>
        <v>68</v>
      </c>
      <c r="F76" s="187">
        <f>+'saisie Niv2_Pub'!F76+'saisie Niv2_Pub'!G76</f>
        <v>118</v>
      </c>
      <c r="G76" s="187">
        <f>+'saisie Niv2_Pub'!G76</f>
        <v>58</v>
      </c>
      <c r="H76" s="187">
        <f>+'saisie Niv2_Pub'!H76+'saisie Niv2_Pub'!I76</f>
        <v>186</v>
      </c>
      <c r="I76" s="187">
        <f>+'saisie Niv2_Pub'!I76</f>
        <v>89</v>
      </c>
      <c r="J76" s="192">
        <f t="shared" si="17"/>
        <v>809</v>
      </c>
      <c r="K76" s="189">
        <f t="shared" si="18"/>
        <v>346</v>
      </c>
      <c r="L76" s="187" t="s">
        <v>441</v>
      </c>
      <c r="M76" s="187">
        <f>+'saisie Niv2_Pub'!M76+'saisie Niv2_Pub'!N76</f>
        <v>40</v>
      </c>
      <c r="N76" s="187">
        <f>+'saisie Niv2_Pub'!N76</f>
        <v>15</v>
      </c>
      <c r="O76" s="187">
        <f>+'saisie Niv2_Pub'!O76+'saisie Niv2_Pub'!P76</f>
        <v>12</v>
      </c>
      <c r="P76" s="187">
        <f>+'saisie Niv2_Pub'!P76</f>
        <v>4</v>
      </c>
      <c r="Q76" s="187">
        <f>+'saisie Niv2_Pub'!Q76+'saisie Niv2_Pub'!R76</f>
        <v>24</v>
      </c>
      <c r="R76" s="187">
        <f>+'saisie Niv2_Pub'!R76</f>
        <v>13</v>
      </c>
      <c r="S76" s="187">
        <f>+'saisie Niv2_Pub'!S76+'saisie Niv2_Pub'!T76</f>
        <v>88</v>
      </c>
      <c r="T76" s="187">
        <f>+'saisie Niv2_Pub'!T76</f>
        <v>48</v>
      </c>
      <c r="U76" s="192">
        <f t="shared" si="19"/>
        <v>164</v>
      </c>
      <c r="V76" s="192">
        <f t="shared" si="20"/>
        <v>80</v>
      </c>
      <c r="W76" s="187" t="s">
        <v>441</v>
      </c>
      <c r="X76" s="187">
        <f>+'saisie Niv2_Pub'!X76</f>
        <v>7</v>
      </c>
      <c r="Y76" s="187">
        <f>+'saisie Niv2_Pub'!Y76</f>
        <v>6</v>
      </c>
      <c r="Z76" s="187">
        <f>+'saisie Niv2_Pub'!Z76</f>
        <v>6</v>
      </c>
      <c r="AA76" s="187">
        <f>+'saisie Niv2_Pub'!AA76</f>
        <v>8</v>
      </c>
      <c r="AB76" s="187">
        <f>+'saisie Niv2_Pub'!AB76</f>
        <v>27</v>
      </c>
      <c r="AC76" s="187">
        <f>+'saisie Niv2_Pub'!AC76</f>
        <v>18</v>
      </c>
      <c r="AD76" s="187">
        <f>+'saisie Niv2_Pub'!AD76</f>
        <v>17</v>
      </c>
      <c r="AE76" s="187">
        <f>+'saisie Niv2_Pub'!AE76</f>
        <v>1</v>
      </c>
      <c r="AF76" s="187">
        <f>+'saisie Niv2_Pub'!AF76</f>
        <v>34</v>
      </c>
      <c r="AG76" s="187">
        <f>+'saisie Niv2_Pub'!AH76</f>
        <v>7</v>
      </c>
      <c r="AH76" s="187">
        <f>+'saisie Niv2_Pub'!AG76</f>
        <v>7</v>
      </c>
      <c r="AI76" s="187">
        <f>+'saisie Niv2_Pub'!AI76</f>
        <v>16</v>
      </c>
      <c r="AJ76" s="187">
        <f>+'saisie Niv2_Pub'!AK76</f>
        <v>50</v>
      </c>
      <c r="AK76" s="187">
        <f>+'saisie Niv2_Pub'!AL76</f>
        <v>6</v>
      </c>
      <c r="AL76" s="187">
        <f>+'saisie Niv2_Pub'!AM76</f>
        <v>6</v>
      </c>
      <c r="AM76" s="187">
        <f>+'saisie Niv2_Pub'!AN76</f>
        <v>0</v>
      </c>
    </row>
    <row r="77" spans="1:39" ht="14.45" customHeight="1">
      <c r="A77" s="187" t="s">
        <v>442</v>
      </c>
      <c r="B77" s="187">
        <f>+'saisie Niv2_Pub'!B77+'saisie Niv2_Pub'!C77</f>
        <v>425</v>
      </c>
      <c r="C77" s="187">
        <f>+'saisie Niv2_Pub'!C77</f>
        <v>218</v>
      </c>
      <c r="D77" s="187">
        <f>+'saisie Niv2_Pub'!D77+'saisie Niv2_Pub'!E77</f>
        <v>164</v>
      </c>
      <c r="E77" s="187">
        <f>+'saisie Niv2_Pub'!E77</f>
        <v>67</v>
      </c>
      <c r="F77" s="187">
        <f>+'saisie Niv2_Pub'!F77+'saisie Niv2_Pub'!G77</f>
        <v>139</v>
      </c>
      <c r="G77" s="187">
        <f>+'saisie Niv2_Pub'!G77</f>
        <v>69</v>
      </c>
      <c r="H77" s="187">
        <f>+'saisie Niv2_Pub'!H77+'saisie Niv2_Pub'!I77</f>
        <v>120</v>
      </c>
      <c r="I77" s="187">
        <f>+'saisie Niv2_Pub'!I77</f>
        <v>53</v>
      </c>
      <c r="J77" s="192">
        <f t="shared" si="17"/>
        <v>848</v>
      </c>
      <c r="K77" s="189">
        <f t="shared" si="18"/>
        <v>407</v>
      </c>
      <c r="L77" s="187" t="s">
        <v>442</v>
      </c>
      <c r="M77" s="187">
        <f>+'saisie Niv2_Pub'!M77+'saisie Niv2_Pub'!N77</f>
        <v>53</v>
      </c>
      <c r="N77" s="187">
        <f>+'saisie Niv2_Pub'!N77</f>
        <v>28</v>
      </c>
      <c r="O77" s="187">
        <f>+'saisie Niv2_Pub'!O77+'saisie Niv2_Pub'!P77</f>
        <v>16</v>
      </c>
      <c r="P77" s="187">
        <f>+'saisie Niv2_Pub'!P77</f>
        <v>8</v>
      </c>
      <c r="Q77" s="187">
        <f>+'saisie Niv2_Pub'!Q77+'saisie Niv2_Pub'!R77</f>
        <v>37</v>
      </c>
      <c r="R77" s="187">
        <f>+'saisie Niv2_Pub'!R77</f>
        <v>20</v>
      </c>
      <c r="S77" s="187">
        <f>+'saisie Niv2_Pub'!S77+'saisie Niv2_Pub'!T77</f>
        <v>45</v>
      </c>
      <c r="T77" s="187">
        <f>+'saisie Niv2_Pub'!T77</f>
        <v>22</v>
      </c>
      <c r="U77" s="192">
        <f t="shared" si="19"/>
        <v>151</v>
      </c>
      <c r="V77" s="192">
        <f t="shared" si="20"/>
        <v>78</v>
      </c>
      <c r="W77" s="187" t="s">
        <v>442</v>
      </c>
      <c r="X77" s="187">
        <f>+'saisie Niv2_Pub'!X77</f>
        <v>9</v>
      </c>
      <c r="Y77" s="187">
        <f>+'saisie Niv2_Pub'!Y77</f>
        <v>6</v>
      </c>
      <c r="Z77" s="187">
        <f>+'saisie Niv2_Pub'!Z77</f>
        <v>6</v>
      </c>
      <c r="AA77" s="187">
        <f>+'saisie Niv2_Pub'!AA77</f>
        <v>5</v>
      </c>
      <c r="AB77" s="187">
        <f>+'saisie Niv2_Pub'!AB77</f>
        <v>26</v>
      </c>
      <c r="AC77" s="187">
        <f>+'saisie Niv2_Pub'!AC77</f>
        <v>31</v>
      </c>
      <c r="AD77" s="187">
        <f>+'saisie Niv2_Pub'!AD77</f>
        <v>26</v>
      </c>
      <c r="AE77" s="187">
        <f>+'saisie Niv2_Pub'!AE77</f>
        <v>5</v>
      </c>
      <c r="AF77" s="187">
        <f>+'saisie Niv2_Pub'!AF77</f>
        <v>47</v>
      </c>
      <c r="AG77" s="187">
        <f>+'saisie Niv2_Pub'!AH77</f>
        <v>5</v>
      </c>
      <c r="AH77" s="187">
        <f>+'saisie Niv2_Pub'!AG77</f>
        <v>13</v>
      </c>
      <c r="AI77" s="187">
        <f>+'saisie Niv2_Pub'!AI77</f>
        <v>17</v>
      </c>
      <c r="AJ77" s="187">
        <f>+'saisie Niv2_Pub'!AK77</f>
        <v>64</v>
      </c>
      <c r="AK77" s="187">
        <f>+'saisie Niv2_Pub'!AL77</f>
        <v>5</v>
      </c>
      <c r="AL77" s="187">
        <f>+'saisie Niv2_Pub'!AM77</f>
        <v>5</v>
      </c>
      <c r="AM77" s="187">
        <f>+'saisie Niv2_Pub'!AN77</f>
        <v>0</v>
      </c>
    </row>
    <row r="78" spans="1:39" ht="14.45" customHeight="1">
      <c r="A78" s="187" t="s">
        <v>443</v>
      </c>
      <c r="B78" s="187">
        <f>+'saisie Niv2_Pub'!B78+'saisie Niv2_Pub'!C78</f>
        <v>186</v>
      </c>
      <c r="C78" s="187">
        <f>+'saisie Niv2_Pub'!C78</f>
        <v>104</v>
      </c>
      <c r="D78" s="187">
        <f>+'saisie Niv2_Pub'!D78+'saisie Niv2_Pub'!E78</f>
        <v>76</v>
      </c>
      <c r="E78" s="187">
        <f>+'saisie Niv2_Pub'!E78</f>
        <v>33</v>
      </c>
      <c r="F78" s="187">
        <f>+'saisie Niv2_Pub'!F78+'saisie Niv2_Pub'!G78</f>
        <v>49</v>
      </c>
      <c r="G78" s="187">
        <f>+'saisie Niv2_Pub'!G78</f>
        <v>23</v>
      </c>
      <c r="H78" s="187">
        <f>+'saisie Niv2_Pub'!H78+'saisie Niv2_Pub'!I78</f>
        <v>57</v>
      </c>
      <c r="I78" s="187">
        <f>+'saisie Niv2_Pub'!I78</f>
        <v>28</v>
      </c>
      <c r="J78" s="192">
        <f t="shared" si="17"/>
        <v>368</v>
      </c>
      <c r="K78" s="189">
        <f t="shared" si="18"/>
        <v>188</v>
      </c>
      <c r="L78" s="187" t="s">
        <v>443</v>
      </c>
      <c r="M78" s="187">
        <f>+'saisie Niv2_Pub'!M78+'saisie Niv2_Pub'!N78</f>
        <v>10</v>
      </c>
      <c r="N78" s="187">
        <f>+'saisie Niv2_Pub'!N78</f>
        <v>5</v>
      </c>
      <c r="O78" s="187">
        <f>+'saisie Niv2_Pub'!O78+'saisie Niv2_Pub'!P78</f>
        <v>14</v>
      </c>
      <c r="P78" s="187">
        <f>+'saisie Niv2_Pub'!P78</f>
        <v>7</v>
      </c>
      <c r="Q78" s="187">
        <f>+'saisie Niv2_Pub'!Q78+'saisie Niv2_Pub'!R78</f>
        <v>10</v>
      </c>
      <c r="R78" s="187">
        <f>+'saisie Niv2_Pub'!R78</f>
        <v>5</v>
      </c>
      <c r="S78" s="187">
        <f>+'saisie Niv2_Pub'!S78+'saisie Niv2_Pub'!T78</f>
        <v>5</v>
      </c>
      <c r="T78" s="187">
        <f>+'saisie Niv2_Pub'!T78</f>
        <v>4</v>
      </c>
      <c r="U78" s="192">
        <f t="shared" si="19"/>
        <v>39</v>
      </c>
      <c r="V78" s="192">
        <f t="shared" si="20"/>
        <v>21</v>
      </c>
      <c r="W78" s="187" t="s">
        <v>443</v>
      </c>
      <c r="X78" s="187">
        <f>+'saisie Niv2_Pub'!X78</f>
        <v>4</v>
      </c>
      <c r="Y78" s="187">
        <f>+'saisie Niv2_Pub'!Y78</f>
        <v>2</v>
      </c>
      <c r="Z78" s="187">
        <f>+'saisie Niv2_Pub'!Z78</f>
        <v>2</v>
      </c>
      <c r="AA78" s="187">
        <f>+'saisie Niv2_Pub'!AA78</f>
        <v>2</v>
      </c>
      <c r="AB78" s="187">
        <f>+'saisie Niv2_Pub'!AB78</f>
        <v>10</v>
      </c>
      <c r="AC78" s="187">
        <f>+'saisie Niv2_Pub'!AC78</f>
        <v>11</v>
      </c>
      <c r="AD78" s="187">
        <f>+'saisie Niv2_Pub'!AD78</f>
        <v>10</v>
      </c>
      <c r="AE78" s="187">
        <f>+'saisie Niv2_Pub'!AE78</f>
        <v>1</v>
      </c>
      <c r="AF78" s="187">
        <f>+'saisie Niv2_Pub'!AF78</f>
        <v>15</v>
      </c>
      <c r="AG78" s="187">
        <f>+'saisie Niv2_Pub'!AH78</f>
        <v>1</v>
      </c>
      <c r="AH78" s="187">
        <f>+'saisie Niv2_Pub'!AG78</f>
        <v>7</v>
      </c>
      <c r="AI78" s="187">
        <f>+'saisie Niv2_Pub'!AI78</f>
        <v>7</v>
      </c>
      <c r="AJ78" s="187">
        <f>+'saisie Niv2_Pub'!AK78</f>
        <v>22</v>
      </c>
      <c r="AK78" s="187">
        <f>+'saisie Niv2_Pub'!AL78</f>
        <v>2</v>
      </c>
      <c r="AL78" s="187">
        <f>+'saisie Niv2_Pub'!AM78</f>
        <v>2</v>
      </c>
      <c r="AM78" s="187">
        <f>+'saisie Niv2_Pub'!AN78</f>
        <v>0</v>
      </c>
    </row>
    <row r="79" spans="1:39" ht="14.45" customHeight="1">
      <c r="A79" s="187" t="s">
        <v>444</v>
      </c>
      <c r="B79" s="187">
        <f>+'saisie Niv2_Pub'!B79+'saisie Niv2_Pub'!C79</f>
        <v>614</v>
      </c>
      <c r="C79" s="187">
        <f>+'saisie Niv2_Pub'!C79</f>
        <v>279</v>
      </c>
      <c r="D79" s="187">
        <f>+'saisie Niv2_Pub'!D79+'saisie Niv2_Pub'!E79</f>
        <v>212</v>
      </c>
      <c r="E79" s="187">
        <f>+'saisie Niv2_Pub'!E79</f>
        <v>86</v>
      </c>
      <c r="F79" s="187">
        <f>+'saisie Niv2_Pub'!F79+'saisie Niv2_Pub'!G79</f>
        <v>119</v>
      </c>
      <c r="G79" s="187">
        <f>+'saisie Niv2_Pub'!G79</f>
        <v>48</v>
      </c>
      <c r="H79" s="187">
        <f>+'saisie Niv2_Pub'!H79+'saisie Niv2_Pub'!I79</f>
        <v>130</v>
      </c>
      <c r="I79" s="187">
        <f>+'saisie Niv2_Pub'!I79</f>
        <v>53</v>
      </c>
      <c r="J79" s="192">
        <f t="shared" si="17"/>
        <v>1075</v>
      </c>
      <c r="K79" s="189">
        <f t="shared" si="18"/>
        <v>466</v>
      </c>
      <c r="L79" s="187" t="s">
        <v>444</v>
      </c>
      <c r="M79" s="187">
        <f>+'saisie Niv2_Pub'!M79+'saisie Niv2_Pub'!N79</f>
        <v>136</v>
      </c>
      <c r="N79" s="187">
        <f>+'saisie Niv2_Pub'!N79</f>
        <v>64</v>
      </c>
      <c r="O79" s="187">
        <f>+'saisie Niv2_Pub'!O79+'saisie Niv2_Pub'!P79</f>
        <v>48</v>
      </c>
      <c r="P79" s="187">
        <f>+'saisie Niv2_Pub'!P79</f>
        <v>24</v>
      </c>
      <c r="Q79" s="187">
        <f>+'saisie Niv2_Pub'!Q79+'saisie Niv2_Pub'!R79</f>
        <v>31</v>
      </c>
      <c r="R79" s="187">
        <f>+'saisie Niv2_Pub'!R79</f>
        <v>14</v>
      </c>
      <c r="S79" s="187">
        <f>+'saisie Niv2_Pub'!S79+'saisie Niv2_Pub'!T79</f>
        <v>85</v>
      </c>
      <c r="T79" s="187">
        <f>+'saisie Niv2_Pub'!T79</f>
        <v>30</v>
      </c>
      <c r="U79" s="192">
        <f t="shared" si="19"/>
        <v>300</v>
      </c>
      <c r="V79" s="192">
        <f t="shared" si="20"/>
        <v>132</v>
      </c>
      <c r="W79" s="187" t="s">
        <v>444</v>
      </c>
      <c r="X79" s="187">
        <f>+'saisie Niv2_Pub'!X79</f>
        <v>13</v>
      </c>
      <c r="Y79" s="187">
        <f>+'saisie Niv2_Pub'!Y79</f>
        <v>6</v>
      </c>
      <c r="Z79" s="187">
        <f>+'saisie Niv2_Pub'!Z79</f>
        <v>6</v>
      </c>
      <c r="AA79" s="187">
        <f>+'saisie Niv2_Pub'!AA79</f>
        <v>6</v>
      </c>
      <c r="AB79" s="187">
        <f>+'saisie Niv2_Pub'!AB79</f>
        <v>31</v>
      </c>
      <c r="AC79" s="187">
        <f>+'saisie Niv2_Pub'!AC79</f>
        <v>34</v>
      </c>
      <c r="AD79" s="187">
        <f>+'saisie Niv2_Pub'!AD79</f>
        <v>30</v>
      </c>
      <c r="AE79" s="187">
        <f>+'saisie Niv2_Pub'!AE79</f>
        <v>4</v>
      </c>
      <c r="AF79" s="187">
        <f>+'saisie Niv2_Pub'!AF79</f>
        <v>35</v>
      </c>
      <c r="AG79" s="187">
        <f>+'saisie Niv2_Pub'!AH79</f>
        <v>11</v>
      </c>
      <c r="AH79" s="187">
        <f>+'saisie Niv2_Pub'!AG79</f>
        <v>13</v>
      </c>
      <c r="AI79" s="187">
        <f>+'saisie Niv2_Pub'!AI79</f>
        <v>16</v>
      </c>
      <c r="AJ79" s="187">
        <f>+'saisie Niv2_Pub'!AK79</f>
        <v>51</v>
      </c>
      <c r="AK79" s="187">
        <f>+'saisie Niv2_Pub'!AL79</f>
        <v>6</v>
      </c>
      <c r="AL79" s="187">
        <f>+'saisie Niv2_Pub'!AM79</f>
        <v>6</v>
      </c>
      <c r="AM79" s="187">
        <f>+'saisie Niv2_Pub'!AN79</f>
        <v>0</v>
      </c>
    </row>
    <row r="80" spans="1:39" ht="14.45" customHeight="1">
      <c r="A80" s="187" t="s">
        <v>445</v>
      </c>
      <c r="B80" s="187">
        <f>+'saisie Niv2_Pub'!B80+'saisie Niv2_Pub'!C80</f>
        <v>91</v>
      </c>
      <c r="C80" s="187">
        <f>+'saisie Niv2_Pub'!C80</f>
        <v>47</v>
      </c>
      <c r="D80" s="187">
        <f>+'saisie Niv2_Pub'!D80+'saisie Niv2_Pub'!E80</f>
        <v>51</v>
      </c>
      <c r="E80" s="187">
        <f>+'saisie Niv2_Pub'!E80</f>
        <v>26</v>
      </c>
      <c r="F80" s="187">
        <f>+'saisie Niv2_Pub'!F80+'saisie Niv2_Pub'!G80</f>
        <v>46</v>
      </c>
      <c r="G80" s="187">
        <f>+'saisie Niv2_Pub'!G80</f>
        <v>27</v>
      </c>
      <c r="H80" s="187">
        <f>+'saisie Niv2_Pub'!H80+'saisie Niv2_Pub'!I80</f>
        <v>31</v>
      </c>
      <c r="I80" s="187">
        <f>+'saisie Niv2_Pub'!I80</f>
        <v>13</v>
      </c>
      <c r="J80" s="192">
        <f t="shared" si="17"/>
        <v>219</v>
      </c>
      <c r="K80" s="189">
        <f t="shared" si="18"/>
        <v>113</v>
      </c>
      <c r="L80" s="187" t="s">
        <v>445</v>
      </c>
      <c r="M80" s="187">
        <f>+'saisie Niv2_Pub'!M80+'saisie Niv2_Pub'!N80</f>
        <v>12</v>
      </c>
      <c r="N80" s="187">
        <f>+'saisie Niv2_Pub'!N80</f>
        <v>5</v>
      </c>
      <c r="O80" s="187">
        <f>+'saisie Niv2_Pub'!O80+'saisie Niv2_Pub'!P80</f>
        <v>7</v>
      </c>
      <c r="P80" s="187">
        <f>+'saisie Niv2_Pub'!P80</f>
        <v>4</v>
      </c>
      <c r="Q80" s="187">
        <f>+'saisie Niv2_Pub'!Q80+'saisie Niv2_Pub'!R80</f>
        <v>5</v>
      </c>
      <c r="R80" s="187">
        <f>+'saisie Niv2_Pub'!R80</f>
        <v>2</v>
      </c>
      <c r="S80" s="187">
        <f>+'saisie Niv2_Pub'!S80+'saisie Niv2_Pub'!T80</f>
        <v>17</v>
      </c>
      <c r="T80" s="187">
        <f>+'saisie Niv2_Pub'!T80</f>
        <v>4</v>
      </c>
      <c r="U80" s="192">
        <f t="shared" si="19"/>
        <v>41</v>
      </c>
      <c r="V80" s="192">
        <f t="shared" si="20"/>
        <v>15</v>
      </c>
      <c r="W80" s="187" t="s">
        <v>445</v>
      </c>
      <c r="X80" s="187">
        <f>+'saisie Niv2_Pub'!X80</f>
        <v>3</v>
      </c>
      <c r="Y80" s="187">
        <f>+'saisie Niv2_Pub'!Y80</f>
        <v>1</v>
      </c>
      <c r="Z80" s="187">
        <f>+'saisie Niv2_Pub'!Z80</f>
        <v>2</v>
      </c>
      <c r="AA80" s="187">
        <f>+'saisie Niv2_Pub'!AA80</f>
        <v>1</v>
      </c>
      <c r="AB80" s="187">
        <f>+'saisie Niv2_Pub'!AB80</f>
        <v>7</v>
      </c>
      <c r="AC80" s="187">
        <f>+'saisie Niv2_Pub'!AC80</f>
        <v>26</v>
      </c>
      <c r="AD80" s="187">
        <f>+'saisie Niv2_Pub'!AD80</f>
        <v>16</v>
      </c>
      <c r="AE80" s="187">
        <f>+'saisie Niv2_Pub'!AE80</f>
        <v>10</v>
      </c>
      <c r="AF80" s="187">
        <f>+'saisie Niv2_Pub'!AF80</f>
        <v>10</v>
      </c>
      <c r="AG80" s="187">
        <f>+'saisie Niv2_Pub'!AH80</f>
        <v>4</v>
      </c>
      <c r="AH80" s="187">
        <f>+'saisie Niv2_Pub'!AG80</f>
        <v>2</v>
      </c>
      <c r="AI80" s="187">
        <f>+'saisie Niv2_Pub'!AI80</f>
        <v>10</v>
      </c>
      <c r="AJ80" s="187">
        <f>+'saisie Niv2_Pub'!AK80</f>
        <v>20</v>
      </c>
      <c r="AK80" s="187">
        <f>+'saisie Niv2_Pub'!AL80</f>
        <v>2</v>
      </c>
      <c r="AL80" s="187">
        <f>+'saisie Niv2_Pub'!AM80</f>
        <v>2</v>
      </c>
      <c r="AM80" s="187">
        <f>+'saisie Niv2_Pub'!AN80</f>
        <v>0</v>
      </c>
    </row>
    <row r="81" spans="1:39" ht="14.45" customHeight="1">
      <c r="A81" s="187" t="s">
        <v>446</v>
      </c>
      <c r="B81" s="187">
        <f>+'saisie Niv2_Pub'!B81+'saisie Niv2_Pub'!C81</f>
        <v>1261</v>
      </c>
      <c r="C81" s="187">
        <f>+'saisie Niv2_Pub'!C81</f>
        <v>498</v>
      </c>
      <c r="D81" s="187">
        <f>+'saisie Niv2_Pub'!D81+'saisie Niv2_Pub'!E81</f>
        <v>538</v>
      </c>
      <c r="E81" s="187">
        <f>+'saisie Niv2_Pub'!E81</f>
        <v>215</v>
      </c>
      <c r="F81" s="187">
        <f>+'saisie Niv2_Pub'!F81+'saisie Niv2_Pub'!G81</f>
        <v>311</v>
      </c>
      <c r="G81" s="187">
        <f>+'saisie Niv2_Pub'!G81</f>
        <v>111</v>
      </c>
      <c r="H81" s="187">
        <f>+'saisie Niv2_Pub'!H81+'saisie Niv2_Pub'!I81</f>
        <v>343</v>
      </c>
      <c r="I81" s="187">
        <f>+'saisie Niv2_Pub'!I81</f>
        <v>119</v>
      </c>
      <c r="J81" s="192">
        <f t="shared" si="17"/>
        <v>2453</v>
      </c>
      <c r="K81" s="189">
        <f t="shared" si="18"/>
        <v>943</v>
      </c>
      <c r="L81" s="187" t="s">
        <v>446</v>
      </c>
      <c r="M81" s="187">
        <f>+'saisie Niv2_Pub'!M81+'saisie Niv2_Pub'!N81</f>
        <v>165</v>
      </c>
      <c r="N81" s="187">
        <f>+'saisie Niv2_Pub'!N81</f>
        <v>77</v>
      </c>
      <c r="O81" s="187">
        <f>+'saisie Niv2_Pub'!O81+'saisie Niv2_Pub'!P81</f>
        <v>67</v>
      </c>
      <c r="P81" s="187">
        <f>+'saisie Niv2_Pub'!P81</f>
        <v>37</v>
      </c>
      <c r="Q81" s="187">
        <f>+'saisie Niv2_Pub'!Q81+'saisie Niv2_Pub'!R81</f>
        <v>41</v>
      </c>
      <c r="R81" s="187">
        <f>+'saisie Niv2_Pub'!R81</f>
        <v>14</v>
      </c>
      <c r="S81" s="187">
        <f>+'saisie Niv2_Pub'!S81+'saisie Niv2_Pub'!T81</f>
        <v>86</v>
      </c>
      <c r="T81" s="187">
        <f>+'saisie Niv2_Pub'!T81</f>
        <v>34</v>
      </c>
      <c r="U81" s="192">
        <f t="shared" si="19"/>
        <v>359</v>
      </c>
      <c r="V81" s="192">
        <f t="shared" si="20"/>
        <v>162</v>
      </c>
      <c r="W81" s="187" t="s">
        <v>446</v>
      </c>
      <c r="X81" s="187">
        <f>+'saisie Niv2_Pub'!X81</f>
        <v>24</v>
      </c>
      <c r="Y81" s="187">
        <f>+'saisie Niv2_Pub'!Y81</f>
        <v>18</v>
      </c>
      <c r="Z81" s="187">
        <f>+'saisie Niv2_Pub'!Z81</f>
        <v>16</v>
      </c>
      <c r="AA81" s="187">
        <f>+'saisie Niv2_Pub'!AA81</f>
        <v>14</v>
      </c>
      <c r="AB81" s="187">
        <f>+'saisie Niv2_Pub'!AB81</f>
        <v>72</v>
      </c>
      <c r="AC81" s="187">
        <f>+'saisie Niv2_Pub'!AC81</f>
        <v>57</v>
      </c>
      <c r="AD81" s="187">
        <f>+'saisie Niv2_Pub'!AD81</f>
        <v>55</v>
      </c>
      <c r="AE81" s="187">
        <f>+'saisie Niv2_Pub'!AE81</f>
        <v>2</v>
      </c>
      <c r="AF81" s="187">
        <f>+'saisie Niv2_Pub'!AF81</f>
        <v>79</v>
      </c>
      <c r="AG81" s="187">
        <f>+'saisie Niv2_Pub'!AH81</f>
        <v>5</v>
      </c>
      <c r="AH81" s="187">
        <f>+'saisie Niv2_Pub'!AG81</f>
        <v>15</v>
      </c>
      <c r="AI81" s="187">
        <f>+'saisie Niv2_Pub'!AI81</f>
        <v>29</v>
      </c>
      <c r="AJ81" s="187">
        <f>+'saisie Niv2_Pub'!AK81</f>
        <v>108</v>
      </c>
      <c r="AK81" s="187">
        <f>+'saisie Niv2_Pub'!AL81</f>
        <v>13</v>
      </c>
      <c r="AL81" s="187">
        <f>+'saisie Niv2_Pub'!AM81</f>
        <v>13</v>
      </c>
      <c r="AM81" s="187">
        <f>+'saisie Niv2_Pub'!AN81</f>
        <v>0</v>
      </c>
    </row>
    <row r="82" spans="1:39" ht="14.45" customHeight="1">
      <c r="A82" s="187" t="s">
        <v>447</v>
      </c>
      <c r="B82" s="187">
        <f>+'saisie Niv2_Pub'!B82+'saisie Niv2_Pub'!C82</f>
        <v>570</v>
      </c>
      <c r="C82" s="187">
        <f>+'saisie Niv2_Pub'!C82</f>
        <v>316</v>
      </c>
      <c r="D82" s="187">
        <f>+'saisie Niv2_Pub'!D82+'saisie Niv2_Pub'!E82</f>
        <v>282</v>
      </c>
      <c r="E82" s="187">
        <f>+'saisie Niv2_Pub'!E82</f>
        <v>159</v>
      </c>
      <c r="F82" s="187">
        <f>+'saisie Niv2_Pub'!F82+'saisie Niv2_Pub'!G82</f>
        <v>267</v>
      </c>
      <c r="G82" s="187">
        <f>+'saisie Niv2_Pub'!G82</f>
        <v>140</v>
      </c>
      <c r="H82" s="187">
        <f>+'saisie Niv2_Pub'!H82+'saisie Niv2_Pub'!I82</f>
        <v>231</v>
      </c>
      <c r="I82" s="187">
        <f>+'saisie Niv2_Pub'!I82</f>
        <v>125</v>
      </c>
      <c r="J82" s="192">
        <f t="shared" si="17"/>
        <v>1350</v>
      </c>
      <c r="K82" s="189">
        <f t="shared" si="18"/>
        <v>740</v>
      </c>
      <c r="L82" s="187" t="s">
        <v>447</v>
      </c>
      <c r="M82" s="187">
        <f>+'saisie Niv2_Pub'!M82+'saisie Niv2_Pub'!N82</f>
        <v>46</v>
      </c>
      <c r="N82" s="187">
        <f>+'saisie Niv2_Pub'!N82</f>
        <v>27</v>
      </c>
      <c r="O82" s="187">
        <f>+'saisie Niv2_Pub'!O82+'saisie Niv2_Pub'!P82</f>
        <v>41</v>
      </c>
      <c r="P82" s="187">
        <f>+'saisie Niv2_Pub'!P82</f>
        <v>28</v>
      </c>
      <c r="Q82" s="187">
        <f>+'saisie Niv2_Pub'!Q82+'saisie Niv2_Pub'!R82</f>
        <v>47</v>
      </c>
      <c r="R82" s="187">
        <f>+'saisie Niv2_Pub'!R82</f>
        <v>32</v>
      </c>
      <c r="S82" s="187">
        <f>+'saisie Niv2_Pub'!S82+'saisie Niv2_Pub'!T82</f>
        <v>55</v>
      </c>
      <c r="T82" s="187">
        <f>+'saisie Niv2_Pub'!T82</f>
        <v>35</v>
      </c>
      <c r="U82" s="192">
        <f t="shared" si="19"/>
        <v>189</v>
      </c>
      <c r="V82" s="192">
        <f t="shared" si="20"/>
        <v>122</v>
      </c>
      <c r="W82" s="187" t="s">
        <v>447</v>
      </c>
      <c r="X82" s="187">
        <f>+'saisie Niv2_Pub'!X82</f>
        <v>12</v>
      </c>
      <c r="Y82" s="187">
        <f>+'saisie Niv2_Pub'!Y82</f>
        <v>10</v>
      </c>
      <c r="Z82" s="187">
        <f>+'saisie Niv2_Pub'!Z82</f>
        <v>10</v>
      </c>
      <c r="AA82" s="187">
        <f>+'saisie Niv2_Pub'!AA82</f>
        <v>9</v>
      </c>
      <c r="AB82" s="187">
        <f>+'saisie Niv2_Pub'!AB82</f>
        <v>41</v>
      </c>
      <c r="AC82" s="187">
        <f>+'saisie Niv2_Pub'!AC82</f>
        <v>47</v>
      </c>
      <c r="AD82" s="187">
        <f>+'saisie Niv2_Pub'!AD82</f>
        <v>43</v>
      </c>
      <c r="AE82" s="187">
        <f>+'saisie Niv2_Pub'!AE82</f>
        <v>4</v>
      </c>
      <c r="AF82" s="187">
        <f>+'saisie Niv2_Pub'!AF82</f>
        <v>59</v>
      </c>
      <c r="AG82" s="187">
        <f>+'saisie Niv2_Pub'!AH82</f>
        <v>10</v>
      </c>
      <c r="AH82" s="187">
        <f>+'saisie Niv2_Pub'!AG82</f>
        <v>21</v>
      </c>
      <c r="AI82" s="187">
        <f>+'saisie Niv2_Pub'!AI82</f>
        <v>12</v>
      </c>
      <c r="AJ82" s="187">
        <f>+'saisie Niv2_Pub'!AK82</f>
        <v>71</v>
      </c>
      <c r="AK82" s="187">
        <f>+'saisie Niv2_Pub'!AL82</f>
        <v>8</v>
      </c>
      <c r="AL82" s="187">
        <f>+'saisie Niv2_Pub'!AM82</f>
        <v>8</v>
      </c>
      <c r="AM82" s="187">
        <f>+'saisie Niv2_Pub'!AN82</f>
        <v>0</v>
      </c>
    </row>
    <row r="83" spans="1:39" ht="14.45" customHeight="1">
      <c r="A83" s="187" t="s">
        <v>448</v>
      </c>
      <c r="B83" s="187">
        <f>+'saisie Niv2_Pub'!B83+'saisie Niv2_Pub'!C83</f>
        <v>577</v>
      </c>
      <c r="C83" s="187">
        <f>+'saisie Niv2_Pub'!C83</f>
        <v>238</v>
      </c>
      <c r="D83" s="187">
        <f>+'saisie Niv2_Pub'!D83+'saisie Niv2_Pub'!E83</f>
        <v>359</v>
      </c>
      <c r="E83" s="187">
        <f>+'saisie Niv2_Pub'!E83</f>
        <v>168</v>
      </c>
      <c r="F83" s="187">
        <f>+'saisie Niv2_Pub'!F83+'saisie Niv2_Pub'!G83</f>
        <v>264</v>
      </c>
      <c r="G83" s="187">
        <f>+'saisie Niv2_Pub'!G83</f>
        <v>115</v>
      </c>
      <c r="H83" s="187">
        <f>+'saisie Niv2_Pub'!H83+'saisie Niv2_Pub'!I83</f>
        <v>405</v>
      </c>
      <c r="I83" s="187">
        <f>+'saisie Niv2_Pub'!I83</f>
        <v>166</v>
      </c>
      <c r="J83" s="192">
        <f t="shared" si="17"/>
        <v>1605</v>
      </c>
      <c r="K83" s="189">
        <f t="shared" si="18"/>
        <v>687</v>
      </c>
      <c r="L83" s="187" t="s">
        <v>448</v>
      </c>
      <c r="M83" s="187">
        <f>+'saisie Niv2_Pub'!M83+'saisie Niv2_Pub'!N83</f>
        <v>51</v>
      </c>
      <c r="N83" s="187">
        <f>+'saisie Niv2_Pub'!N83</f>
        <v>30</v>
      </c>
      <c r="O83" s="187">
        <f>+'saisie Niv2_Pub'!O83+'saisie Niv2_Pub'!P83</f>
        <v>45</v>
      </c>
      <c r="P83" s="187">
        <f>+'saisie Niv2_Pub'!P83</f>
        <v>22</v>
      </c>
      <c r="Q83" s="187">
        <f>+'saisie Niv2_Pub'!Q83+'saisie Niv2_Pub'!R83</f>
        <v>35</v>
      </c>
      <c r="R83" s="187">
        <f>+'saisie Niv2_Pub'!R83</f>
        <v>13</v>
      </c>
      <c r="S83" s="187">
        <f>+'saisie Niv2_Pub'!S83+'saisie Niv2_Pub'!T83</f>
        <v>154</v>
      </c>
      <c r="T83" s="187">
        <f>+'saisie Niv2_Pub'!T83</f>
        <v>67</v>
      </c>
      <c r="U83" s="192">
        <f t="shared" si="19"/>
        <v>285</v>
      </c>
      <c r="V83" s="192">
        <f t="shared" si="20"/>
        <v>132</v>
      </c>
      <c r="W83" s="187" t="s">
        <v>448</v>
      </c>
      <c r="X83" s="187">
        <f>+'saisie Niv2_Pub'!X83</f>
        <v>14</v>
      </c>
      <c r="Y83" s="187">
        <f>+'saisie Niv2_Pub'!Y83</f>
        <v>10</v>
      </c>
      <c r="Z83" s="187">
        <f>+'saisie Niv2_Pub'!Z83</f>
        <v>9</v>
      </c>
      <c r="AA83" s="187">
        <f>+'saisie Niv2_Pub'!AA83</f>
        <v>10</v>
      </c>
      <c r="AB83" s="187">
        <f>+'saisie Niv2_Pub'!AB83</f>
        <v>43</v>
      </c>
      <c r="AC83" s="187">
        <f>+'saisie Niv2_Pub'!AC83</f>
        <v>38</v>
      </c>
      <c r="AD83" s="187">
        <f>+'saisie Niv2_Pub'!AD83</f>
        <v>38</v>
      </c>
      <c r="AE83" s="187">
        <f>+'saisie Niv2_Pub'!AE83</f>
        <v>0</v>
      </c>
      <c r="AF83" s="187">
        <f>+'saisie Niv2_Pub'!AF83</f>
        <v>86</v>
      </c>
      <c r="AG83" s="187">
        <f>+'saisie Niv2_Pub'!AH83</f>
        <v>14</v>
      </c>
      <c r="AH83" s="187">
        <f>+'saisie Niv2_Pub'!AG83</f>
        <v>30</v>
      </c>
      <c r="AI83" s="187">
        <f>+'saisie Niv2_Pub'!AI83</f>
        <v>24</v>
      </c>
      <c r="AJ83" s="187">
        <f>+'saisie Niv2_Pub'!AK83</f>
        <v>110</v>
      </c>
      <c r="AK83" s="187">
        <f>+'saisie Niv2_Pub'!AL83</f>
        <v>7</v>
      </c>
      <c r="AL83" s="187">
        <f>+'saisie Niv2_Pub'!AM83</f>
        <v>7</v>
      </c>
      <c r="AM83" s="187">
        <f>+'saisie Niv2_Pub'!AN83</f>
        <v>0</v>
      </c>
    </row>
    <row r="84" spans="1:39" ht="14.45" customHeight="1">
      <c r="A84" s="187" t="s">
        <v>449</v>
      </c>
      <c r="B84" s="187">
        <f>+'saisie Niv2_Pub'!B84+'saisie Niv2_Pub'!C84</f>
        <v>114</v>
      </c>
      <c r="C84" s="187">
        <f>+'saisie Niv2_Pub'!C84</f>
        <v>43</v>
      </c>
      <c r="D84" s="187">
        <f>+'saisie Niv2_Pub'!D84+'saisie Niv2_Pub'!E84</f>
        <v>26</v>
      </c>
      <c r="E84" s="187">
        <f>+'saisie Niv2_Pub'!E84</f>
        <v>7</v>
      </c>
      <c r="F84" s="187">
        <f>+'saisie Niv2_Pub'!F84+'saisie Niv2_Pub'!G84</f>
        <v>40</v>
      </c>
      <c r="G84" s="187">
        <f>+'saisie Niv2_Pub'!G84</f>
        <v>14</v>
      </c>
      <c r="H84" s="187">
        <f>+'saisie Niv2_Pub'!H84+'saisie Niv2_Pub'!I84</f>
        <v>61</v>
      </c>
      <c r="I84" s="187">
        <f>+'saisie Niv2_Pub'!I84</f>
        <v>16</v>
      </c>
      <c r="J84" s="192">
        <f t="shared" si="17"/>
        <v>241</v>
      </c>
      <c r="K84" s="189">
        <f t="shared" si="18"/>
        <v>80</v>
      </c>
      <c r="L84" s="187" t="s">
        <v>449</v>
      </c>
      <c r="M84" s="187">
        <f>+'saisie Niv2_Pub'!M84+'saisie Niv2_Pub'!N84</f>
        <v>3</v>
      </c>
      <c r="N84" s="187">
        <f>+'saisie Niv2_Pub'!N84</f>
        <v>2</v>
      </c>
      <c r="O84" s="187">
        <f>+'saisie Niv2_Pub'!O84+'saisie Niv2_Pub'!P84</f>
        <v>0</v>
      </c>
      <c r="P84" s="187">
        <f>+'saisie Niv2_Pub'!P84</f>
        <v>0</v>
      </c>
      <c r="Q84" s="187">
        <f>+'saisie Niv2_Pub'!Q84+'saisie Niv2_Pub'!R84</f>
        <v>0</v>
      </c>
      <c r="R84" s="187">
        <f>+'saisie Niv2_Pub'!R84</f>
        <v>0</v>
      </c>
      <c r="S84" s="187">
        <f>+'saisie Niv2_Pub'!S84+'saisie Niv2_Pub'!T84</f>
        <v>31</v>
      </c>
      <c r="T84" s="187">
        <f>+'saisie Niv2_Pub'!T84</f>
        <v>4</v>
      </c>
      <c r="U84" s="192">
        <f t="shared" si="19"/>
        <v>34</v>
      </c>
      <c r="V84" s="192">
        <f t="shared" si="20"/>
        <v>6</v>
      </c>
      <c r="W84" s="187" t="s">
        <v>449</v>
      </c>
      <c r="X84" s="187">
        <f>+'saisie Niv2_Pub'!X84</f>
        <v>2</v>
      </c>
      <c r="Y84" s="187">
        <f>+'saisie Niv2_Pub'!Y84</f>
        <v>1</v>
      </c>
      <c r="Z84" s="187">
        <f>+'saisie Niv2_Pub'!Z84</f>
        <v>1</v>
      </c>
      <c r="AA84" s="187">
        <f>+'saisie Niv2_Pub'!AA84</f>
        <v>1</v>
      </c>
      <c r="AB84" s="187">
        <f>+'saisie Niv2_Pub'!AB84</f>
        <v>5</v>
      </c>
      <c r="AC84" s="187">
        <f>+'saisie Niv2_Pub'!AC84</f>
        <v>10</v>
      </c>
      <c r="AD84" s="187">
        <f>+'saisie Niv2_Pub'!AD84</f>
        <v>5</v>
      </c>
      <c r="AE84" s="187">
        <f>+'saisie Niv2_Pub'!AE84</f>
        <v>5</v>
      </c>
      <c r="AF84" s="187">
        <f>+'saisie Niv2_Pub'!AF84</f>
        <v>10</v>
      </c>
      <c r="AG84" s="187">
        <f>+'saisie Niv2_Pub'!AH84</f>
        <v>2</v>
      </c>
      <c r="AH84" s="187">
        <f>+'saisie Niv2_Pub'!AG84</f>
        <v>1</v>
      </c>
      <c r="AI84" s="187">
        <f>+'saisie Niv2_Pub'!AI84</f>
        <v>3</v>
      </c>
      <c r="AJ84" s="187">
        <f>+'saisie Niv2_Pub'!AK84</f>
        <v>13</v>
      </c>
      <c r="AK84" s="187">
        <f>+'saisie Niv2_Pub'!AL84</f>
        <v>1</v>
      </c>
      <c r="AL84" s="187">
        <f>+'saisie Niv2_Pub'!AM84</f>
        <v>1</v>
      </c>
      <c r="AM84" s="187">
        <f>+'saisie Niv2_Pub'!AN84</f>
        <v>0</v>
      </c>
    </row>
    <row r="85" spans="1:39" ht="14.45" customHeight="1">
      <c r="A85" s="187" t="s">
        <v>450</v>
      </c>
      <c r="B85" s="187">
        <f>+'saisie Niv2_Pub'!B85+'saisie Niv2_Pub'!C85</f>
        <v>474</v>
      </c>
      <c r="C85" s="187">
        <f>+'saisie Niv2_Pub'!C85</f>
        <v>226</v>
      </c>
      <c r="D85" s="187">
        <f>+'saisie Niv2_Pub'!D85+'saisie Niv2_Pub'!E85</f>
        <v>225</v>
      </c>
      <c r="E85" s="187">
        <f>+'saisie Niv2_Pub'!E85</f>
        <v>114</v>
      </c>
      <c r="F85" s="187">
        <f>+'saisie Niv2_Pub'!F85+'saisie Niv2_Pub'!G85</f>
        <v>124</v>
      </c>
      <c r="G85" s="187">
        <f>+'saisie Niv2_Pub'!G85</f>
        <v>54</v>
      </c>
      <c r="H85" s="187">
        <f>+'saisie Niv2_Pub'!H85+'saisie Niv2_Pub'!I85</f>
        <v>132</v>
      </c>
      <c r="I85" s="187">
        <f>+'saisie Niv2_Pub'!I85</f>
        <v>62</v>
      </c>
      <c r="J85" s="192">
        <f t="shared" si="17"/>
        <v>955</v>
      </c>
      <c r="K85" s="189">
        <f t="shared" si="18"/>
        <v>456</v>
      </c>
      <c r="L85" s="187" t="s">
        <v>450</v>
      </c>
      <c r="M85" s="187">
        <f>+'saisie Niv2_Pub'!M85+'saisie Niv2_Pub'!N85</f>
        <v>60</v>
      </c>
      <c r="N85" s="187">
        <f>+'saisie Niv2_Pub'!N85</f>
        <v>27</v>
      </c>
      <c r="O85" s="187">
        <f>+'saisie Niv2_Pub'!O85+'saisie Niv2_Pub'!P85</f>
        <v>42</v>
      </c>
      <c r="P85" s="187">
        <f>+'saisie Niv2_Pub'!P85</f>
        <v>28</v>
      </c>
      <c r="Q85" s="187">
        <f>+'saisie Niv2_Pub'!Q85+'saisie Niv2_Pub'!R85</f>
        <v>33</v>
      </c>
      <c r="R85" s="187">
        <f>+'saisie Niv2_Pub'!R85</f>
        <v>16</v>
      </c>
      <c r="S85" s="187">
        <f>+'saisie Niv2_Pub'!S85+'saisie Niv2_Pub'!T85</f>
        <v>47</v>
      </c>
      <c r="T85" s="187">
        <f>+'saisie Niv2_Pub'!T85</f>
        <v>24</v>
      </c>
      <c r="U85" s="192">
        <f t="shared" si="19"/>
        <v>182</v>
      </c>
      <c r="V85" s="192">
        <f t="shared" si="20"/>
        <v>95</v>
      </c>
      <c r="W85" s="187" t="s">
        <v>450</v>
      </c>
      <c r="X85" s="187">
        <f>+'saisie Niv2_Pub'!X85</f>
        <v>10</v>
      </c>
      <c r="Y85" s="187">
        <f>+'saisie Niv2_Pub'!Y85</f>
        <v>7</v>
      </c>
      <c r="Z85" s="187">
        <f>+'saisie Niv2_Pub'!Z85</f>
        <v>6</v>
      </c>
      <c r="AA85" s="187">
        <f>+'saisie Niv2_Pub'!AA85</f>
        <v>6</v>
      </c>
      <c r="AB85" s="187">
        <f>+'saisie Niv2_Pub'!AB85</f>
        <v>29</v>
      </c>
      <c r="AC85" s="187">
        <f>+'saisie Niv2_Pub'!AC85</f>
        <v>26</v>
      </c>
      <c r="AD85" s="187">
        <f>+'saisie Niv2_Pub'!AD85</f>
        <v>26</v>
      </c>
      <c r="AE85" s="187">
        <f>+'saisie Niv2_Pub'!AE85</f>
        <v>0</v>
      </c>
      <c r="AF85" s="187">
        <f>+'saisie Niv2_Pub'!AF85</f>
        <v>41</v>
      </c>
      <c r="AG85" s="187">
        <f>+'saisie Niv2_Pub'!AH85</f>
        <v>1</v>
      </c>
      <c r="AH85" s="187">
        <f>+'saisie Niv2_Pub'!AG85</f>
        <v>5</v>
      </c>
      <c r="AI85" s="187">
        <f>+'saisie Niv2_Pub'!AI85</f>
        <v>9</v>
      </c>
      <c r="AJ85" s="187">
        <f>+'saisie Niv2_Pub'!AK85</f>
        <v>50</v>
      </c>
      <c r="AK85" s="187">
        <f>+'saisie Niv2_Pub'!AL85</f>
        <v>5</v>
      </c>
      <c r="AL85" s="187">
        <f>+'saisie Niv2_Pub'!AM85</f>
        <v>5</v>
      </c>
      <c r="AM85" s="187">
        <f>+'saisie Niv2_Pub'!AN85</f>
        <v>0</v>
      </c>
    </row>
    <row r="86" spans="1:39" ht="14.45" customHeight="1">
      <c r="A86" s="187" t="s">
        <v>451</v>
      </c>
      <c r="B86" s="187">
        <f>+'saisie Niv2_Pub'!B86+'saisie Niv2_Pub'!C86</f>
        <v>694</v>
      </c>
      <c r="C86" s="187">
        <f>+'saisie Niv2_Pub'!C86</f>
        <v>273</v>
      </c>
      <c r="D86" s="187">
        <f>+'saisie Niv2_Pub'!D86+'saisie Niv2_Pub'!E86</f>
        <v>278</v>
      </c>
      <c r="E86" s="187">
        <f>+'saisie Niv2_Pub'!E86</f>
        <v>120</v>
      </c>
      <c r="F86" s="187">
        <f>+'saisie Niv2_Pub'!F86+'saisie Niv2_Pub'!G86</f>
        <v>213</v>
      </c>
      <c r="G86" s="187">
        <f>+'saisie Niv2_Pub'!G86</f>
        <v>73</v>
      </c>
      <c r="H86" s="187">
        <f>+'saisie Niv2_Pub'!H86+'saisie Niv2_Pub'!I86</f>
        <v>224</v>
      </c>
      <c r="I86" s="187">
        <f>+'saisie Niv2_Pub'!I86</f>
        <v>81</v>
      </c>
      <c r="J86" s="192">
        <f t="shared" si="17"/>
        <v>1409</v>
      </c>
      <c r="K86" s="189">
        <f t="shared" si="18"/>
        <v>547</v>
      </c>
      <c r="L86" s="187" t="s">
        <v>451</v>
      </c>
      <c r="M86" s="187">
        <f>+'saisie Niv2_Pub'!M86+'saisie Niv2_Pub'!N86</f>
        <v>63</v>
      </c>
      <c r="N86" s="187">
        <f>+'saisie Niv2_Pub'!N86</f>
        <v>22</v>
      </c>
      <c r="O86" s="187">
        <f>+'saisie Niv2_Pub'!O86+'saisie Niv2_Pub'!P86</f>
        <v>7</v>
      </c>
      <c r="P86" s="187">
        <f>+'saisie Niv2_Pub'!P86</f>
        <v>1</v>
      </c>
      <c r="Q86" s="187">
        <f>+'saisie Niv2_Pub'!Q86+'saisie Niv2_Pub'!R86</f>
        <v>80</v>
      </c>
      <c r="R86" s="187">
        <f>+'saisie Niv2_Pub'!R86</f>
        <v>32</v>
      </c>
      <c r="S86" s="187">
        <f>+'saisie Niv2_Pub'!S86+'saisie Niv2_Pub'!T86</f>
        <v>75</v>
      </c>
      <c r="T86" s="187">
        <f>+'saisie Niv2_Pub'!T86</f>
        <v>26</v>
      </c>
      <c r="U86" s="192">
        <f t="shared" si="19"/>
        <v>225</v>
      </c>
      <c r="V86" s="192">
        <f t="shared" si="20"/>
        <v>81</v>
      </c>
      <c r="W86" s="187" t="s">
        <v>451</v>
      </c>
      <c r="X86" s="187">
        <f>+'saisie Niv2_Pub'!X86</f>
        <v>17</v>
      </c>
      <c r="Y86" s="187">
        <f>+'saisie Niv2_Pub'!Y86</f>
        <v>8</v>
      </c>
      <c r="Z86" s="187">
        <f>+'saisie Niv2_Pub'!Z86</f>
        <v>9</v>
      </c>
      <c r="AA86" s="187">
        <f>+'saisie Niv2_Pub'!AA86</f>
        <v>9</v>
      </c>
      <c r="AB86" s="187">
        <f>+'saisie Niv2_Pub'!AB86</f>
        <v>43</v>
      </c>
      <c r="AC86" s="187">
        <f>+'saisie Niv2_Pub'!AC86</f>
        <v>44</v>
      </c>
      <c r="AD86" s="187">
        <f>+'saisie Niv2_Pub'!AD86</f>
        <v>38</v>
      </c>
      <c r="AE86" s="187">
        <f>+'saisie Niv2_Pub'!AE86</f>
        <v>6</v>
      </c>
      <c r="AF86" s="187">
        <f>+'saisie Niv2_Pub'!AF86</f>
        <v>58</v>
      </c>
      <c r="AG86" s="187">
        <f>+'saisie Niv2_Pub'!AH86</f>
        <v>15</v>
      </c>
      <c r="AH86" s="187">
        <f>+'saisie Niv2_Pub'!AG86</f>
        <v>13</v>
      </c>
      <c r="AI86" s="187">
        <f>+'saisie Niv2_Pub'!AI86</f>
        <v>16</v>
      </c>
      <c r="AJ86" s="187">
        <f>+'saisie Niv2_Pub'!AK86</f>
        <v>74</v>
      </c>
      <c r="AK86" s="187">
        <f>+'saisie Niv2_Pub'!AL86</f>
        <v>7</v>
      </c>
      <c r="AL86" s="187">
        <f>+'saisie Niv2_Pub'!AM86</f>
        <v>6</v>
      </c>
      <c r="AM86" s="187">
        <f>+'saisie Niv2_Pub'!AN86</f>
        <v>1</v>
      </c>
    </row>
    <row r="87" spans="1:39" ht="14.45" customHeight="1">
      <c r="A87" s="187" t="s">
        <v>452</v>
      </c>
      <c r="B87" s="187">
        <f>+'saisie Niv2_Pub'!B87+'saisie Niv2_Pub'!C87</f>
        <v>843</v>
      </c>
      <c r="C87" s="187">
        <f>+'saisie Niv2_Pub'!C87</f>
        <v>377</v>
      </c>
      <c r="D87" s="187">
        <f>+'saisie Niv2_Pub'!D87+'saisie Niv2_Pub'!E87</f>
        <v>291</v>
      </c>
      <c r="E87" s="187">
        <f>+'saisie Niv2_Pub'!E87</f>
        <v>110</v>
      </c>
      <c r="F87" s="187">
        <f>+'saisie Niv2_Pub'!F87+'saisie Niv2_Pub'!G87</f>
        <v>227</v>
      </c>
      <c r="G87" s="187">
        <f>+'saisie Niv2_Pub'!G87</f>
        <v>76</v>
      </c>
      <c r="H87" s="187">
        <f>+'saisie Niv2_Pub'!H87+'saisie Niv2_Pub'!I87</f>
        <v>301</v>
      </c>
      <c r="I87" s="187">
        <f>+'saisie Niv2_Pub'!I87</f>
        <v>111</v>
      </c>
      <c r="J87" s="192">
        <f t="shared" si="17"/>
        <v>1662</v>
      </c>
      <c r="K87" s="189">
        <f t="shared" si="18"/>
        <v>674</v>
      </c>
      <c r="L87" s="187" t="s">
        <v>452</v>
      </c>
      <c r="M87" s="187">
        <f>+'saisie Niv2_Pub'!M87+'saisie Niv2_Pub'!N87</f>
        <v>108</v>
      </c>
      <c r="N87" s="187">
        <f>+'saisie Niv2_Pub'!N87</f>
        <v>45</v>
      </c>
      <c r="O87" s="187">
        <f>+'saisie Niv2_Pub'!O87+'saisie Niv2_Pub'!P87</f>
        <v>37</v>
      </c>
      <c r="P87" s="187">
        <f>+'saisie Niv2_Pub'!P87</f>
        <v>16</v>
      </c>
      <c r="Q87" s="187">
        <f>+'saisie Niv2_Pub'!Q87+'saisie Niv2_Pub'!R87</f>
        <v>80</v>
      </c>
      <c r="R87" s="187">
        <f>+'saisie Niv2_Pub'!R87</f>
        <v>27</v>
      </c>
      <c r="S87" s="187">
        <f>+'saisie Niv2_Pub'!S87+'saisie Niv2_Pub'!T87</f>
        <v>91</v>
      </c>
      <c r="T87" s="187">
        <f>+'saisie Niv2_Pub'!T87</f>
        <v>28</v>
      </c>
      <c r="U87" s="192">
        <f t="shared" si="19"/>
        <v>316</v>
      </c>
      <c r="V87" s="192">
        <f t="shared" si="20"/>
        <v>116</v>
      </c>
      <c r="W87" s="187" t="s">
        <v>452</v>
      </c>
      <c r="X87" s="187">
        <f>+'saisie Niv2_Pub'!X87</f>
        <v>15</v>
      </c>
      <c r="Y87" s="187">
        <f>+'saisie Niv2_Pub'!Y87</f>
        <v>9</v>
      </c>
      <c r="Z87" s="187">
        <f>+'saisie Niv2_Pub'!Z87</f>
        <v>8</v>
      </c>
      <c r="AA87" s="187">
        <f>+'saisie Niv2_Pub'!AA87</f>
        <v>8</v>
      </c>
      <c r="AB87" s="187">
        <f>+'saisie Niv2_Pub'!AB87</f>
        <v>40</v>
      </c>
      <c r="AC87" s="187">
        <f>+'saisie Niv2_Pub'!AC87</f>
        <v>37</v>
      </c>
      <c r="AD87" s="187">
        <f>+'saisie Niv2_Pub'!AD87</f>
        <v>35</v>
      </c>
      <c r="AE87" s="187">
        <f>+'saisie Niv2_Pub'!AE87</f>
        <v>2</v>
      </c>
      <c r="AF87" s="187">
        <f>+'saisie Niv2_Pub'!AF87</f>
        <v>34</v>
      </c>
      <c r="AG87" s="187">
        <f>+'saisie Niv2_Pub'!AH87</f>
        <v>5</v>
      </c>
      <c r="AH87" s="187">
        <f>+'saisie Niv2_Pub'!AG87</f>
        <v>6</v>
      </c>
      <c r="AI87" s="187">
        <f>+'saisie Niv2_Pub'!AI87</f>
        <v>31</v>
      </c>
      <c r="AJ87" s="187">
        <f>+'saisie Niv2_Pub'!AK87</f>
        <v>65</v>
      </c>
      <c r="AK87" s="187">
        <f>+'saisie Niv2_Pub'!AL87</f>
        <v>8</v>
      </c>
      <c r="AL87" s="187">
        <f>+'saisie Niv2_Pub'!AM87</f>
        <v>8</v>
      </c>
      <c r="AM87" s="187">
        <f>+'saisie Niv2_Pub'!AN87</f>
        <v>0</v>
      </c>
    </row>
    <row r="88" spans="1:39" ht="14.45" customHeight="1">
      <c r="A88" s="187" t="s">
        <v>453</v>
      </c>
      <c r="B88" s="187">
        <f>+'saisie Niv2_Pub'!B88+'saisie Niv2_Pub'!C88</f>
        <v>115</v>
      </c>
      <c r="C88" s="187">
        <f>+'saisie Niv2_Pub'!C88</f>
        <v>50</v>
      </c>
      <c r="D88" s="187">
        <f>+'saisie Niv2_Pub'!D88+'saisie Niv2_Pub'!E88</f>
        <v>70</v>
      </c>
      <c r="E88" s="187">
        <f>+'saisie Niv2_Pub'!E88</f>
        <v>27</v>
      </c>
      <c r="F88" s="187">
        <f>+'saisie Niv2_Pub'!F88+'saisie Niv2_Pub'!G88</f>
        <v>48</v>
      </c>
      <c r="G88" s="187">
        <f>+'saisie Niv2_Pub'!G88</f>
        <v>13</v>
      </c>
      <c r="H88" s="187">
        <f>+'saisie Niv2_Pub'!H88+'saisie Niv2_Pub'!I88</f>
        <v>38</v>
      </c>
      <c r="I88" s="187">
        <f>+'saisie Niv2_Pub'!I88</f>
        <v>15</v>
      </c>
      <c r="J88" s="192">
        <f t="shared" si="17"/>
        <v>271</v>
      </c>
      <c r="K88" s="189">
        <f t="shared" si="18"/>
        <v>105</v>
      </c>
      <c r="L88" s="187" t="s">
        <v>453</v>
      </c>
      <c r="M88" s="187">
        <f>+'saisie Niv2_Pub'!M88+'saisie Niv2_Pub'!N88</f>
        <v>30</v>
      </c>
      <c r="N88" s="187">
        <f>+'saisie Niv2_Pub'!N88</f>
        <v>14</v>
      </c>
      <c r="O88" s="187">
        <f>+'saisie Niv2_Pub'!O88+'saisie Niv2_Pub'!P88</f>
        <v>11</v>
      </c>
      <c r="P88" s="187">
        <f>+'saisie Niv2_Pub'!P88</f>
        <v>3</v>
      </c>
      <c r="Q88" s="187">
        <f>+'saisie Niv2_Pub'!Q88+'saisie Niv2_Pub'!R88</f>
        <v>7</v>
      </c>
      <c r="R88" s="187">
        <f>+'saisie Niv2_Pub'!R88</f>
        <v>3</v>
      </c>
      <c r="S88" s="187">
        <f>+'saisie Niv2_Pub'!S88+'saisie Niv2_Pub'!T88</f>
        <v>11</v>
      </c>
      <c r="T88" s="187">
        <f>+'saisie Niv2_Pub'!T88</f>
        <v>4</v>
      </c>
      <c r="U88" s="192">
        <f t="shared" si="19"/>
        <v>59</v>
      </c>
      <c r="V88" s="192">
        <f t="shared" si="20"/>
        <v>24</v>
      </c>
      <c r="W88" s="410" t="s">
        <v>453</v>
      </c>
      <c r="X88" s="187">
        <f>+'saisie Niv2_Pub'!X88</f>
        <v>3</v>
      </c>
      <c r="Y88" s="187">
        <f>+'saisie Niv2_Pub'!Y88</f>
        <v>3</v>
      </c>
      <c r="Z88" s="187">
        <f>+'saisie Niv2_Pub'!Z88</f>
        <v>3</v>
      </c>
      <c r="AA88" s="187">
        <f>+'saisie Niv2_Pub'!AA88</f>
        <v>3</v>
      </c>
      <c r="AB88" s="187">
        <f>+'saisie Niv2_Pub'!AB88</f>
        <v>12</v>
      </c>
      <c r="AC88" s="187">
        <f>+'saisie Niv2_Pub'!AC88</f>
        <v>14</v>
      </c>
      <c r="AD88" s="187">
        <f>+'saisie Niv2_Pub'!AD88</f>
        <v>12</v>
      </c>
      <c r="AE88" s="187">
        <f>+'saisie Niv2_Pub'!AE88</f>
        <v>2</v>
      </c>
      <c r="AF88" s="187">
        <f>+'saisie Niv2_Pub'!AF88</f>
        <v>10</v>
      </c>
      <c r="AG88" s="187">
        <f>+'saisie Niv2_Pub'!AH88</f>
        <v>4</v>
      </c>
      <c r="AH88" s="187">
        <f>+'saisie Niv2_Pub'!AG88</f>
        <v>4</v>
      </c>
      <c r="AI88" s="187">
        <f>+'saisie Niv2_Pub'!AI88</f>
        <v>8</v>
      </c>
      <c r="AJ88" s="187">
        <f>+'saisie Niv2_Pub'!AK88</f>
        <v>18</v>
      </c>
      <c r="AK88" s="187">
        <f>+'saisie Niv2_Pub'!AL88</f>
        <v>4</v>
      </c>
      <c r="AL88" s="187">
        <f>+'saisie Niv2_Pub'!AM88</f>
        <v>3</v>
      </c>
      <c r="AM88" s="187">
        <f>+'saisie Niv2_Pub'!AN88</f>
        <v>1</v>
      </c>
    </row>
    <row r="89" spans="1:39" ht="6" customHeight="1">
      <c r="A89" s="403"/>
      <c r="B89" s="411"/>
      <c r="C89" s="411"/>
      <c r="D89" s="411"/>
      <c r="E89" s="411"/>
      <c r="F89" s="411"/>
      <c r="G89" s="411"/>
      <c r="H89" s="411"/>
      <c r="I89" s="411"/>
      <c r="J89" s="411"/>
      <c r="K89" s="411"/>
      <c r="L89" s="403"/>
      <c r="M89" s="411"/>
      <c r="N89" s="411"/>
      <c r="O89" s="411"/>
      <c r="P89" s="411"/>
      <c r="Q89" s="411"/>
      <c r="R89" s="411"/>
      <c r="S89" s="411"/>
      <c r="T89" s="411"/>
      <c r="U89" s="411"/>
      <c r="V89" s="411"/>
      <c r="W89" s="403"/>
      <c r="X89" s="411"/>
      <c r="Y89" s="403">
        <f>+'saisie Niv2_Pub'!X89</f>
        <v>0</v>
      </c>
      <c r="Z89" s="403">
        <f>+'saisie Niv2_Pub'!Y89</f>
        <v>0</v>
      </c>
      <c r="AA89" s="403">
        <f>+'saisie Niv2_Pub'!Z89</f>
        <v>0</v>
      </c>
      <c r="AB89" s="403">
        <f>+'saisie Niv2_Pub'!AA89</f>
        <v>0</v>
      </c>
      <c r="AC89" s="403">
        <f>+'saisie Niv2_Pub'!AD89</f>
        <v>0</v>
      </c>
      <c r="AD89" s="411"/>
      <c r="AE89" s="411"/>
      <c r="AF89" s="411"/>
      <c r="AG89" s="411"/>
      <c r="AH89" s="411"/>
      <c r="AI89" s="411"/>
      <c r="AJ89" s="411"/>
      <c r="AK89" s="411"/>
      <c r="AL89" s="411"/>
      <c r="AM89" s="411"/>
    </row>
    <row r="90" spans="1:39" ht="7.5" customHeight="1"/>
    <row r="91" spans="1:39">
      <c r="A91" s="328" t="s">
        <v>1000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 t="s">
        <v>209</v>
      </c>
      <c r="M91" s="328"/>
      <c r="N91" s="328"/>
      <c r="O91" s="328"/>
      <c r="P91" s="328"/>
      <c r="Q91" s="328"/>
      <c r="R91" s="328"/>
      <c r="S91" s="328"/>
      <c r="T91" s="354"/>
      <c r="U91" s="328"/>
      <c r="V91" s="328"/>
      <c r="W91" s="328" t="s">
        <v>279</v>
      </c>
      <c r="X91" s="354"/>
      <c r="Y91" s="328"/>
      <c r="Z91" s="328"/>
      <c r="AA91" s="328"/>
      <c r="AB91" s="328"/>
      <c r="AC91" s="328"/>
      <c r="AD91" s="328"/>
      <c r="AE91" s="328"/>
      <c r="AF91" s="354"/>
      <c r="AG91" s="354"/>
      <c r="AH91" s="354"/>
      <c r="AI91" s="354"/>
      <c r="AJ91" s="354"/>
      <c r="AK91" s="354"/>
      <c r="AL91" s="354"/>
    </row>
    <row r="92" spans="1:39">
      <c r="A92" s="328" t="s">
        <v>998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 t="s">
        <v>998</v>
      </c>
      <c r="M92" s="328"/>
      <c r="N92" s="328"/>
      <c r="O92" s="328"/>
      <c r="P92" s="328"/>
      <c r="Q92" s="328"/>
      <c r="R92" s="328"/>
      <c r="S92" s="328"/>
      <c r="T92" s="354"/>
      <c r="U92" s="328"/>
      <c r="V92" s="328"/>
      <c r="W92" s="328" t="s">
        <v>297</v>
      </c>
      <c r="X92" s="354"/>
      <c r="Y92" s="328"/>
      <c r="Z92" s="328"/>
      <c r="AA92" s="328"/>
      <c r="AB92" s="328"/>
      <c r="AC92" s="328"/>
      <c r="AD92" s="328"/>
      <c r="AE92" s="328"/>
      <c r="AF92" s="354"/>
      <c r="AG92" s="354"/>
      <c r="AH92" s="354"/>
      <c r="AI92" s="354"/>
      <c r="AJ92" s="354"/>
      <c r="AK92" s="354"/>
      <c r="AL92" s="354"/>
    </row>
    <row r="93" spans="1:39">
      <c r="A93" s="328" t="s">
        <v>1</v>
      </c>
      <c r="B93" s="354"/>
      <c r="C93" s="354"/>
      <c r="D93" s="354"/>
      <c r="E93" s="354"/>
      <c r="F93" s="354"/>
      <c r="G93" s="354"/>
      <c r="H93" s="354"/>
      <c r="I93" s="354"/>
      <c r="J93" s="354"/>
      <c r="K93" s="354"/>
      <c r="L93" s="328" t="s">
        <v>1</v>
      </c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28" t="s">
        <v>1</v>
      </c>
      <c r="X93" s="354"/>
      <c r="Y93" s="354"/>
      <c r="Z93" s="354"/>
      <c r="AA93" s="354"/>
      <c r="AB93" s="354"/>
      <c r="AC93" s="354"/>
      <c r="AD93" s="354"/>
      <c r="AE93" s="354"/>
      <c r="AF93" s="354"/>
      <c r="AG93" s="354"/>
      <c r="AH93" s="354"/>
      <c r="AI93" s="354"/>
      <c r="AJ93" s="354"/>
      <c r="AK93" s="354"/>
      <c r="AL93" s="354"/>
    </row>
    <row r="95" spans="1:39">
      <c r="A95" s="399" t="s">
        <v>480</v>
      </c>
      <c r="H95" s="343" t="s">
        <v>618</v>
      </c>
      <c r="L95" s="399" t="s">
        <v>480</v>
      </c>
      <c r="S95" s="343" t="s">
        <v>618</v>
      </c>
      <c r="W95" s="399" t="s">
        <v>480</v>
      </c>
      <c r="AK95" s="343" t="s">
        <v>618</v>
      </c>
    </row>
    <row r="97" spans="1:39">
      <c r="A97" s="185"/>
      <c r="B97" s="79" t="s">
        <v>544</v>
      </c>
      <c r="C97" s="186"/>
      <c r="D97" s="79" t="s">
        <v>545</v>
      </c>
      <c r="E97" s="186"/>
      <c r="F97" s="79" t="s">
        <v>546</v>
      </c>
      <c r="G97" s="186"/>
      <c r="H97" s="79" t="s">
        <v>547</v>
      </c>
      <c r="I97" s="186"/>
      <c r="J97" s="79" t="s">
        <v>377</v>
      </c>
      <c r="K97" s="186"/>
      <c r="L97" s="185"/>
      <c r="M97" s="79" t="s">
        <v>544</v>
      </c>
      <c r="N97" s="186"/>
      <c r="O97" s="79" t="s">
        <v>545</v>
      </c>
      <c r="P97" s="186"/>
      <c r="Q97" s="79" t="s">
        <v>546</v>
      </c>
      <c r="R97" s="186"/>
      <c r="S97" s="79" t="s">
        <v>547</v>
      </c>
      <c r="T97" s="186"/>
      <c r="U97" s="79" t="s">
        <v>377</v>
      </c>
      <c r="V97" s="186"/>
      <c r="W97" s="683"/>
      <c r="X97" s="1071" t="s">
        <v>96</v>
      </c>
      <c r="Y97" s="1072"/>
      <c r="Z97" s="1072"/>
      <c r="AA97" s="1072"/>
      <c r="AB97" s="1073"/>
      <c r="AC97" s="1074" t="s">
        <v>384</v>
      </c>
      <c r="AD97" s="1075"/>
      <c r="AE97" s="1076"/>
      <c r="AF97" s="674" t="s">
        <v>548</v>
      </c>
      <c r="AG97" s="694"/>
      <c r="AH97" s="694"/>
      <c r="AI97" s="694"/>
      <c r="AJ97" s="694"/>
      <c r="AK97" s="695" t="s">
        <v>386</v>
      </c>
      <c r="AL97" s="696"/>
      <c r="AM97" s="696"/>
    </row>
    <row r="98" spans="1:39">
      <c r="A98" s="403" t="s">
        <v>387</v>
      </c>
      <c r="B98" s="85" t="s">
        <v>665</v>
      </c>
      <c r="C98" s="85" t="s">
        <v>389</v>
      </c>
      <c r="D98" s="85" t="s">
        <v>665</v>
      </c>
      <c r="E98" s="85" t="s">
        <v>389</v>
      </c>
      <c r="F98" s="85" t="s">
        <v>665</v>
      </c>
      <c r="G98" s="85" t="s">
        <v>389</v>
      </c>
      <c r="H98" s="85" t="s">
        <v>665</v>
      </c>
      <c r="I98" s="85" t="s">
        <v>389</v>
      </c>
      <c r="J98" s="85" t="s">
        <v>665</v>
      </c>
      <c r="K98" s="85" t="s">
        <v>389</v>
      </c>
      <c r="L98" s="403" t="s">
        <v>387</v>
      </c>
      <c r="M98" s="85" t="s">
        <v>665</v>
      </c>
      <c r="N98" s="85" t="s">
        <v>389</v>
      </c>
      <c r="O98" s="85" t="s">
        <v>665</v>
      </c>
      <c r="P98" s="85" t="s">
        <v>389</v>
      </c>
      <c r="Q98" s="85" t="s">
        <v>665</v>
      </c>
      <c r="R98" s="85" t="s">
        <v>389</v>
      </c>
      <c r="S98" s="85" t="s">
        <v>665</v>
      </c>
      <c r="T98" s="85" t="s">
        <v>389</v>
      </c>
      <c r="U98" s="85" t="s">
        <v>665</v>
      </c>
      <c r="V98" s="85" t="s">
        <v>389</v>
      </c>
      <c r="W98" s="734" t="s">
        <v>387</v>
      </c>
      <c r="X98" s="737" t="s">
        <v>550</v>
      </c>
      <c r="Y98" s="737" t="s">
        <v>551</v>
      </c>
      <c r="Z98" s="737" t="s">
        <v>552</v>
      </c>
      <c r="AA98" s="737" t="s">
        <v>553</v>
      </c>
      <c r="AB98" s="726" t="s">
        <v>377</v>
      </c>
      <c r="AC98" s="242" t="s">
        <v>97</v>
      </c>
      <c r="AD98" s="944" t="s">
        <v>100</v>
      </c>
      <c r="AE98" s="944" t="s">
        <v>102</v>
      </c>
      <c r="AF98" s="945" t="s">
        <v>391</v>
      </c>
      <c r="AG98" s="242" t="s">
        <v>549</v>
      </c>
      <c r="AH98" s="242" t="s">
        <v>243</v>
      </c>
      <c r="AI98" s="242" t="s">
        <v>393</v>
      </c>
      <c r="AJ98" s="1055"/>
      <c r="AK98" s="947"/>
      <c r="AL98" s="945" t="s">
        <v>394</v>
      </c>
      <c r="AM98" s="1055"/>
    </row>
    <row r="99" spans="1:39">
      <c r="A99" s="187"/>
      <c r="B99" s="409"/>
      <c r="C99" s="409"/>
      <c r="D99" s="409"/>
      <c r="E99" s="409"/>
      <c r="F99" s="409"/>
      <c r="G99" s="409"/>
      <c r="H99" s="409"/>
      <c r="I99" s="409"/>
      <c r="J99" s="409"/>
      <c r="K99" s="409"/>
      <c r="L99" s="187"/>
      <c r="M99" s="409"/>
      <c r="N99" s="409"/>
      <c r="O99" s="409"/>
      <c r="P99" s="409"/>
      <c r="Q99" s="409"/>
      <c r="R99" s="409"/>
      <c r="S99" s="409"/>
      <c r="T99" s="409"/>
      <c r="U99" s="409"/>
      <c r="V99" s="409"/>
      <c r="W99" s="735"/>
      <c r="X99" s="733"/>
      <c r="Y99" s="733"/>
      <c r="Z99" s="733"/>
      <c r="AA99" s="733"/>
      <c r="AB99" s="736"/>
      <c r="AC99" s="948" t="s">
        <v>98</v>
      </c>
      <c r="AD99" s="949" t="s">
        <v>99</v>
      </c>
      <c r="AE99" s="949" t="s">
        <v>101</v>
      </c>
      <c r="AF99" s="950" t="s">
        <v>403</v>
      </c>
      <c r="AG99" s="811" t="s">
        <v>554</v>
      </c>
      <c r="AH99" s="811" t="s">
        <v>244</v>
      </c>
      <c r="AI99" s="811" t="s">
        <v>403</v>
      </c>
      <c r="AJ99" s="811" t="s">
        <v>377</v>
      </c>
      <c r="AK99" s="948" t="s">
        <v>111</v>
      </c>
      <c r="AL99" s="950" t="s">
        <v>405</v>
      </c>
      <c r="AM99" s="1056" t="s">
        <v>406</v>
      </c>
    </row>
    <row r="100" spans="1:39" s="59" customFormat="1">
      <c r="A100" s="16" t="s">
        <v>407</v>
      </c>
      <c r="B100" s="29">
        <f>SUM(B102:B122)</f>
        <v>8901</v>
      </c>
      <c r="C100" s="29">
        <f t="shared" ref="C100:K100" si="21">SUM(C102:C122)</f>
        <v>4042</v>
      </c>
      <c r="D100" s="29">
        <f t="shared" si="21"/>
        <v>5359</v>
      </c>
      <c r="E100" s="29">
        <f t="shared" si="21"/>
        <v>2336</v>
      </c>
      <c r="F100" s="29">
        <f t="shared" si="21"/>
        <v>4171</v>
      </c>
      <c r="G100" s="29">
        <f t="shared" si="21"/>
        <v>1795</v>
      </c>
      <c r="H100" s="29">
        <f t="shared" si="21"/>
        <v>3505</v>
      </c>
      <c r="I100" s="29">
        <f t="shared" si="21"/>
        <v>1481</v>
      </c>
      <c r="J100" s="29">
        <f t="shared" si="21"/>
        <v>21936</v>
      </c>
      <c r="K100" s="29">
        <f t="shared" si="21"/>
        <v>9654</v>
      </c>
      <c r="L100" s="16" t="s">
        <v>407</v>
      </c>
      <c r="M100" s="29">
        <f>SUM(M102:M122)</f>
        <v>1946</v>
      </c>
      <c r="N100" s="29">
        <f t="shared" ref="N100:V100" si="22">SUM(N102:N122)</f>
        <v>875</v>
      </c>
      <c r="O100" s="29">
        <f t="shared" si="22"/>
        <v>1017</v>
      </c>
      <c r="P100" s="29">
        <f t="shared" si="22"/>
        <v>473</v>
      </c>
      <c r="Q100" s="29">
        <f t="shared" si="22"/>
        <v>738</v>
      </c>
      <c r="R100" s="29">
        <f t="shared" si="22"/>
        <v>315</v>
      </c>
      <c r="S100" s="29">
        <f t="shared" si="22"/>
        <v>1176</v>
      </c>
      <c r="T100" s="29">
        <f t="shared" si="22"/>
        <v>513</v>
      </c>
      <c r="U100" s="29">
        <f t="shared" si="22"/>
        <v>4877</v>
      </c>
      <c r="V100" s="29">
        <f t="shared" si="22"/>
        <v>2176</v>
      </c>
      <c r="W100" s="16" t="s">
        <v>407</v>
      </c>
      <c r="X100" s="29">
        <f>SUM(X102:X122)</f>
        <v>195</v>
      </c>
      <c r="Y100" s="29">
        <f t="shared" ref="Y100:AM100" si="23">SUM(Y102:Y122)</f>
        <v>147</v>
      </c>
      <c r="Z100" s="29">
        <f t="shared" si="23"/>
        <v>127</v>
      </c>
      <c r="AA100" s="29">
        <f t="shared" si="23"/>
        <v>114</v>
      </c>
      <c r="AB100" s="29">
        <f t="shared" si="23"/>
        <v>583</v>
      </c>
      <c r="AC100" s="29">
        <f t="shared" si="23"/>
        <v>571</v>
      </c>
      <c r="AD100" s="29">
        <f t="shared" si="23"/>
        <v>494</v>
      </c>
      <c r="AE100" s="29">
        <f t="shared" si="23"/>
        <v>77</v>
      </c>
      <c r="AF100" s="29">
        <f t="shared" si="23"/>
        <v>869</v>
      </c>
      <c r="AG100" s="29">
        <f>SUM(AG102:AG122)</f>
        <v>0</v>
      </c>
      <c r="AH100" s="29">
        <f t="shared" si="23"/>
        <v>296</v>
      </c>
      <c r="AI100" s="29">
        <f t="shared" si="23"/>
        <v>251</v>
      </c>
      <c r="AJ100" s="29">
        <f t="shared" si="23"/>
        <v>1120</v>
      </c>
      <c r="AK100" s="29">
        <f t="shared" si="23"/>
        <v>104</v>
      </c>
      <c r="AL100" s="29">
        <f t="shared" si="23"/>
        <v>103</v>
      </c>
      <c r="AM100" s="29">
        <f t="shared" si="23"/>
        <v>1</v>
      </c>
    </row>
    <row r="101" spans="1:39">
      <c r="A101" s="187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187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87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4"/>
      <c r="AL101" s="194"/>
      <c r="AM101" s="194"/>
    </row>
    <row r="102" spans="1:39" ht="15" customHeight="1">
      <c r="A102" s="187" t="s">
        <v>481</v>
      </c>
      <c r="B102" s="187">
        <v>1440</v>
      </c>
      <c r="C102" s="187">
        <v>744</v>
      </c>
      <c r="D102" s="187">
        <v>897</v>
      </c>
      <c r="E102" s="187">
        <v>490</v>
      </c>
      <c r="F102" s="187">
        <v>865</v>
      </c>
      <c r="G102" s="187">
        <v>443</v>
      </c>
      <c r="H102" s="187">
        <v>621</v>
      </c>
      <c r="I102" s="187">
        <v>287</v>
      </c>
      <c r="J102" s="192">
        <f t="shared" ref="J102:J122" si="24">B102+D102+F102+H102</f>
        <v>3823</v>
      </c>
      <c r="K102" s="192">
        <f t="shared" ref="K102:K122" si="25">+C102+E102+G102+I102</f>
        <v>1964</v>
      </c>
      <c r="L102" s="187" t="s">
        <v>481</v>
      </c>
      <c r="M102" s="187">
        <v>356</v>
      </c>
      <c r="N102" s="187">
        <v>181</v>
      </c>
      <c r="O102" s="187">
        <v>171</v>
      </c>
      <c r="P102" s="187">
        <v>94</v>
      </c>
      <c r="Q102" s="187">
        <v>168</v>
      </c>
      <c r="R102" s="187">
        <v>76</v>
      </c>
      <c r="S102" s="187">
        <v>167</v>
      </c>
      <c r="T102" s="187">
        <v>75</v>
      </c>
      <c r="U102" s="192">
        <f t="shared" ref="U102:U122" si="26">M102+O102+Q102+S102</f>
        <v>862</v>
      </c>
      <c r="V102" s="192">
        <f t="shared" ref="V102:V122" si="27">N102+P102+R102+T102</f>
        <v>426</v>
      </c>
      <c r="W102" s="187" t="s">
        <v>481</v>
      </c>
      <c r="X102" s="187">
        <f>+'saisie Niv2_Pub'!X102</f>
        <v>29</v>
      </c>
      <c r="Y102" s="187">
        <f>+'saisie Niv2_Pub'!Y102</f>
        <v>17</v>
      </c>
      <c r="Z102" s="187">
        <f>+'saisie Niv2_Pub'!Z102</f>
        <v>17</v>
      </c>
      <c r="AA102" s="187">
        <f>+'saisie Niv2_Pub'!AA102</f>
        <v>14</v>
      </c>
      <c r="AB102" s="187">
        <f>+'saisie Niv2_Pub'!AB102</f>
        <v>77</v>
      </c>
      <c r="AC102" s="187">
        <f>+'saisie Niv2_Pub'!AC102</f>
        <v>54</v>
      </c>
      <c r="AD102" s="187">
        <f>+'saisie Niv2_Pub'!AD102</f>
        <v>52</v>
      </c>
      <c r="AE102" s="187">
        <f>+'saisie Niv2_Pub'!AE102</f>
        <v>2</v>
      </c>
      <c r="AF102" s="187">
        <f>+'saisie Niv2_Pub'!AF102</f>
        <v>136</v>
      </c>
      <c r="AG102" s="187">
        <f>+'saisie Niv2_Pub'!AH102</f>
        <v>0</v>
      </c>
      <c r="AH102" s="187">
        <f>+'saisie Niv2_Pub'!AG102</f>
        <v>99</v>
      </c>
      <c r="AI102" s="187">
        <f>+'saisie Niv2_Pub'!AI102</f>
        <v>76</v>
      </c>
      <c r="AJ102" s="187">
        <f>+'saisie Niv2_Pub'!AK102</f>
        <v>212</v>
      </c>
      <c r="AK102" s="187">
        <f>+'saisie Niv2_Pub'!AL102</f>
        <v>5</v>
      </c>
      <c r="AL102" s="187">
        <f>+'saisie Niv2_Pub'!AM102</f>
        <v>5</v>
      </c>
      <c r="AM102" s="187">
        <f>+'saisie Niv2_Pub'!AN102</f>
        <v>0</v>
      </c>
    </row>
    <row r="103" spans="1:39" ht="15" customHeight="1">
      <c r="A103" s="187" t="s">
        <v>482</v>
      </c>
      <c r="B103" s="187">
        <v>162</v>
      </c>
      <c r="C103" s="187">
        <v>88</v>
      </c>
      <c r="D103" s="187">
        <v>146</v>
      </c>
      <c r="E103" s="187">
        <v>84</v>
      </c>
      <c r="F103" s="187">
        <v>79</v>
      </c>
      <c r="G103" s="187">
        <v>33</v>
      </c>
      <c r="H103" s="187">
        <v>46</v>
      </c>
      <c r="I103" s="187">
        <v>20</v>
      </c>
      <c r="J103" s="192">
        <f t="shared" si="24"/>
        <v>433</v>
      </c>
      <c r="K103" s="192">
        <f t="shared" si="25"/>
        <v>225</v>
      </c>
      <c r="L103" s="187" t="s">
        <v>482</v>
      </c>
      <c r="M103" s="187">
        <v>8</v>
      </c>
      <c r="N103" s="187">
        <v>6</v>
      </c>
      <c r="O103" s="187">
        <v>8</v>
      </c>
      <c r="P103" s="187">
        <v>6</v>
      </c>
      <c r="Q103" s="187">
        <v>3</v>
      </c>
      <c r="R103" s="187">
        <v>2</v>
      </c>
      <c r="S103" s="187">
        <v>22</v>
      </c>
      <c r="T103" s="187">
        <v>11</v>
      </c>
      <c r="U103" s="192">
        <f t="shared" si="26"/>
        <v>41</v>
      </c>
      <c r="V103" s="192">
        <f t="shared" si="27"/>
        <v>25</v>
      </c>
      <c r="W103" s="187" t="s">
        <v>482</v>
      </c>
      <c r="X103" s="187">
        <f>+'saisie Niv2_Pub'!X103</f>
        <v>3</v>
      </c>
      <c r="Y103" s="187">
        <f>+'saisie Niv2_Pub'!Y103</f>
        <v>4</v>
      </c>
      <c r="Z103" s="187">
        <f>+'saisie Niv2_Pub'!Z103</f>
        <v>3</v>
      </c>
      <c r="AA103" s="187">
        <f>+'saisie Niv2_Pub'!AA103</f>
        <v>2</v>
      </c>
      <c r="AB103" s="187">
        <f>+'saisie Niv2_Pub'!AB103</f>
        <v>12</v>
      </c>
      <c r="AC103" s="187">
        <f>+'saisie Niv2_Pub'!AC103</f>
        <v>13</v>
      </c>
      <c r="AD103" s="187">
        <f>+'saisie Niv2_Pub'!AD103</f>
        <v>12</v>
      </c>
      <c r="AE103" s="187">
        <f>+'saisie Niv2_Pub'!AE103</f>
        <v>1</v>
      </c>
      <c r="AF103" s="187">
        <f>+'saisie Niv2_Pub'!AF103</f>
        <v>18</v>
      </c>
      <c r="AG103" s="187">
        <f>+'saisie Niv2_Pub'!AH103</f>
        <v>0</v>
      </c>
      <c r="AH103" s="187">
        <f>+'saisie Niv2_Pub'!AG103</f>
        <v>2</v>
      </c>
      <c r="AI103" s="187">
        <f>+'saisie Niv2_Pub'!AI103</f>
        <v>2</v>
      </c>
      <c r="AJ103" s="187">
        <f>+'saisie Niv2_Pub'!AK103</f>
        <v>20</v>
      </c>
      <c r="AK103" s="187">
        <f>+'saisie Niv2_Pub'!AL103</f>
        <v>3</v>
      </c>
      <c r="AL103" s="187">
        <f>+'saisie Niv2_Pub'!AM103</f>
        <v>3</v>
      </c>
      <c r="AM103" s="187">
        <f>+'saisie Niv2_Pub'!AN103</f>
        <v>0</v>
      </c>
    </row>
    <row r="104" spans="1:39" ht="15" customHeight="1">
      <c r="A104" s="187" t="s">
        <v>483</v>
      </c>
      <c r="B104" s="187">
        <v>636</v>
      </c>
      <c r="C104" s="187">
        <v>327</v>
      </c>
      <c r="D104" s="187">
        <v>304</v>
      </c>
      <c r="E104" s="187">
        <v>129</v>
      </c>
      <c r="F104" s="187">
        <v>253</v>
      </c>
      <c r="G104" s="187">
        <v>120</v>
      </c>
      <c r="H104" s="187">
        <v>185</v>
      </c>
      <c r="I104" s="187">
        <v>73</v>
      </c>
      <c r="J104" s="192">
        <f t="shared" si="24"/>
        <v>1378</v>
      </c>
      <c r="K104" s="192">
        <f t="shared" si="25"/>
        <v>649</v>
      </c>
      <c r="L104" s="187" t="s">
        <v>483</v>
      </c>
      <c r="M104" s="187">
        <v>146</v>
      </c>
      <c r="N104" s="187">
        <v>74</v>
      </c>
      <c r="O104" s="187">
        <v>98</v>
      </c>
      <c r="P104" s="187">
        <v>45</v>
      </c>
      <c r="Q104" s="187">
        <v>55</v>
      </c>
      <c r="R104" s="187">
        <v>28</v>
      </c>
      <c r="S104" s="187">
        <v>61</v>
      </c>
      <c r="T104" s="187">
        <v>20</v>
      </c>
      <c r="U104" s="192">
        <f t="shared" si="26"/>
        <v>360</v>
      </c>
      <c r="V104" s="192">
        <f t="shared" si="27"/>
        <v>167</v>
      </c>
      <c r="W104" s="187" t="s">
        <v>483</v>
      </c>
      <c r="X104" s="187">
        <f>+'saisie Niv2_Pub'!X104</f>
        <v>14</v>
      </c>
      <c r="Y104" s="187">
        <f>+'saisie Niv2_Pub'!Y104</f>
        <v>10</v>
      </c>
      <c r="Z104" s="187">
        <f>+'saisie Niv2_Pub'!Z104</f>
        <v>8</v>
      </c>
      <c r="AA104" s="187">
        <f>+'saisie Niv2_Pub'!AA104</f>
        <v>8</v>
      </c>
      <c r="AB104" s="187">
        <f>+'saisie Niv2_Pub'!AB104</f>
        <v>40</v>
      </c>
      <c r="AC104" s="187">
        <f>+'saisie Niv2_Pub'!AC104</f>
        <v>43</v>
      </c>
      <c r="AD104" s="187">
        <f>+'saisie Niv2_Pub'!AD104</f>
        <v>39</v>
      </c>
      <c r="AE104" s="187">
        <f>+'saisie Niv2_Pub'!AE104</f>
        <v>4</v>
      </c>
      <c r="AF104" s="187">
        <f>+'saisie Niv2_Pub'!AF104</f>
        <v>75</v>
      </c>
      <c r="AG104" s="187">
        <f>+'saisie Niv2_Pub'!AH104</f>
        <v>0</v>
      </c>
      <c r="AH104" s="187">
        <f>+'saisie Niv2_Pub'!AG104</f>
        <v>26</v>
      </c>
      <c r="AI104" s="187">
        <f>+'saisie Niv2_Pub'!AI104</f>
        <v>6</v>
      </c>
      <c r="AJ104" s="187">
        <f>+'saisie Niv2_Pub'!AK104</f>
        <v>81</v>
      </c>
      <c r="AK104" s="187">
        <f>+'saisie Niv2_Pub'!AL104</f>
        <v>8</v>
      </c>
      <c r="AL104" s="187">
        <f>+'saisie Niv2_Pub'!AM104</f>
        <v>8</v>
      </c>
      <c r="AM104" s="187">
        <f>+'saisie Niv2_Pub'!AN104</f>
        <v>0</v>
      </c>
    </row>
    <row r="105" spans="1:39" ht="15" customHeight="1">
      <c r="A105" s="187" t="s">
        <v>484</v>
      </c>
      <c r="B105" s="187">
        <v>64</v>
      </c>
      <c r="C105" s="187">
        <v>35</v>
      </c>
      <c r="D105" s="187">
        <v>37</v>
      </c>
      <c r="E105" s="187">
        <v>16</v>
      </c>
      <c r="F105" s="187">
        <v>33</v>
      </c>
      <c r="G105" s="187">
        <v>15</v>
      </c>
      <c r="H105" s="187">
        <v>30</v>
      </c>
      <c r="I105" s="187">
        <v>14</v>
      </c>
      <c r="J105" s="192">
        <f t="shared" si="24"/>
        <v>164</v>
      </c>
      <c r="K105" s="192">
        <f t="shared" si="25"/>
        <v>80</v>
      </c>
      <c r="L105" s="187" t="s">
        <v>484</v>
      </c>
      <c r="M105" s="187">
        <v>7</v>
      </c>
      <c r="N105" s="187">
        <v>2</v>
      </c>
      <c r="O105" s="187">
        <v>5</v>
      </c>
      <c r="P105" s="187">
        <v>1</v>
      </c>
      <c r="Q105" s="187"/>
      <c r="R105" s="187"/>
      <c r="S105" s="187">
        <v>4</v>
      </c>
      <c r="T105" s="187">
        <v>2</v>
      </c>
      <c r="U105" s="192">
        <f t="shared" si="26"/>
        <v>16</v>
      </c>
      <c r="V105" s="192">
        <f t="shared" si="27"/>
        <v>5</v>
      </c>
      <c r="W105" s="187" t="s">
        <v>484</v>
      </c>
      <c r="X105" s="187">
        <f>+'saisie Niv2_Pub'!X105</f>
        <v>1</v>
      </c>
      <c r="Y105" s="187">
        <f>+'saisie Niv2_Pub'!Y105</f>
        <v>1</v>
      </c>
      <c r="Z105" s="187">
        <f>+'saisie Niv2_Pub'!Z105</f>
        <v>1</v>
      </c>
      <c r="AA105" s="187">
        <f>+'saisie Niv2_Pub'!AA105</f>
        <v>1</v>
      </c>
      <c r="AB105" s="187">
        <f>+'saisie Niv2_Pub'!AB105</f>
        <v>4</v>
      </c>
      <c r="AC105" s="187">
        <f>+'saisie Niv2_Pub'!AC105</f>
        <v>5</v>
      </c>
      <c r="AD105" s="187">
        <f>+'saisie Niv2_Pub'!AD105</f>
        <v>4</v>
      </c>
      <c r="AE105" s="187">
        <f>+'saisie Niv2_Pub'!AE105</f>
        <v>1</v>
      </c>
      <c r="AF105" s="187">
        <f>+'saisie Niv2_Pub'!AF105</f>
        <v>8</v>
      </c>
      <c r="AG105" s="187">
        <f>+'saisie Niv2_Pub'!AH105</f>
        <v>0</v>
      </c>
      <c r="AH105" s="187">
        <f>+'saisie Niv2_Pub'!AG105</f>
        <v>2</v>
      </c>
      <c r="AI105" s="187">
        <f>+'saisie Niv2_Pub'!AI105</f>
        <v>2</v>
      </c>
      <c r="AJ105" s="187">
        <f>+'saisie Niv2_Pub'!AK105</f>
        <v>10</v>
      </c>
      <c r="AK105" s="187">
        <f>+'saisie Niv2_Pub'!AL105</f>
        <v>1</v>
      </c>
      <c r="AL105" s="187">
        <f>+'saisie Niv2_Pub'!AM105</f>
        <v>1</v>
      </c>
      <c r="AM105" s="187">
        <f>+'saisie Niv2_Pub'!AN105</f>
        <v>0</v>
      </c>
    </row>
    <row r="106" spans="1:39" ht="15" customHeight="1">
      <c r="A106" s="187" t="s">
        <v>485</v>
      </c>
      <c r="B106" s="187">
        <v>398</v>
      </c>
      <c r="C106" s="187">
        <v>181</v>
      </c>
      <c r="D106" s="187">
        <v>285</v>
      </c>
      <c r="E106" s="187">
        <v>124</v>
      </c>
      <c r="F106" s="187">
        <v>203</v>
      </c>
      <c r="G106" s="187">
        <v>76</v>
      </c>
      <c r="H106" s="187">
        <v>174</v>
      </c>
      <c r="I106" s="187">
        <v>77</v>
      </c>
      <c r="J106" s="192">
        <f t="shared" si="24"/>
        <v>1060</v>
      </c>
      <c r="K106" s="192">
        <f t="shared" si="25"/>
        <v>458</v>
      </c>
      <c r="L106" s="187" t="s">
        <v>485</v>
      </c>
      <c r="M106" s="187">
        <v>70</v>
      </c>
      <c r="N106" s="187">
        <v>22</v>
      </c>
      <c r="O106" s="187">
        <v>21</v>
      </c>
      <c r="P106" s="187">
        <v>4</v>
      </c>
      <c r="Q106" s="187">
        <v>14</v>
      </c>
      <c r="R106" s="187">
        <v>7</v>
      </c>
      <c r="S106" s="187">
        <v>44</v>
      </c>
      <c r="T106" s="187">
        <v>23</v>
      </c>
      <c r="U106" s="192">
        <f t="shared" si="26"/>
        <v>149</v>
      </c>
      <c r="V106" s="192">
        <f t="shared" si="27"/>
        <v>56</v>
      </c>
      <c r="W106" s="187" t="s">
        <v>485</v>
      </c>
      <c r="X106" s="187">
        <f>+'saisie Niv2_Pub'!X106</f>
        <v>11</v>
      </c>
      <c r="Y106" s="187">
        <f>+'saisie Niv2_Pub'!Y106</f>
        <v>8</v>
      </c>
      <c r="Z106" s="187">
        <f>+'saisie Niv2_Pub'!Z106</f>
        <v>8</v>
      </c>
      <c r="AA106" s="187">
        <f>+'saisie Niv2_Pub'!AA106</f>
        <v>8</v>
      </c>
      <c r="AB106" s="187">
        <f>+'saisie Niv2_Pub'!AB106</f>
        <v>35</v>
      </c>
      <c r="AC106" s="187">
        <f>+'saisie Niv2_Pub'!AC106</f>
        <v>44</v>
      </c>
      <c r="AD106" s="187">
        <f>+'saisie Niv2_Pub'!AD106</f>
        <v>31</v>
      </c>
      <c r="AE106" s="187">
        <f>+'saisie Niv2_Pub'!AE106</f>
        <v>13</v>
      </c>
      <c r="AF106" s="187">
        <f>+'saisie Niv2_Pub'!AF106</f>
        <v>48</v>
      </c>
      <c r="AG106" s="187">
        <f>+'saisie Niv2_Pub'!AH106</f>
        <v>0</v>
      </c>
      <c r="AH106" s="187">
        <f>+'saisie Niv2_Pub'!AG106</f>
        <v>9</v>
      </c>
      <c r="AI106" s="187">
        <f>+'saisie Niv2_Pub'!AI106</f>
        <v>10</v>
      </c>
      <c r="AJ106" s="187">
        <f>+'saisie Niv2_Pub'!AK106</f>
        <v>58</v>
      </c>
      <c r="AK106" s="187">
        <f>+'saisie Niv2_Pub'!AL106</f>
        <v>8</v>
      </c>
      <c r="AL106" s="187">
        <f>+'saisie Niv2_Pub'!AM106</f>
        <v>8</v>
      </c>
      <c r="AM106" s="187">
        <f>+'saisie Niv2_Pub'!AN106</f>
        <v>0</v>
      </c>
    </row>
    <row r="107" spans="1:39" ht="15" customHeight="1">
      <c r="A107" s="187" t="s">
        <v>486</v>
      </c>
      <c r="B107" s="187">
        <v>91</v>
      </c>
      <c r="C107" s="187">
        <v>49</v>
      </c>
      <c r="D107" s="187">
        <v>47</v>
      </c>
      <c r="E107" s="187">
        <v>18</v>
      </c>
      <c r="F107" s="187">
        <v>20</v>
      </c>
      <c r="G107" s="187">
        <v>4</v>
      </c>
      <c r="H107" s="187">
        <v>22</v>
      </c>
      <c r="I107" s="187">
        <v>5</v>
      </c>
      <c r="J107" s="192">
        <f t="shared" si="24"/>
        <v>180</v>
      </c>
      <c r="K107" s="192">
        <f t="shared" si="25"/>
        <v>76</v>
      </c>
      <c r="L107" s="187" t="s">
        <v>486</v>
      </c>
      <c r="M107" s="187">
        <v>21</v>
      </c>
      <c r="N107" s="187">
        <v>10</v>
      </c>
      <c r="O107" s="187">
        <v>9</v>
      </c>
      <c r="P107" s="187"/>
      <c r="Q107" s="187"/>
      <c r="R107" s="187"/>
      <c r="S107" s="187">
        <v>2</v>
      </c>
      <c r="T107" s="187">
        <v>1</v>
      </c>
      <c r="U107" s="192">
        <f t="shared" si="26"/>
        <v>32</v>
      </c>
      <c r="V107" s="192">
        <f t="shared" si="27"/>
        <v>11</v>
      </c>
      <c r="W107" s="187" t="s">
        <v>486</v>
      </c>
      <c r="X107" s="187">
        <f>+'saisie Niv2_Pub'!X107</f>
        <v>3</v>
      </c>
      <c r="Y107" s="187">
        <f>+'saisie Niv2_Pub'!Y107</f>
        <v>3</v>
      </c>
      <c r="Z107" s="187">
        <f>+'saisie Niv2_Pub'!Z107</f>
        <v>2</v>
      </c>
      <c r="AA107" s="187">
        <f>+'saisie Niv2_Pub'!AA107</f>
        <v>2</v>
      </c>
      <c r="AB107" s="187">
        <f>+'saisie Niv2_Pub'!AB107</f>
        <v>10</v>
      </c>
      <c r="AC107" s="187">
        <f>+'saisie Niv2_Pub'!AC107</f>
        <v>10</v>
      </c>
      <c r="AD107" s="187">
        <f>+'saisie Niv2_Pub'!AD107</f>
        <v>10</v>
      </c>
      <c r="AE107" s="187">
        <f>+'saisie Niv2_Pub'!AE107</f>
        <v>0</v>
      </c>
      <c r="AF107" s="187">
        <f>+'saisie Niv2_Pub'!AF107</f>
        <v>14</v>
      </c>
      <c r="AG107" s="187">
        <f>+'saisie Niv2_Pub'!AH107</f>
        <v>0</v>
      </c>
      <c r="AH107" s="187">
        <f>+'saisie Niv2_Pub'!AG107</f>
        <v>1</v>
      </c>
      <c r="AI107" s="187">
        <f>+'saisie Niv2_Pub'!AI107</f>
        <v>0</v>
      </c>
      <c r="AJ107" s="187">
        <f>+'saisie Niv2_Pub'!AK107</f>
        <v>14</v>
      </c>
      <c r="AK107" s="187">
        <f>+'saisie Niv2_Pub'!AL107</f>
        <v>3</v>
      </c>
      <c r="AL107" s="187">
        <f>+'saisie Niv2_Pub'!AM107</f>
        <v>3</v>
      </c>
      <c r="AM107" s="187">
        <f>+'saisie Niv2_Pub'!AN107</f>
        <v>0</v>
      </c>
    </row>
    <row r="108" spans="1:39" ht="15" customHeight="1">
      <c r="A108" s="187" t="s">
        <v>487</v>
      </c>
      <c r="B108" s="187">
        <v>623</v>
      </c>
      <c r="C108" s="187">
        <v>285</v>
      </c>
      <c r="D108" s="187">
        <v>293</v>
      </c>
      <c r="E108" s="187">
        <v>116</v>
      </c>
      <c r="F108" s="187">
        <v>274</v>
      </c>
      <c r="G108" s="187">
        <v>108</v>
      </c>
      <c r="H108" s="187">
        <v>296</v>
      </c>
      <c r="I108" s="187">
        <v>119</v>
      </c>
      <c r="J108" s="192">
        <f t="shared" si="24"/>
        <v>1486</v>
      </c>
      <c r="K108" s="192">
        <f t="shared" si="25"/>
        <v>628</v>
      </c>
      <c r="L108" s="187" t="s">
        <v>487</v>
      </c>
      <c r="M108" s="187">
        <v>192</v>
      </c>
      <c r="N108" s="187">
        <v>94</v>
      </c>
      <c r="O108" s="187">
        <v>106</v>
      </c>
      <c r="P108" s="187">
        <v>47</v>
      </c>
      <c r="Q108" s="187">
        <v>107</v>
      </c>
      <c r="R108" s="187">
        <v>45</v>
      </c>
      <c r="S108" s="187">
        <v>128</v>
      </c>
      <c r="T108" s="187">
        <v>53</v>
      </c>
      <c r="U108" s="192">
        <f t="shared" si="26"/>
        <v>533</v>
      </c>
      <c r="V108" s="192">
        <f t="shared" si="27"/>
        <v>239</v>
      </c>
      <c r="W108" s="187" t="s">
        <v>487</v>
      </c>
      <c r="X108" s="187">
        <f>+'saisie Niv2_Pub'!X108</f>
        <v>14</v>
      </c>
      <c r="Y108" s="187">
        <f>+'saisie Niv2_Pub'!Y108</f>
        <v>9</v>
      </c>
      <c r="Z108" s="187">
        <f>+'saisie Niv2_Pub'!Z108</f>
        <v>9</v>
      </c>
      <c r="AA108" s="187">
        <f>+'saisie Niv2_Pub'!AA108</f>
        <v>8</v>
      </c>
      <c r="AB108" s="187">
        <f>+'saisie Niv2_Pub'!AB108</f>
        <v>40</v>
      </c>
      <c r="AC108" s="187">
        <f>+'saisie Niv2_Pub'!AC108</f>
        <v>34</v>
      </c>
      <c r="AD108" s="187">
        <f>+'saisie Niv2_Pub'!AD108</f>
        <v>28</v>
      </c>
      <c r="AE108" s="187">
        <f>+'saisie Niv2_Pub'!AE108</f>
        <v>6</v>
      </c>
      <c r="AF108" s="187">
        <f>+'saisie Niv2_Pub'!AF108</f>
        <v>54</v>
      </c>
      <c r="AG108" s="187">
        <f>+'saisie Niv2_Pub'!AH108</f>
        <v>0</v>
      </c>
      <c r="AH108" s="187">
        <f>+'saisie Niv2_Pub'!AG108</f>
        <v>16</v>
      </c>
      <c r="AI108" s="187">
        <f>+'saisie Niv2_Pub'!AI108</f>
        <v>11</v>
      </c>
      <c r="AJ108" s="187">
        <f>+'saisie Niv2_Pub'!AK108</f>
        <v>65</v>
      </c>
      <c r="AK108" s="187">
        <f>+'saisie Niv2_Pub'!AL108</f>
        <v>7</v>
      </c>
      <c r="AL108" s="187">
        <f>+'saisie Niv2_Pub'!AM108</f>
        <v>7</v>
      </c>
      <c r="AM108" s="187">
        <f>+'saisie Niv2_Pub'!AN108</f>
        <v>0</v>
      </c>
    </row>
    <row r="109" spans="1:39" ht="15" customHeight="1">
      <c r="A109" s="187" t="s">
        <v>488</v>
      </c>
      <c r="B109" s="187">
        <v>657</v>
      </c>
      <c r="C109" s="187">
        <v>293</v>
      </c>
      <c r="D109" s="187">
        <v>306</v>
      </c>
      <c r="E109" s="187">
        <v>113</v>
      </c>
      <c r="F109" s="187">
        <v>238</v>
      </c>
      <c r="G109" s="187">
        <v>108</v>
      </c>
      <c r="H109" s="187">
        <v>195</v>
      </c>
      <c r="I109" s="187">
        <v>73</v>
      </c>
      <c r="J109" s="192">
        <f t="shared" si="24"/>
        <v>1396</v>
      </c>
      <c r="K109" s="192">
        <f t="shared" si="25"/>
        <v>587</v>
      </c>
      <c r="L109" s="187" t="s">
        <v>488</v>
      </c>
      <c r="M109" s="187">
        <v>151</v>
      </c>
      <c r="N109" s="187">
        <v>62</v>
      </c>
      <c r="O109" s="187">
        <v>19</v>
      </c>
      <c r="P109" s="187">
        <v>10</v>
      </c>
      <c r="Q109" s="187">
        <v>33</v>
      </c>
      <c r="R109" s="187">
        <v>13</v>
      </c>
      <c r="S109" s="187">
        <v>54</v>
      </c>
      <c r="T109" s="187">
        <v>21</v>
      </c>
      <c r="U109" s="192">
        <f t="shared" si="26"/>
        <v>257</v>
      </c>
      <c r="V109" s="192">
        <f t="shared" si="27"/>
        <v>106</v>
      </c>
      <c r="W109" s="187" t="s">
        <v>488</v>
      </c>
      <c r="X109" s="187">
        <f>+'saisie Niv2_Pub'!X109</f>
        <v>13</v>
      </c>
      <c r="Y109" s="187">
        <f>+'saisie Niv2_Pub'!Y109</f>
        <v>8</v>
      </c>
      <c r="Z109" s="187">
        <f>+'saisie Niv2_Pub'!Z109</f>
        <v>7</v>
      </c>
      <c r="AA109" s="187">
        <f>+'saisie Niv2_Pub'!AA109</f>
        <v>6</v>
      </c>
      <c r="AB109" s="187">
        <f>+'saisie Niv2_Pub'!AB109</f>
        <v>34</v>
      </c>
      <c r="AC109" s="187">
        <f>+'saisie Niv2_Pub'!AC109</f>
        <v>34</v>
      </c>
      <c r="AD109" s="187">
        <f>+'saisie Niv2_Pub'!AD109</f>
        <v>27</v>
      </c>
      <c r="AE109" s="187">
        <f>+'saisie Niv2_Pub'!AE109</f>
        <v>7</v>
      </c>
      <c r="AF109" s="187">
        <f>+'saisie Niv2_Pub'!AF109</f>
        <v>48</v>
      </c>
      <c r="AG109" s="187">
        <f>+'saisie Niv2_Pub'!AH109</f>
        <v>0</v>
      </c>
      <c r="AH109" s="187">
        <f>+'saisie Niv2_Pub'!AG109</f>
        <v>12</v>
      </c>
      <c r="AI109" s="187">
        <f>+'saisie Niv2_Pub'!AI109</f>
        <v>9</v>
      </c>
      <c r="AJ109" s="187">
        <f>+'saisie Niv2_Pub'!AK109</f>
        <v>57</v>
      </c>
      <c r="AK109" s="187">
        <f>+'saisie Niv2_Pub'!AL109</f>
        <v>7</v>
      </c>
      <c r="AL109" s="187">
        <f>+'saisie Niv2_Pub'!AM109</f>
        <v>7</v>
      </c>
      <c r="AM109" s="187">
        <f>+'saisie Niv2_Pub'!AN109</f>
        <v>0</v>
      </c>
    </row>
    <row r="110" spans="1:39" ht="15" customHeight="1">
      <c r="A110" s="187" t="s">
        <v>489</v>
      </c>
      <c r="B110" s="187">
        <v>823</v>
      </c>
      <c r="C110" s="187">
        <v>264</v>
      </c>
      <c r="D110" s="187">
        <v>514</v>
      </c>
      <c r="E110" s="187">
        <v>185</v>
      </c>
      <c r="F110" s="187">
        <v>470</v>
      </c>
      <c r="G110" s="187">
        <v>175</v>
      </c>
      <c r="H110" s="187">
        <v>444</v>
      </c>
      <c r="I110" s="187">
        <v>182</v>
      </c>
      <c r="J110" s="192">
        <f t="shared" si="24"/>
        <v>2251</v>
      </c>
      <c r="K110" s="192">
        <f t="shared" si="25"/>
        <v>806</v>
      </c>
      <c r="L110" s="187" t="s">
        <v>489</v>
      </c>
      <c r="M110" s="187">
        <v>157</v>
      </c>
      <c r="N110" s="187">
        <v>43</v>
      </c>
      <c r="O110" s="187">
        <v>88</v>
      </c>
      <c r="P110" s="187">
        <v>29</v>
      </c>
      <c r="Q110" s="187">
        <v>58</v>
      </c>
      <c r="R110" s="187">
        <v>21</v>
      </c>
      <c r="S110" s="187">
        <v>159</v>
      </c>
      <c r="T110" s="187">
        <v>54</v>
      </c>
      <c r="U110" s="192">
        <f t="shared" si="26"/>
        <v>462</v>
      </c>
      <c r="V110" s="192">
        <f t="shared" si="27"/>
        <v>147</v>
      </c>
      <c r="W110" s="187" t="s">
        <v>489</v>
      </c>
      <c r="X110" s="187">
        <f>+'saisie Niv2_Pub'!X110</f>
        <v>15</v>
      </c>
      <c r="Y110" s="187">
        <f>+'saisie Niv2_Pub'!Y110</f>
        <v>13</v>
      </c>
      <c r="Z110" s="187">
        <f>+'saisie Niv2_Pub'!Z110</f>
        <v>13</v>
      </c>
      <c r="AA110" s="187">
        <f>+'saisie Niv2_Pub'!AA110</f>
        <v>13</v>
      </c>
      <c r="AB110" s="187">
        <f>+'saisie Niv2_Pub'!AB110</f>
        <v>54</v>
      </c>
      <c r="AC110" s="187">
        <f>+'saisie Niv2_Pub'!AC110</f>
        <v>52</v>
      </c>
      <c r="AD110" s="187">
        <f>+'saisie Niv2_Pub'!AD110</f>
        <v>43</v>
      </c>
      <c r="AE110" s="187">
        <f>+'saisie Niv2_Pub'!AE110</f>
        <v>9</v>
      </c>
      <c r="AF110" s="187">
        <f>+'saisie Niv2_Pub'!AF110</f>
        <v>73</v>
      </c>
      <c r="AG110" s="187">
        <f>+'saisie Niv2_Pub'!AH110</f>
        <v>0</v>
      </c>
      <c r="AH110" s="187">
        <f>+'saisie Niv2_Pub'!AG110</f>
        <v>17</v>
      </c>
      <c r="AI110" s="187">
        <f>+'saisie Niv2_Pub'!AI110</f>
        <v>22</v>
      </c>
      <c r="AJ110" s="187">
        <f>+'saisie Niv2_Pub'!AK110</f>
        <v>95</v>
      </c>
      <c r="AK110" s="187">
        <f>+'saisie Niv2_Pub'!AL110</f>
        <v>9</v>
      </c>
      <c r="AL110" s="187">
        <f>+'saisie Niv2_Pub'!AM110</f>
        <v>9</v>
      </c>
      <c r="AM110" s="187">
        <f>+'saisie Niv2_Pub'!AN110</f>
        <v>0</v>
      </c>
    </row>
    <row r="111" spans="1:39" ht="15" customHeight="1">
      <c r="A111" s="187" t="s">
        <v>490</v>
      </c>
      <c r="B111" s="187">
        <v>93</v>
      </c>
      <c r="C111" s="187">
        <v>47</v>
      </c>
      <c r="D111" s="187">
        <v>71</v>
      </c>
      <c r="E111" s="187">
        <v>25</v>
      </c>
      <c r="F111" s="187">
        <v>61</v>
      </c>
      <c r="G111" s="187">
        <v>38</v>
      </c>
      <c r="H111" s="187">
        <v>53</v>
      </c>
      <c r="I111" s="187">
        <v>27</v>
      </c>
      <c r="J111" s="192">
        <f t="shared" si="24"/>
        <v>278</v>
      </c>
      <c r="K111" s="192">
        <f t="shared" si="25"/>
        <v>137</v>
      </c>
      <c r="L111" s="187" t="s">
        <v>490</v>
      </c>
      <c r="M111" s="187">
        <v>30</v>
      </c>
      <c r="N111" s="187">
        <v>14</v>
      </c>
      <c r="O111" s="187">
        <v>14</v>
      </c>
      <c r="P111" s="187">
        <v>6</v>
      </c>
      <c r="Q111" s="187">
        <v>22</v>
      </c>
      <c r="R111" s="187">
        <v>13</v>
      </c>
      <c r="S111" s="187">
        <v>26</v>
      </c>
      <c r="T111" s="187">
        <v>16</v>
      </c>
      <c r="U111" s="192">
        <f t="shared" si="26"/>
        <v>92</v>
      </c>
      <c r="V111" s="192">
        <f t="shared" si="27"/>
        <v>49</v>
      </c>
      <c r="W111" s="187" t="s">
        <v>490</v>
      </c>
      <c r="X111" s="187">
        <f>+'saisie Niv2_Pub'!X111</f>
        <v>3</v>
      </c>
      <c r="Y111" s="187">
        <f>+'saisie Niv2_Pub'!Y111</f>
        <v>2</v>
      </c>
      <c r="Z111" s="187">
        <f>+'saisie Niv2_Pub'!Z111</f>
        <v>2</v>
      </c>
      <c r="AA111" s="187">
        <f>+'saisie Niv2_Pub'!AA111</f>
        <v>1</v>
      </c>
      <c r="AB111" s="187">
        <f>+'saisie Niv2_Pub'!AB111</f>
        <v>8</v>
      </c>
      <c r="AC111" s="187">
        <f>+'saisie Niv2_Pub'!AC111</f>
        <v>9</v>
      </c>
      <c r="AD111" s="187">
        <f>+'saisie Niv2_Pub'!AD111</f>
        <v>8</v>
      </c>
      <c r="AE111" s="187">
        <f>+'saisie Niv2_Pub'!AE111</f>
        <v>1</v>
      </c>
      <c r="AF111" s="187">
        <f>+'saisie Niv2_Pub'!AF111</f>
        <v>11</v>
      </c>
      <c r="AG111" s="187">
        <f>+'saisie Niv2_Pub'!AH111</f>
        <v>0</v>
      </c>
      <c r="AH111" s="187">
        <f>+'saisie Niv2_Pub'!AG111</f>
        <v>0</v>
      </c>
      <c r="AI111" s="187">
        <f>+'saisie Niv2_Pub'!AI111</f>
        <v>3</v>
      </c>
      <c r="AJ111" s="187">
        <f>+'saisie Niv2_Pub'!AK111</f>
        <v>14</v>
      </c>
      <c r="AK111" s="187">
        <f>+'saisie Niv2_Pub'!AL111</f>
        <v>3</v>
      </c>
      <c r="AL111" s="187">
        <f>+'saisie Niv2_Pub'!AM111</f>
        <v>2</v>
      </c>
      <c r="AM111" s="187">
        <f>+'saisie Niv2_Pub'!AN111</f>
        <v>1</v>
      </c>
    </row>
    <row r="112" spans="1:39" ht="15" customHeight="1">
      <c r="A112" s="187" t="s">
        <v>491</v>
      </c>
      <c r="B112" s="187">
        <v>15</v>
      </c>
      <c r="C112" s="187">
        <v>5</v>
      </c>
      <c r="D112" s="187">
        <v>18</v>
      </c>
      <c r="E112" s="187">
        <v>11</v>
      </c>
      <c r="F112" s="187">
        <v>7</v>
      </c>
      <c r="G112" s="187">
        <v>3</v>
      </c>
      <c r="H112" s="187"/>
      <c r="I112" s="187"/>
      <c r="J112" s="192">
        <f t="shared" si="24"/>
        <v>40</v>
      </c>
      <c r="K112" s="192">
        <f t="shared" si="25"/>
        <v>19</v>
      </c>
      <c r="L112" s="187" t="s">
        <v>491</v>
      </c>
      <c r="M112" s="187">
        <v>10</v>
      </c>
      <c r="N112" s="187">
        <v>3</v>
      </c>
      <c r="O112" s="187">
        <v>3</v>
      </c>
      <c r="P112" s="187">
        <v>1</v>
      </c>
      <c r="Q112" s="187"/>
      <c r="R112" s="187"/>
      <c r="S112" s="187"/>
      <c r="T112" s="187"/>
      <c r="U112" s="192">
        <f t="shared" si="26"/>
        <v>13</v>
      </c>
      <c r="V112" s="192">
        <f t="shared" si="27"/>
        <v>4</v>
      </c>
      <c r="W112" s="187" t="s">
        <v>491</v>
      </c>
      <c r="X112" s="187">
        <f>+'saisie Niv2_Pub'!X112</f>
        <v>1</v>
      </c>
      <c r="Y112" s="187">
        <f>+'saisie Niv2_Pub'!Y112</f>
        <v>1</v>
      </c>
      <c r="Z112" s="187">
        <f>+'saisie Niv2_Pub'!Z112</f>
        <v>1</v>
      </c>
      <c r="AA112" s="187">
        <f>+'saisie Niv2_Pub'!AA112</f>
        <v>0</v>
      </c>
      <c r="AB112" s="187">
        <f>+'saisie Niv2_Pub'!AB112</f>
        <v>3</v>
      </c>
      <c r="AC112" s="187">
        <f>+'saisie Niv2_Pub'!AC112</f>
        <v>4</v>
      </c>
      <c r="AD112" s="187">
        <f>+'saisie Niv2_Pub'!AD112</f>
        <v>3</v>
      </c>
      <c r="AE112" s="187">
        <f>+'saisie Niv2_Pub'!AE112</f>
        <v>1</v>
      </c>
      <c r="AF112" s="187">
        <f>+'saisie Niv2_Pub'!AF112</f>
        <v>3</v>
      </c>
      <c r="AG112" s="187">
        <f>+'saisie Niv2_Pub'!AH112</f>
        <v>0</v>
      </c>
      <c r="AH112" s="187">
        <f>+'saisie Niv2_Pub'!AG112</f>
        <v>1</v>
      </c>
      <c r="AI112" s="187">
        <f>+'saisie Niv2_Pub'!AI112</f>
        <v>0</v>
      </c>
      <c r="AJ112" s="187">
        <f>+'saisie Niv2_Pub'!AK112</f>
        <v>3</v>
      </c>
      <c r="AK112" s="187">
        <f>+'saisie Niv2_Pub'!AL112</f>
        <v>1</v>
      </c>
      <c r="AL112" s="187">
        <f>+'saisie Niv2_Pub'!AM112</f>
        <v>1</v>
      </c>
      <c r="AM112" s="187">
        <f>+'saisie Niv2_Pub'!AN112</f>
        <v>0</v>
      </c>
    </row>
    <row r="113" spans="1:39" ht="15" customHeight="1">
      <c r="A113" s="187" t="s">
        <v>492</v>
      </c>
      <c r="B113" s="187">
        <v>400</v>
      </c>
      <c r="C113" s="187">
        <v>196</v>
      </c>
      <c r="D113" s="187">
        <v>318</v>
      </c>
      <c r="E113" s="187">
        <v>155</v>
      </c>
      <c r="F113" s="187">
        <v>156</v>
      </c>
      <c r="G113" s="187">
        <v>60</v>
      </c>
      <c r="H113" s="187">
        <v>177</v>
      </c>
      <c r="I113" s="187">
        <v>96</v>
      </c>
      <c r="J113" s="192">
        <f t="shared" si="24"/>
        <v>1051</v>
      </c>
      <c r="K113" s="192">
        <f t="shared" si="25"/>
        <v>507</v>
      </c>
      <c r="L113" s="187" t="s">
        <v>492</v>
      </c>
      <c r="M113" s="187">
        <v>109</v>
      </c>
      <c r="N113" s="187">
        <v>57</v>
      </c>
      <c r="O113" s="187">
        <v>107</v>
      </c>
      <c r="P113" s="187">
        <v>75</v>
      </c>
      <c r="Q113" s="187">
        <v>61</v>
      </c>
      <c r="R113" s="187">
        <v>26</v>
      </c>
      <c r="S113" s="187">
        <v>73</v>
      </c>
      <c r="T113" s="187">
        <v>39</v>
      </c>
      <c r="U113" s="192">
        <f t="shared" si="26"/>
        <v>350</v>
      </c>
      <c r="V113" s="192">
        <f t="shared" si="27"/>
        <v>197</v>
      </c>
      <c r="W113" s="187" t="s">
        <v>492</v>
      </c>
      <c r="X113" s="187">
        <f>+'saisie Niv2_Pub'!X113</f>
        <v>10</v>
      </c>
      <c r="Y113" s="187">
        <f>+'saisie Niv2_Pub'!Y113</f>
        <v>9</v>
      </c>
      <c r="Z113" s="187">
        <f>+'saisie Niv2_Pub'!Z113</f>
        <v>6</v>
      </c>
      <c r="AA113" s="187">
        <f>+'saisie Niv2_Pub'!AA113</f>
        <v>6</v>
      </c>
      <c r="AB113" s="187">
        <f>+'saisie Niv2_Pub'!AB113</f>
        <v>31</v>
      </c>
      <c r="AC113" s="187">
        <f>+'saisie Niv2_Pub'!AC113</f>
        <v>23</v>
      </c>
      <c r="AD113" s="187">
        <f>+'saisie Niv2_Pub'!AD113</f>
        <v>23</v>
      </c>
      <c r="AE113" s="187">
        <f>+'saisie Niv2_Pub'!AE113</f>
        <v>0</v>
      </c>
      <c r="AF113" s="187">
        <f>+'saisie Niv2_Pub'!AF113</f>
        <v>39</v>
      </c>
      <c r="AG113" s="187">
        <f>+'saisie Niv2_Pub'!AH113</f>
        <v>0</v>
      </c>
      <c r="AH113" s="187">
        <f>+'saisie Niv2_Pub'!AG113</f>
        <v>15</v>
      </c>
      <c r="AI113" s="187">
        <f>+'saisie Niv2_Pub'!AI113</f>
        <v>13</v>
      </c>
      <c r="AJ113" s="187">
        <f>+'saisie Niv2_Pub'!AK113</f>
        <v>52</v>
      </c>
      <c r="AK113" s="187">
        <f>+'saisie Niv2_Pub'!AL113</f>
        <v>5</v>
      </c>
      <c r="AL113" s="187">
        <f>+'saisie Niv2_Pub'!AM113</f>
        <v>5</v>
      </c>
      <c r="AM113" s="187">
        <f>+'saisie Niv2_Pub'!AN113</f>
        <v>0</v>
      </c>
    </row>
    <row r="114" spans="1:39" ht="15" customHeight="1">
      <c r="A114" s="187" t="s">
        <v>493</v>
      </c>
      <c r="B114" s="187">
        <v>302</v>
      </c>
      <c r="C114" s="187">
        <v>157</v>
      </c>
      <c r="D114" s="187">
        <v>177</v>
      </c>
      <c r="E114" s="187">
        <v>84</v>
      </c>
      <c r="F114" s="187">
        <v>192</v>
      </c>
      <c r="G114" s="187">
        <v>104</v>
      </c>
      <c r="H114" s="187">
        <v>163</v>
      </c>
      <c r="I114" s="187">
        <v>81</v>
      </c>
      <c r="J114" s="192">
        <f t="shared" si="24"/>
        <v>834</v>
      </c>
      <c r="K114" s="192">
        <f t="shared" si="25"/>
        <v>426</v>
      </c>
      <c r="L114" s="187" t="s">
        <v>493</v>
      </c>
      <c r="M114" s="187">
        <v>55</v>
      </c>
      <c r="N114" s="187">
        <v>26</v>
      </c>
      <c r="O114" s="187">
        <v>40</v>
      </c>
      <c r="P114" s="187">
        <v>20</v>
      </c>
      <c r="Q114" s="187">
        <v>25</v>
      </c>
      <c r="R114" s="187">
        <v>10</v>
      </c>
      <c r="S114" s="187">
        <v>60</v>
      </c>
      <c r="T114" s="187">
        <v>35</v>
      </c>
      <c r="U114" s="192">
        <f t="shared" si="26"/>
        <v>180</v>
      </c>
      <c r="V114" s="192">
        <f t="shared" si="27"/>
        <v>91</v>
      </c>
      <c r="W114" s="187" t="s">
        <v>493</v>
      </c>
      <c r="X114" s="187">
        <f>+'saisie Niv2_Pub'!X114</f>
        <v>5</v>
      </c>
      <c r="Y114" s="187">
        <f>+'saisie Niv2_Pub'!Y114</f>
        <v>5</v>
      </c>
      <c r="Z114" s="187">
        <f>+'saisie Niv2_Pub'!Z114</f>
        <v>4</v>
      </c>
      <c r="AA114" s="187">
        <f>+'saisie Niv2_Pub'!AA114</f>
        <v>5</v>
      </c>
      <c r="AB114" s="187">
        <f>+'saisie Niv2_Pub'!AB114</f>
        <v>19</v>
      </c>
      <c r="AC114" s="187">
        <f>+'saisie Niv2_Pub'!AC114</f>
        <v>20</v>
      </c>
      <c r="AD114" s="187">
        <f>+'saisie Niv2_Pub'!AD114</f>
        <v>17</v>
      </c>
      <c r="AE114" s="187">
        <f>+'saisie Niv2_Pub'!AE114</f>
        <v>3</v>
      </c>
      <c r="AF114" s="187">
        <f>+'saisie Niv2_Pub'!AF114</f>
        <v>30</v>
      </c>
      <c r="AG114" s="187">
        <f>+'saisie Niv2_Pub'!AH114</f>
        <v>0</v>
      </c>
      <c r="AH114" s="187">
        <f>+'saisie Niv2_Pub'!AG114</f>
        <v>11</v>
      </c>
      <c r="AI114" s="187">
        <f>+'saisie Niv2_Pub'!AI114</f>
        <v>8</v>
      </c>
      <c r="AJ114" s="187">
        <f>+'saisie Niv2_Pub'!AK114</f>
        <v>38</v>
      </c>
      <c r="AK114" s="187">
        <f>+'saisie Niv2_Pub'!AL114</f>
        <v>3</v>
      </c>
      <c r="AL114" s="187">
        <f>+'saisie Niv2_Pub'!AM114</f>
        <v>3</v>
      </c>
      <c r="AM114" s="187">
        <f>+'saisie Niv2_Pub'!AN114</f>
        <v>0</v>
      </c>
    </row>
    <row r="115" spans="1:39" ht="15" customHeight="1">
      <c r="A115" s="187" t="s">
        <v>494</v>
      </c>
      <c r="B115" s="187">
        <v>361</v>
      </c>
      <c r="C115" s="187">
        <v>128</v>
      </c>
      <c r="D115" s="187">
        <v>225</v>
      </c>
      <c r="E115" s="187">
        <v>88</v>
      </c>
      <c r="F115" s="187">
        <v>103</v>
      </c>
      <c r="G115" s="187">
        <v>35</v>
      </c>
      <c r="H115" s="187">
        <v>111</v>
      </c>
      <c r="I115" s="187">
        <v>42</v>
      </c>
      <c r="J115" s="192">
        <f t="shared" si="24"/>
        <v>800</v>
      </c>
      <c r="K115" s="192">
        <f t="shared" si="25"/>
        <v>293</v>
      </c>
      <c r="L115" s="187" t="s">
        <v>494</v>
      </c>
      <c r="M115" s="187">
        <v>77</v>
      </c>
      <c r="N115" s="187">
        <v>33</v>
      </c>
      <c r="O115" s="187">
        <v>30</v>
      </c>
      <c r="P115" s="187">
        <v>9</v>
      </c>
      <c r="Q115" s="187">
        <v>7</v>
      </c>
      <c r="R115" s="187">
        <v>2</v>
      </c>
      <c r="S115" s="187">
        <v>54</v>
      </c>
      <c r="T115" s="187">
        <v>28</v>
      </c>
      <c r="U115" s="192">
        <f t="shared" si="26"/>
        <v>168</v>
      </c>
      <c r="V115" s="192">
        <f t="shared" si="27"/>
        <v>72</v>
      </c>
      <c r="W115" s="412" t="s">
        <v>494</v>
      </c>
      <c r="X115" s="187">
        <f>+'saisie Niv2_Pub'!X115</f>
        <v>9</v>
      </c>
      <c r="Y115" s="187">
        <f>+'saisie Niv2_Pub'!Y115</f>
        <v>6</v>
      </c>
      <c r="Z115" s="187">
        <f>+'saisie Niv2_Pub'!Z115</f>
        <v>4</v>
      </c>
      <c r="AA115" s="187">
        <f>+'saisie Niv2_Pub'!AA115</f>
        <v>5</v>
      </c>
      <c r="AB115" s="187">
        <f>+'saisie Niv2_Pub'!AB115</f>
        <v>24</v>
      </c>
      <c r="AC115" s="187">
        <f>+'saisie Niv2_Pub'!AC115</f>
        <v>20</v>
      </c>
      <c r="AD115" s="187">
        <f>+'saisie Niv2_Pub'!AD115</f>
        <v>20</v>
      </c>
      <c r="AE115" s="187">
        <f>+'saisie Niv2_Pub'!AE115</f>
        <v>0</v>
      </c>
      <c r="AF115" s="187">
        <f>+'saisie Niv2_Pub'!AF115</f>
        <v>34</v>
      </c>
      <c r="AG115" s="187">
        <f>+'saisie Niv2_Pub'!AH115</f>
        <v>0</v>
      </c>
      <c r="AH115" s="187">
        <f>+'saisie Niv2_Pub'!AG115</f>
        <v>8</v>
      </c>
      <c r="AI115" s="187">
        <f>+'saisie Niv2_Pub'!AI115</f>
        <v>10</v>
      </c>
      <c r="AJ115" s="187">
        <f>+'saisie Niv2_Pub'!AK115</f>
        <v>44</v>
      </c>
      <c r="AK115" s="187">
        <f>+'saisie Niv2_Pub'!AL115</f>
        <v>4</v>
      </c>
      <c r="AL115" s="187">
        <f>+'saisie Niv2_Pub'!AM115</f>
        <v>4</v>
      </c>
      <c r="AM115" s="187">
        <f>+'saisie Niv2_Pub'!AN115</f>
        <v>0</v>
      </c>
    </row>
    <row r="116" spans="1:39" ht="15" customHeight="1">
      <c r="A116" s="187" t="s">
        <v>495</v>
      </c>
      <c r="B116" s="187">
        <v>957</v>
      </c>
      <c r="C116" s="187">
        <v>354</v>
      </c>
      <c r="D116" s="187">
        <v>622</v>
      </c>
      <c r="E116" s="187">
        <v>227</v>
      </c>
      <c r="F116" s="187">
        <v>428</v>
      </c>
      <c r="G116" s="187">
        <v>133</v>
      </c>
      <c r="H116" s="187">
        <v>321</v>
      </c>
      <c r="I116" s="187">
        <v>123</v>
      </c>
      <c r="J116" s="192">
        <f t="shared" si="24"/>
        <v>2328</v>
      </c>
      <c r="K116" s="192">
        <f t="shared" si="25"/>
        <v>837</v>
      </c>
      <c r="L116" s="187" t="s">
        <v>495</v>
      </c>
      <c r="M116" s="187">
        <v>200</v>
      </c>
      <c r="N116" s="187">
        <v>72</v>
      </c>
      <c r="O116" s="187">
        <v>128</v>
      </c>
      <c r="P116" s="187">
        <v>48</v>
      </c>
      <c r="Q116" s="187">
        <v>83</v>
      </c>
      <c r="R116" s="187">
        <v>25</v>
      </c>
      <c r="S116" s="187">
        <v>99</v>
      </c>
      <c r="T116" s="187">
        <v>41</v>
      </c>
      <c r="U116" s="192">
        <f t="shared" si="26"/>
        <v>510</v>
      </c>
      <c r="V116" s="192">
        <f t="shared" si="27"/>
        <v>186</v>
      </c>
      <c r="W116" s="187" t="s">
        <v>495</v>
      </c>
      <c r="X116" s="187">
        <f>+'saisie Niv2_Pub'!X116</f>
        <v>19</v>
      </c>
      <c r="Y116" s="187">
        <f>+'saisie Niv2_Pub'!Y116</f>
        <v>18</v>
      </c>
      <c r="Z116" s="187">
        <f>+'saisie Niv2_Pub'!Z116</f>
        <v>15</v>
      </c>
      <c r="AA116" s="187">
        <f>+'saisie Niv2_Pub'!AA116</f>
        <v>13</v>
      </c>
      <c r="AB116" s="187">
        <f>+'saisie Niv2_Pub'!AB116</f>
        <v>65</v>
      </c>
      <c r="AC116" s="187">
        <f>+'saisie Niv2_Pub'!AC116</f>
        <v>71</v>
      </c>
      <c r="AD116" s="187">
        <f>+'saisie Niv2_Pub'!AD116</f>
        <v>61</v>
      </c>
      <c r="AE116" s="187">
        <f>+'saisie Niv2_Pub'!AE116</f>
        <v>10</v>
      </c>
      <c r="AF116" s="187">
        <f>+'saisie Niv2_Pub'!AF116</f>
        <v>93</v>
      </c>
      <c r="AG116" s="187">
        <f>+'saisie Niv2_Pub'!AH116</f>
        <v>0</v>
      </c>
      <c r="AH116" s="187">
        <f>+'saisie Niv2_Pub'!AG116</f>
        <v>22</v>
      </c>
      <c r="AI116" s="187">
        <f>+'saisie Niv2_Pub'!AI116</f>
        <v>38</v>
      </c>
      <c r="AJ116" s="187">
        <f>+'saisie Niv2_Pub'!AK116</f>
        <v>131</v>
      </c>
      <c r="AK116" s="187">
        <f>+'saisie Niv2_Pub'!AL116</f>
        <v>13</v>
      </c>
      <c r="AL116" s="187">
        <f>+'saisie Niv2_Pub'!AM116</f>
        <v>13</v>
      </c>
      <c r="AM116" s="187">
        <f>+'saisie Niv2_Pub'!AN116</f>
        <v>0</v>
      </c>
    </row>
    <row r="117" spans="1:39" ht="15" customHeight="1">
      <c r="A117" s="187" t="s">
        <v>496</v>
      </c>
      <c r="B117" s="187">
        <v>816</v>
      </c>
      <c r="C117" s="187">
        <v>394</v>
      </c>
      <c r="D117" s="187">
        <v>364</v>
      </c>
      <c r="E117" s="187">
        <v>147</v>
      </c>
      <c r="F117" s="187">
        <v>252</v>
      </c>
      <c r="G117" s="187">
        <v>120</v>
      </c>
      <c r="H117" s="187">
        <v>164</v>
      </c>
      <c r="I117" s="187">
        <v>62</v>
      </c>
      <c r="J117" s="192">
        <f t="shared" si="24"/>
        <v>1596</v>
      </c>
      <c r="K117" s="192">
        <f t="shared" si="25"/>
        <v>723</v>
      </c>
      <c r="L117" s="187" t="s">
        <v>496</v>
      </c>
      <c r="M117" s="187">
        <v>196</v>
      </c>
      <c r="N117" s="187">
        <v>96</v>
      </c>
      <c r="O117" s="187">
        <v>63</v>
      </c>
      <c r="P117" s="187">
        <v>26</v>
      </c>
      <c r="Q117" s="187">
        <v>23</v>
      </c>
      <c r="R117" s="187">
        <v>11</v>
      </c>
      <c r="S117" s="187">
        <v>65</v>
      </c>
      <c r="T117" s="187">
        <v>34</v>
      </c>
      <c r="U117" s="192">
        <f t="shared" si="26"/>
        <v>347</v>
      </c>
      <c r="V117" s="192">
        <f t="shared" si="27"/>
        <v>167</v>
      </c>
      <c r="W117" s="187" t="s">
        <v>496</v>
      </c>
      <c r="X117" s="187">
        <f>+'saisie Niv2_Pub'!X117</f>
        <v>17</v>
      </c>
      <c r="Y117" s="187">
        <f>+'saisie Niv2_Pub'!Y117</f>
        <v>8</v>
      </c>
      <c r="Z117" s="187">
        <f>+'saisie Niv2_Pub'!Z117</f>
        <v>6</v>
      </c>
      <c r="AA117" s="187">
        <f>+'saisie Niv2_Pub'!AA117</f>
        <v>6</v>
      </c>
      <c r="AB117" s="187">
        <f>+'saisie Niv2_Pub'!AB117</f>
        <v>37</v>
      </c>
      <c r="AC117" s="187">
        <f>+'saisie Niv2_Pub'!AC117</f>
        <v>27</v>
      </c>
      <c r="AD117" s="187">
        <f>+'saisie Niv2_Pub'!AD117</f>
        <v>27</v>
      </c>
      <c r="AE117" s="187">
        <f>+'saisie Niv2_Pub'!AE117</f>
        <v>0</v>
      </c>
      <c r="AF117" s="187">
        <f>+'saisie Niv2_Pub'!AF117</f>
        <v>46</v>
      </c>
      <c r="AG117" s="187">
        <f>+'saisie Niv2_Pub'!AH117</f>
        <v>0</v>
      </c>
      <c r="AH117" s="187">
        <f>+'saisie Niv2_Pub'!AG117</f>
        <v>15</v>
      </c>
      <c r="AI117" s="187">
        <f>+'saisie Niv2_Pub'!AI117</f>
        <v>12</v>
      </c>
      <c r="AJ117" s="187">
        <f>+'saisie Niv2_Pub'!AK117</f>
        <v>58</v>
      </c>
      <c r="AK117" s="187">
        <f>+'saisie Niv2_Pub'!AL117</f>
        <v>4</v>
      </c>
      <c r="AL117" s="187">
        <f>+'saisie Niv2_Pub'!AM117</f>
        <v>4</v>
      </c>
      <c r="AM117" s="187">
        <f>+'saisie Niv2_Pub'!AN117</f>
        <v>0</v>
      </c>
    </row>
    <row r="118" spans="1:39" ht="15" customHeight="1">
      <c r="A118" s="187" t="s">
        <v>497</v>
      </c>
      <c r="B118" s="187">
        <v>153</v>
      </c>
      <c r="C118" s="187">
        <v>80</v>
      </c>
      <c r="D118" s="187">
        <v>97</v>
      </c>
      <c r="E118" s="187">
        <v>50</v>
      </c>
      <c r="F118" s="187">
        <v>110</v>
      </c>
      <c r="G118" s="187">
        <v>45</v>
      </c>
      <c r="H118" s="187">
        <v>43</v>
      </c>
      <c r="I118" s="187">
        <v>13</v>
      </c>
      <c r="J118" s="192">
        <f t="shared" si="24"/>
        <v>403</v>
      </c>
      <c r="K118" s="192">
        <f t="shared" si="25"/>
        <v>188</v>
      </c>
      <c r="L118" s="187" t="s">
        <v>497</v>
      </c>
      <c r="M118" s="187">
        <v>15</v>
      </c>
      <c r="N118" s="187">
        <v>7</v>
      </c>
      <c r="O118" s="187">
        <v>12</v>
      </c>
      <c r="P118" s="187">
        <v>5</v>
      </c>
      <c r="Q118" s="187">
        <v>18</v>
      </c>
      <c r="R118" s="187">
        <v>7</v>
      </c>
      <c r="S118" s="187">
        <v>15</v>
      </c>
      <c r="T118" s="187">
        <v>7</v>
      </c>
      <c r="U118" s="192">
        <f t="shared" si="26"/>
        <v>60</v>
      </c>
      <c r="V118" s="192">
        <f t="shared" si="27"/>
        <v>26</v>
      </c>
      <c r="W118" s="187" t="s">
        <v>497</v>
      </c>
      <c r="X118" s="187">
        <f>+'saisie Niv2_Pub'!X118</f>
        <v>4</v>
      </c>
      <c r="Y118" s="187">
        <f>+'saisie Niv2_Pub'!Y118</f>
        <v>2</v>
      </c>
      <c r="Z118" s="187">
        <f>+'saisie Niv2_Pub'!Z118</f>
        <v>3</v>
      </c>
      <c r="AA118" s="187">
        <f>+'saisie Niv2_Pub'!AA118</f>
        <v>2</v>
      </c>
      <c r="AB118" s="187">
        <f>+'saisie Niv2_Pub'!AB118</f>
        <v>11</v>
      </c>
      <c r="AC118" s="187">
        <f>+'saisie Niv2_Pub'!AC118</f>
        <v>19</v>
      </c>
      <c r="AD118" s="187">
        <f>+'saisie Niv2_Pub'!AD118</f>
        <v>14</v>
      </c>
      <c r="AE118" s="187">
        <f>+'saisie Niv2_Pub'!AE118</f>
        <v>5</v>
      </c>
      <c r="AF118" s="187">
        <f>+'saisie Niv2_Pub'!AF118</f>
        <v>18</v>
      </c>
      <c r="AG118" s="187">
        <f>+'saisie Niv2_Pub'!AH118</f>
        <v>0</v>
      </c>
      <c r="AH118" s="187">
        <f>+'saisie Niv2_Pub'!AG118</f>
        <v>6</v>
      </c>
      <c r="AI118" s="187">
        <f>+'saisie Niv2_Pub'!AI118</f>
        <v>9</v>
      </c>
      <c r="AJ118" s="187">
        <f>+'saisie Niv2_Pub'!AK118</f>
        <v>27</v>
      </c>
      <c r="AK118" s="187">
        <f>+'saisie Niv2_Pub'!AL118</f>
        <v>3</v>
      </c>
      <c r="AL118" s="187">
        <f>+'saisie Niv2_Pub'!AM118</f>
        <v>3</v>
      </c>
      <c r="AM118" s="187">
        <f>+'saisie Niv2_Pub'!AN118</f>
        <v>0</v>
      </c>
    </row>
    <row r="119" spans="1:39" ht="15" customHeight="1">
      <c r="A119" s="187" t="s">
        <v>498</v>
      </c>
      <c r="B119" s="187">
        <v>72</v>
      </c>
      <c r="C119" s="187">
        <v>43</v>
      </c>
      <c r="D119" s="187">
        <v>62</v>
      </c>
      <c r="E119" s="187">
        <v>31</v>
      </c>
      <c r="F119" s="187">
        <v>29</v>
      </c>
      <c r="G119" s="187">
        <v>15</v>
      </c>
      <c r="H119" s="187">
        <v>26</v>
      </c>
      <c r="I119" s="187">
        <v>15</v>
      </c>
      <c r="J119" s="192">
        <f t="shared" si="24"/>
        <v>189</v>
      </c>
      <c r="K119" s="192">
        <f t="shared" si="25"/>
        <v>104</v>
      </c>
      <c r="L119" s="187" t="s">
        <v>498</v>
      </c>
      <c r="M119" s="187">
        <v>21</v>
      </c>
      <c r="N119" s="187">
        <v>11</v>
      </c>
      <c r="O119" s="187">
        <v>4</v>
      </c>
      <c r="P119" s="187">
        <v>3</v>
      </c>
      <c r="Q119" s="187">
        <v>1</v>
      </c>
      <c r="R119" s="187">
        <v>1</v>
      </c>
      <c r="S119" s="187">
        <v>4</v>
      </c>
      <c r="T119" s="187">
        <v>1</v>
      </c>
      <c r="U119" s="192">
        <f t="shared" si="26"/>
        <v>30</v>
      </c>
      <c r="V119" s="192">
        <f t="shared" si="27"/>
        <v>16</v>
      </c>
      <c r="W119" s="187" t="s">
        <v>498</v>
      </c>
      <c r="X119" s="187">
        <f>+'saisie Niv2_Pub'!X119</f>
        <v>2</v>
      </c>
      <c r="Y119" s="187">
        <f>+'saisie Niv2_Pub'!Y119</f>
        <v>2</v>
      </c>
      <c r="Z119" s="187">
        <f>+'saisie Niv2_Pub'!Z119</f>
        <v>2</v>
      </c>
      <c r="AA119" s="187">
        <f>+'saisie Niv2_Pub'!AA119</f>
        <v>1</v>
      </c>
      <c r="AB119" s="187">
        <f>+'saisie Niv2_Pub'!AB119</f>
        <v>7</v>
      </c>
      <c r="AC119" s="187">
        <f>+'saisie Niv2_Pub'!AC119</f>
        <v>6</v>
      </c>
      <c r="AD119" s="187">
        <f>+'saisie Niv2_Pub'!AD119</f>
        <v>6</v>
      </c>
      <c r="AE119" s="187">
        <f>+'saisie Niv2_Pub'!AE119</f>
        <v>0</v>
      </c>
      <c r="AF119" s="187">
        <f>+'saisie Niv2_Pub'!AF119</f>
        <v>6</v>
      </c>
      <c r="AG119" s="187">
        <f>+'saisie Niv2_Pub'!AH119</f>
        <v>0</v>
      </c>
      <c r="AH119" s="187">
        <f>+'saisie Niv2_Pub'!AG119</f>
        <v>2</v>
      </c>
      <c r="AI119" s="187">
        <f>+'saisie Niv2_Pub'!AI119</f>
        <v>0</v>
      </c>
      <c r="AJ119" s="187">
        <f>+'saisie Niv2_Pub'!AK119</f>
        <v>6</v>
      </c>
      <c r="AK119" s="187">
        <f>+'saisie Niv2_Pub'!AL119</f>
        <v>2</v>
      </c>
      <c r="AL119" s="187">
        <f>+'saisie Niv2_Pub'!AM119</f>
        <v>2</v>
      </c>
      <c r="AM119" s="187">
        <f>+'saisie Niv2_Pub'!AN119</f>
        <v>0</v>
      </c>
    </row>
    <row r="120" spans="1:39" ht="15" customHeight="1">
      <c r="A120" s="187" t="s">
        <v>499</v>
      </c>
      <c r="B120" s="187">
        <v>453</v>
      </c>
      <c r="C120" s="187">
        <v>193</v>
      </c>
      <c r="D120" s="187">
        <v>359</v>
      </c>
      <c r="E120" s="187">
        <v>132</v>
      </c>
      <c r="F120" s="187">
        <v>241</v>
      </c>
      <c r="G120" s="187">
        <v>82</v>
      </c>
      <c r="H120" s="187">
        <v>273</v>
      </c>
      <c r="I120" s="187">
        <v>105</v>
      </c>
      <c r="J120" s="192">
        <f t="shared" si="24"/>
        <v>1326</v>
      </c>
      <c r="K120" s="192">
        <f t="shared" si="25"/>
        <v>512</v>
      </c>
      <c r="L120" s="187" t="s">
        <v>499</v>
      </c>
      <c r="M120" s="187">
        <v>66</v>
      </c>
      <c r="N120" s="187">
        <v>34</v>
      </c>
      <c r="O120" s="187">
        <v>49</v>
      </c>
      <c r="P120" s="187">
        <v>19</v>
      </c>
      <c r="Q120" s="187">
        <v>26</v>
      </c>
      <c r="R120" s="187">
        <v>9</v>
      </c>
      <c r="S120" s="187">
        <v>70</v>
      </c>
      <c r="T120" s="187">
        <v>25</v>
      </c>
      <c r="U120" s="192">
        <f t="shared" si="26"/>
        <v>211</v>
      </c>
      <c r="V120" s="192">
        <f t="shared" si="27"/>
        <v>87</v>
      </c>
      <c r="W120" s="187" t="s">
        <v>499</v>
      </c>
      <c r="X120" s="187">
        <f>+'saisie Niv2_Pub'!X120</f>
        <v>10</v>
      </c>
      <c r="Y120" s="187">
        <f>+'saisie Niv2_Pub'!Y120</f>
        <v>10</v>
      </c>
      <c r="Z120" s="187">
        <f>+'saisie Niv2_Pub'!Z120</f>
        <v>7</v>
      </c>
      <c r="AA120" s="187">
        <f>+'saisie Niv2_Pub'!AA120</f>
        <v>6</v>
      </c>
      <c r="AB120" s="187">
        <f>+'saisie Niv2_Pub'!AB120</f>
        <v>33</v>
      </c>
      <c r="AC120" s="187">
        <f>+'saisie Niv2_Pub'!AC120</f>
        <v>33</v>
      </c>
      <c r="AD120" s="187">
        <f>+'saisie Niv2_Pub'!AD120</f>
        <v>30</v>
      </c>
      <c r="AE120" s="187">
        <f>+'saisie Niv2_Pub'!AE120</f>
        <v>3</v>
      </c>
      <c r="AF120" s="187">
        <f>+'saisie Niv2_Pub'!AF120</f>
        <v>65</v>
      </c>
      <c r="AG120" s="187">
        <f>+'saisie Niv2_Pub'!AH120</f>
        <v>0</v>
      </c>
      <c r="AH120" s="187">
        <f>+'saisie Niv2_Pub'!AG120</f>
        <v>21</v>
      </c>
      <c r="AI120" s="187">
        <f>+'saisie Niv2_Pub'!AI120</f>
        <v>9</v>
      </c>
      <c r="AJ120" s="187">
        <f>+'saisie Niv2_Pub'!AK120</f>
        <v>74</v>
      </c>
      <c r="AK120" s="187">
        <f>+'saisie Niv2_Pub'!AL120</f>
        <v>6</v>
      </c>
      <c r="AL120" s="187">
        <f>+'saisie Niv2_Pub'!AM120</f>
        <v>6</v>
      </c>
      <c r="AM120" s="187">
        <f>+'saisie Niv2_Pub'!AN120</f>
        <v>0</v>
      </c>
    </row>
    <row r="121" spans="1:39" ht="15" customHeight="1">
      <c r="A121" s="187" t="s">
        <v>500</v>
      </c>
      <c r="B121" s="187">
        <v>80</v>
      </c>
      <c r="C121" s="187">
        <v>34</v>
      </c>
      <c r="D121" s="187">
        <v>35</v>
      </c>
      <c r="E121" s="187">
        <v>20</v>
      </c>
      <c r="F121" s="187">
        <v>16</v>
      </c>
      <c r="G121" s="187">
        <v>7</v>
      </c>
      <c r="H121" s="187">
        <v>20</v>
      </c>
      <c r="I121" s="187">
        <v>12</v>
      </c>
      <c r="J121" s="192">
        <f t="shared" si="24"/>
        <v>151</v>
      </c>
      <c r="K121" s="192">
        <f t="shared" si="25"/>
        <v>73</v>
      </c>
      <c r="L121" s="187" t="s">
        <v>500</v>
      </c>
      <c r="M121" s="187">
        <v>17</v>
      </c>
      <c r="N121" s="187">
        <v>8</v>
      </c>
      <c r="O121" s="187">
        <v>5</v>
      </c>
      <c r="P121" s="187">
        <v>4</v>
      </c>
      <c r="Q121" s="187">
        <v>1</v>
      </c>
      <c r="R121" s="187"/>
      <c r="S121" s="187">
        <v>4</v>
      </c>
      <c r="T121" s="187">
        <v>1</v>
      </c>
      <c r="U121" s="192">
        <f t="shared" si="26"/>
        <v>27</v>
      </c>
      <c r="V121" s="192">
        <f t="shared" si="27"/>
        <v>13</v>
      </c>
      <c r="W121" s="187" t="s">
        <v>500</v>
      </c>
      <c r="X121" s="187">
        <f>+'saisie Niv2_Pub'!X121</f>
        <v>2</v>
      </c>
      <c r="Y121" s="187">
        <f>+'saisie Niv2_Pub'!Y121</f>
        <v>2</v>
      </c>
      <c r="Z121" s="187">
        <f>+'saisie Niv2_Pub'!Z121</f>
        <v>2</v>
      </c>
      <c r="AA121" s="187">
        <f>+'saisie Niv2_Pub'!AA121</f>
        <v>2</v>
      </c>
      <c r="AB121" s="187">
        <f>+'saisie Niv2_Pub'!AB121</f>
        <v>8</v>
      </c>
      <c r="AC121" s="187">
        <f>+'saisie Niv2_Pub'!AC121</f>
        <v>14</v>
      </c>
      <c r="AD121" s="187">
        <f>+'saisie Niv2_Pub'!AD121</f>
        <v>8</v>
      </c>
      <c r="AE121" s="187">
        <f>+'saisie Niv2_Pub'!AE121</f>
        <v>6</v>
      </c>
      <c r="AF121" s="187">
        <f>+'saisie Niv2_Pub'!AF121</f>
        <v>8</v>
      </c>
      <c r="AG121" s="187">
        <f>+'saisie Niv2_Pub'!AH121</f>
        <v>0</v>
      </c>
      <c r="AH121" s="187">
        <f>+'saisie Niv2_Pub'!AG121</f>
        <v>1</v>
      </c>
      <c r="AI121" s="187">
        <f>+'saisie Niv2_Pub'!AI121</f>
        <v>3</v>
      </c>
      <c r="AJ121" s="187">
        <f>+'saisie Niv2_Pub'!AK121</f>
        <v>11</v>
      </c>
      <c r="AK121" s="187">
        <f>+'saisie Niv2_Pub'!AL121</f>
        <v>2</v>
      </c>
      <c r="AL121" s="187">
        <f>+'saisie Niv2_Pub'!AM121</f>
        <v>2</v>
      </c>
      <c r="AM121" s="187">
        <f>+'saisie Niv2_Pub'!AN121</f>
        <v>0</v>
      </c>
    </row>
    <row r="122" spans="1:39" ht="15" customHeight="1">
      <c r="A122" s="187" t="s">
        <v>501</v>
      </c>
      <c r="B122" s="187">
        <v>305</v>
      </c>
      <c r="C122" s="187">
        <v>145</v>
      </c>
      <c r="D122" s="187">
        <v>182</v>
      </c>
      <c r="E122" s="187">
        <v>91</v>
      </c>
      <c r="F122" s="187">
        <v>141</v>
      </c>
      <c r="G122" s="187">
        <v>71</v>
      </c>
      <c r="H122" s="187">
        <v>141</v>
      </c>
      <c r="I122" s="187">
        <v>55</v>
      </c>
      <c r="J122" s="192">
        <f t="shared" si="24"/>
        <v>769</v>
      </c>
      <c r="K122" s="192">
        <f t="shared" si="25"/>
        <v>362</v>
      </c>
      <c r="L122" s="187" t="s">
        <v>501</v>
      </c>
      <c r="M122" s="187">
        <v>42</v>
      </c>
      <c r="N122" s="187">
        <v>20</v>
      </c>
      <c r="O122" s="187">
        <v>37</v>
      </c>
      <c r="P122" s="187">
        <v>21</v>
      </c>
      <c r="Q122" s="187">
        <v>33</v>
      </c>
      <c r="R122" s="187">
        <v>19</v>
      </c>
      <c r="S122" s="187">
        <v>65</v>
      </c>
      <c r="T122" s="187">
        <v>26</v>
      </c>
      <c r="U122" s="192">
        <f t="shared" si="26"/>
        <v>177</v>
      </c>
      <c r="V122" s="192">
        <f t="shared" si="27"/>
        <v>86</v>
      </c>
      <c r="W122" s="187" t="s">
        <v>501</v>
      </c>
      <c r="X122" s="187">
        <f>+'saisie Niv2_Pub'!X122</f>
        <v>10</v>
      </c>
      <c r="Y122" s="187">
        <f>+'saisie Niv2_Pub'!Y122</f>
        <v>9</v>
      </c>
      <c r="Z122" s="187">
        <f>+'saisie Niv2_Pub'!Z122</f>
        <v>7</v>
      </c>
      <c r="AA122" s="187">
        <f>+'saisie Niv2_Pub'!AA122</f>
        <v>5</v>
      </c>
      <c r="AB122" s="187">
        <f>+'saisie Niv2_Pub'!AB122</f>
        <v>31</v>
      </c>
      <c r="AC122" s="187">
        <f>+'saisie Niv2_Pub'!AC122</f>
        <v>36</v>
      </c>
      <c r="AD122" s="187">
        <f>+'saisie Niv2_Pub'!AD122</f>
        <v>31</v>
      </c>
      <c r="AE122" s="187">
        <f>+'saisie Niv2_Pub'!AE122</f>
        <v>5</v>
      </c>
      <c r="AF122" s="187">
        <f>+'saisie Niv2_Pub'!AF122</f>
        <v>42</v>
      </c>
      <c r="AG122" s="187">
        <f>+'saisie Niv2_Pub'!AH122</f>
        <v>0</v>
      </c>
      <c r="AH122" s="187">
        <f>+'saisie Niv2_Pub'!AG122</f>
        <v>10</v>
      </c>
      <c r="AI122" s="187">
        <f>+'saisie Niv2_Pub'!AI122</f>
        <v>8</v>
      </c>
      <c r="AJ122" s="187">
        <f>+'saisie Niv2_Pub'!AK122</f>
        <v>50</v>
      </c>
      <c r="AK122" s="187">
        <f>+'saisie Niv2_Pub'!AL122</f>
        <v>7</v>
      </c>
      <c r="AL122" s="187">
        <f>+'saisie Niv2_Pub'!AM122</f>
        <v>7</v>
      </c>
      <c r="AM122" s="187">
        <f>+'saisie Niv2_Pub'!AN122</f>
        <v>0</v>
      </c>
    </row>
    <row r="123" spans="1:39">
      <c r="A123" s="403"/>
      <c r="B123" s="411"/>
      <c r="C123" s="411"/>
      <c r="D123" s="411"/>
      <c r="E123" s="411"/>
      <c r="F123" s="411"/>
      <c r="G123" s="411"/>
      <c r="H123" s="411"/>
      <c r="I123" s="411"/>
      <c r="J123" s="411"/>
      <c r="K123" s="411"/>
      <c r="L123" s="403"/>
      <c r="M123" s="411"/>
      <c r="N123" s="411"/>
      <c r="O123" s="411"/>
      <c r="P123" s="411"/>
      <c r="Q123" s="411"/>
      <c r="R123" s="411"/>
      <c r="S123" s="411"/>
      <c r="T123" s="411"/>
      <c r="U123" s="411"/>
      <c r="V123" s="411"/>
      <c r="W123" s="403"/>
      <c r="X123" s="411"/>
      <c r="Y123" s="411"/>
      <c r="Z123" s="411"/>
      <c r="AA123" s="411"/>
      <c r="AB123" s="411"/>
      <c r="AC123" s="411"/>
      <c r="AD123" s="411"/>
      <c r="AE123" s="411"/>
      <c r="AF123" s="411"/>
      <c r="AG123" s="411"/>
      <c r="AH123" s="411"/>
      <c r="AI123" s="411"/>
      <c r="AJ123" s="411"/>
      <c r="AK123" s="411"/>
      <c r="AL123" s="411"/>
      <c r="AM123" s="411"/>
    </row>
    <row r="125" spans="1:39">
      <c r="A125" s="328" t="s">
        <v>348</v>
      </c>
      <c r="B125" s="328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 t="s">
        <v>210</v>
      </c>
      <c r="M125" s="328"/>
      <c r="N125" s="328"/>
      <c r="O125" s="328"/>
      <c r="P125" s="328"/>
      <c r="Q125" s="328"/>
      <c r="R125" s="328"/>
      <c r="S125" s="328"/>
      <c r="T125" s="354"/>
      <c r="U125" s="328"/>
      <c r="V125" s="328"/>
      <c r="W125" s="328" t="s">
        <v>280</v>
      </c>
      <c r="X125" s="328"/>
      <c r="Y125" s="328"/>
      <c r="Z125" s="354"/>
      <c r="AA125" s="354"/>
      <c r="AB125" s="354"/>
      <c r="AC125" s="354"/>
      <c r="AD125" s="354"/>
      <c r="AE125" s="354"/>
      <c r="AF125" s="354"/>
      <c r="AG125" s="354"/>
      <c r="AH125" s="354"/>
      <c r="AI125" s="354"/>
      <c r="AJ125" s="354"/>
      <c r="AK125" s="354"/>
      <c r="AL125" s="354"/>
    </row>
    <row r="126" spans="1:39">
      <c r="A126" s="328" t="s">
        <v>998</v>
      </c>
      <c r="B126" s="328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 t="s">
        <v>998</v>
      </c>
      <c r="M126" s="328"/>
      <c r="N126" s="328"/>
      <c r="O126" s="328"/>
      <c r="P126" s="328"/>
      <c r="Q126" s="328"/>
      <c r="R126" s="328"/>
      <c r="S126" s="328"/>
      <c r="T126" s="354"/>
      <c r="U126" s="328"/>
      <c r="V126" s="328"/>
      <c r="W126" s="328" t="s">
        <v>297</v>
      </c>
      <c r="X126" s="328"/>
      <c r="Y126" s="328"/>
      <c r="Z126" s="354"/>
      <c r="AA126" s="354"/>
      <c r="AB126" s="354"/>
      <c r="AC126" s="354"/>
      <c r="AD126" s="354"/>
      <c r="AE126" s="354"/>
      <c r="AF126" s="354"/>
      <c r="AG126" s="354"/>
      <c r="AH126" s="354"/>
      <c r="AI126" s="354"/>
      <c r="AJ126" s="354"/>
      <c r="AK126" s="354"/>
      <c r="AL126" s="354"/>
    </row>
    <row r="127" spans="1:39">
      <c r="A127" s="328" t="s">
        <v>1</v>
      </c>
      <c r="B127" s="354"/>
      <c r="C127" s="354"/>
      <c r="D127" s="354"/>
      <c r="E127" s="354"/>
      <c r="F127" s="354"/>
      <c r="G127" s="354"/>
      <c r="H127" s="354"/>
      <c r="I127" s="354"/>
      <c r="J127" s="354"/>
      <c r="K127" s="354"/>
      <c r="L127" s="328" t="s">
        <v>1</v>
      </c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28" t="s">
        <v>1</v>
      </c>
      <c r="X127" s="354"/>
      <c r="Y127" s="354"/>
      <c r="Z127" s="354"/>
      <c r="AA127" s="354"/>
      <c r="AB127" s="354"/>
      <c r="AC127" s="354"/>
      <c r="AD127" s="354"/>
      <c r="AE127" s="354"/>
      <c r="AF127" s="354"/>
      <c r="AG127" s="354"/>
      <c r="AH127" s="354"/>
      <c r="AI127" s="354"/>
      <c r="AJ127" s="354"/>
      <c r="AK127" s="354"/>
      <c r="AL127" s="354"/>
    </row>
    <row r="129" spans="1:39">
      <c r="A129" s="399" t="s">
        <v>458</v>
      </c>
      <c r="H129" s="343" t="s">
        <v>618</v>
      </c>
      <c r="L129" s="399" t="s">
        <v>458</v>
      </c>
      <c r="S129" s="343" t="s">
        <v>618</v>
      </c>
      <c r="W129" s="399" t="s">
        <v>458</v>
      </c>
      <c r="AK129" s="343" t="s">
        <v>618</v>
      </c>
    </row>
    <row r="131" spans="1:39">
      <c r="A131" s="185"/>
      <c r="B131" s="79" t="s">
        <v>544</v>
      </c>
      <c r="C131" s="186"/>
      <c r="D131" s="79" t="s">
        <v>545</v>
      </c>
      <c r="E131" s="186"/>
      <c r="F131" s="79" t="s">
        <v>546</v>
      </c>
      <c r="G131" s="186"/>
      <c r="H131" s="79" t="s">
        <v>547</v>
      </c>
      <c r="I131" s="186"/>
      <c r="J131" s="79" t="s">
        <v>377</v>
      </c>
      <c r="K131" s="186"/>
      <c r="L131" s="185"/>
      <c r="M131" s="79" t="s">
        <v>544</v>
      </c>
      <c r="N131" s="186"/>
      <c r="O131" s="79" t="s">
        <v>545</v>
      </c>
      <c r="P131" s="186"/>
      <c r="Q131" s="79" t="s">
        <v>546</v>
      </c>
      <c r="R131" s="186"/>
      <c r="S131" s="79" t="s">
        <v>547</v>
      </c>
      <c r="T131" s="186"/>
      <c r="U131" s="79" t="s">
        <v>377</v>
      </c>
      <c r="V131" s="186"/>
      <c r="W131" s="683"/>
      <c r="X131" s="1071" t="s">
        <v>96</v>
      </c>
      <c r="Y131" s="1072"/>
      <c r="Z131" s="1072"/>
      <c r="AA131" s="1072"/>
      <c r="AB131" s="1073"/>
      <c r="AC131" s="1074" t="s">
        <v>384</v>
      </c>
      <c r="AD131" s="1075"/>
      <c r="AE131" s="1076"/>
      <c r="AF131" s="674" t="s">
        <v>548</v>
      </c>
      <c r="AG131" s="694"/>
      <c r="AH131" s="694"/>
      <c r="AI131" s="694"/>
      <c r="AJ131" s="694"/>
      <c r="AK131" s="695" t="s">
        <v>386</v>
      </c>
      <c r="AL131" s="696"/>
      <c r="AM131" s="696"/>
    </row>
    <row r="132" spans="1:39">
      <c r="A132" s="403" t="s">
        <v>387</v>
      </c>
      <c r="B132" s="85" t="s">
        <v>665</v>
      </c>
      <c r="C132" s="85" t="s">
        <v>389</v>
      </c>
      <c r="D132" s="85" t="s">
        <v>665</v>
      </c>
      <c r="E132" s="85" t="s">
        <v>389</v>
      </c>
      <c r="F132" s="85" t="s">
        <v>665</v>
      </c>
      <c r="G132" s="85" t="s">
        <v>389</v>
      </c>
      <c r="H132" s="85" t="s">
        <v>665</v>
      </c>
      <c r="I132" s="85" t="s">
        <v>389</v>
      </c>
      <c r="J132" s="85" t="s">
        <v>665</v>
      </c>
      <c r="K132" s="85" t="s">
        <v>389</v>
      </c>
      <c r="L132" s="403" t="s">
        <v>387</v>
      </c>
      <c r="M132" s="85" t="s">
        <v>665</v>
      </c>
      <c r="N132" s="85" t="s">
        <v>389</v>
      </c>
      <c r="O132" s="85" t="s">
        <v>665</v>
      </c>
      <c r="P132" s="85" t="s">
        <v>389</v>
      </c>
      <c r="Q132" s="85" t="s">
        <v>665</v>
      </c>
      <c r="R132" s="85" t="s">
        <v>389</v>
      </c>
      <c r="S132" s="85" t="s">
        <v>665</v>
      </c>
      <c r="T132" s="85" t="s">
        <v>389</v>
      </c>
      <c r="U132" s="85" t="s">
        <v>665</v>
      </c>
      <c r="V132" s="85" t="s">
        <v>389</v>
      </c>
      <c r="W132" s="734" t="s">
        <v>387</v>
      </c>
      <c r="X132" s="737" t="s">
        <v>550</v>
      </c>
      <c r="Y132" s="737" t="s">
        <v>551</v>
      </c>
      <c r="Z132" s="737" t="s">
        <v>552</v>
      </c>
      <c r="AA132" s="737" t="s">
        <v>553</v>
      </c>
      <c r="AB132" s="726" t="s">
        <v>377</v>
      </c>
      <c r="AC132" s="242" t="s">
        <v>97</v>
      </c>
      <c r="AD132" s="944" t="s">
        <v>100</v>
      </c>
      <c r="AE132" s="944" t="s">
        <v>102</v>
      </c>
      <c r="AF132" s="945" t="s">
        <v>391</v>
      </c>
      <c r="AG132" s="242" t="s">
        <v>549</v>
      </c>
      <c r="AH132" s="242" t="s">
        <v>243</v>
      </c>
      <c r="AI132" s="242" t="s">
        <v>393</v>
      </c>
      <c r="AJ132" s="1055"/>
      <c r="AK132" s="947"/>
      <c r="AL132" s="945" t="s">
        <v>394</v>
      </c>
      <c r="AM132" s="1055"/>
    </row>
    <row r="133" spans="1:39">
      <c r="A133" s="187"/>
      <c r="B133" s="409"/>
      <c r="C133" s="409"/>
      <c r="D133" s="409"/>
      <c r="E133" s="409"/>
      <c r="F133" s="409"/>
      <c r="G133" s="409"/>
      <c r="H133" s="409"/>
      <c r="I133" s="409"/>
      <c r="J133" s="409"/>
      <c r="K133" s="409"/>
      <c r="L133" s="187"/>
      <c r="M133" s="409"/>
      <c r="N133" s="409"/>
      <c r="O133" s="409"/>
      <c r="P133" s="409"/>
      <c r="Q133" s="409"/>
      <c r="R133" s="409"/>
      <c r="S133" s="409"/>
      <c r="T133" s="409"/>
      <c r="U133" s="409"/>
      <c r="V133" s="409"/>
      <c r="W133" s="735"/>
      <c r="X133" s="733"/>
      <c r="Y133" s="733"/>
      <c r="Z133" s="733"/>
      <c r="AA133" s="733"/>
      <c r="AB133" s="736"/>
      <c r="AC133" s="948" t="s">
        <v>98</v>
      </c>
      <c r="AD133" s="949" t="s">
        <v>99</v>
      </c>
      <c r="AE133" s="949" t="s">
        <v>101</v>
      </c>
      <c r="AF133" s="950" t="s">
        <v>403</v>
      </c>
      <c r="AG133" s="811" t="s">
        <v>554</v>
      </c>
      <c r="AH133" s="811" t="s">
        <v>244</v>
      </c>
      <c r="AI133" s="811" t="s">
        <v>403</v>
      </c>
      <c r="AJ133" s="811" t="s">
        <v>377</v>
      </c>
      <c r="AK133" s="948" t="s">
        <v>111</v>
      </c>
      <c r="AL133" s="950" t="s">
        <v>405</v>
      </c>
      <c r="AM133" s="1056" t="s">
        <v>406</v>
      </c>
    </row>
    <row r="134" spans="1:39" s="59" customFormat="1">
      <c r="A134" s="16" t="s">
        <v>407</v>
      </c>
      <c r="B134" s="29">
        <f>SUM(B136:B153)</f>
        <v>10078</v>
      </c>
      <c r="C134" s="29">
        <f t="shared" ref="C134:K134" si="28">SUM(C136:C153)</f>
        <v>5043</v>
      </c>
      <c r="D134" s="29">
        <f t="shared" si="28"/>
        <v>8218</v>
      </c>
      <c r="E134" s="29">
        <f t="shared" si="28"/>
        <v>4046</v>
      </c>
      <c r="F134" s="29">
        <f t="shared" si="28"/>
        <v>5916</v>
      </c>
      <c r="G134" s="29">
        <f t="shared" si="28"/>
        <v>2898</v>
      </c>
      <c r="H134" s="29">
        <f t="shared" si="28"/>
        <v>6485</v>
      </c>
      <c r="I134" s="29">
        <f t="shared" si="28"/>
        <v>3276</v>
      </c>
      <c r="J134" s="29">
        <f t="shared" si="28"/>
        <v>30697</v>
      </c>
      <c r="K134" s="29">
        <f t="shared" si="28"/>
        <v>15263</v>
      </c>
      <c r="L134" s="16" t="s">
        <v>407</v>
      </c>
      <c r="M134" s="29">
        <f>SUM(M136:M153)</f>
        <v>2035</v>
      </c>
      <c r="N134" s="29">
        <f t="shared" ref="N134:V134" si="29">SUM(N136:N153)</f>
        <v>1050</v>
      </c>
      <c r="O134" s="29">
        <f t="shared" si="29"/>
        <v>1142</v>
      </c>
      <c r="P134" s="29">
        <f t="shared" si="29"/>
        <v>592</v>
      </c>
      <c r="Q134" s="29">
        <f t="shared" si="29"/>
        <v>1042</v>
      </c>
      <c r="R134" s="29">
        <f t="shared" si="29"/>
        <v>563</v>
      </c>
      <c r="S134" s="29">
        <f t="shared" si="29"/>
        <v>1985</v>
      </c>
      <c r="T134" s="29">
        <f t="shared" si="29"/>
        <v>1079</v>
      </c>
      <c r="U134" s="29">
        <f t="shared" si="29"/>
        <v>6204</v>
      </c>
      <c r="V134" s="29">
        <f t="shared" si="29"/>
        <v>3284</v>
      </c>
      <c r="W134" s="16" t="s">
        <v>407</v>
      </c>
      <c r="X134" s="29">
        <f>SUM(X136:X153)</f>
        <v>242</v>
      </c>
      <c r="Y134" s="29">
        <f t="shared" ref="Y134:AD134" si="30">SUM(Y136:Y153)</f>
        <v>204</v>
      </c>
      <c r="Z134" s="29">
        <f t="shared" si="30"/>
        <v>169</v>
      </c>
      <c r="AA134" s="29">
        <f t="shared" si="30"/>
        <v>181</v>
      </c>
      <c r="AB134" s="29">
        <f t="shared" si="30"/>
        <v>796</v>
      </c>
      <c r="AC134" s="29">
        <f t="shared" si="30"/>
        <v>831</v>
      </c>
      <c r="AD134" s="29">
        <f t="shared" si="30"/>
        <v>729</v>
      </c>
      <c r="AE134" s="29">
        <f t="shared" ref="AE134:AM134" si="31">SUM(AE136:AE153)</f>
        <v>102</v>
      </c>
      <c r="AF134" s="29">
        <f t="shared" si="31"/>
        <v>1115</v>
      </c>
      <c r="AG134" s="29">
        <f>SUM(AG136:AG153)</f>
        <v>190</v>
      </c>
      <c r="AH134" s="29">
        <f t="shared" si="31"/>
        <v>0</v>
      </c>
      <c r="AI134" s="29">
        <f t="shared" si="31"/>
        <v>395</v>
      </c>
      <c r="AJ134" s="29">
        <f t="shared" si="31"/>
        <v>1510</v>
      </c>
      <c r="AK134" s="29">
        <f t="shared" si="31"/>
        <v>127</v>
      </c>
      <c r="AL134" s="29">
        <f t="shared" si="31"/>
        <v>125</v>
      </c>
      <c r="AM134" s="29">
        <f t="shared" si="31"/>
        <v>2</v>
      </c>
    </row>
    <row r="135" spans="1:39">
      <c r="A135" s="187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187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87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</row>
    <row r="136" spans="1:39" ht="15" customHeight="1">
      <c r="A136" s="187" t="s">
        <v>459</v>
      </c>
      <c r="B136" s="187">
        <f>+'saisie Niv2_Pub'!B136+'saisie Niv2_Pub'!C136</f>
        <v>1215</v>
      </c>
      <c r="C136" s="187">
        <f>+'saisie Niv2_Pub'!C136</f>
        <v>658</v>
      </c>
      <c r="D136" s="187">
        <f>+'saisie Niv2_Pub'!D136+'saisie Niv2_Pub'!E136</f>
        <v>1441</v>
      </c>
      <c r="E136" s="187">
        <f>+'saisie Niv2_Pub'!E136</f>
        <v>730</v>
      </c>
      <c r="F136" s="187">
        <f>+'saisie Niv2_Pub'!F136+'saisie Niv2_Pub'!G136</f>
        <v>1278</v>
      </c>
      <c r="G136" s="187">
        <f>+'saisie Niv2_Pub'!G136</f>
        <v>640</v>
      </c>
      <c r="H136" s="187">
        <f>+'saisie Niv2_Pub'!H136+'saisie Niv2_Pub'!I136</f>
        <v>1340</v>
      </c>
      <c r="I136" s="187">
        <f>+'saisie Niv2_Pub'!I136</f>
        <v>722</v>
      </c>
      <c r="J136" s="192">
        <f t="shared" ref="J136:J153" si="32">B136+D136+F136+H136</f>
        <v>5274</v>
      </c>
      <c r="K136" s="192">
        <f t="shared" ref="K136:K153" si="33">+C136+E136+G136+I136</f>
        <v>2750</v>
      </c>
      <c r="L136" s="187" t="s">
        <v>459</v>
      </c>
      <c r="M136" s="187">
        <f>+'saisie Niv2_Pub'!M136+'saisie Niv2_Pub'!N136</f>
        <v>153</v>
      </c>
      <c r="N136" s="187">
        <f>+'saisie Niv2_Pub'!N136</f>
        <v>88</v>
      </c>
      <c r="O136" s="187">
        <f>+'saisie Niv2_Pub'!O136+'saisie Niv2_Pub'!P136</f>
        <v>183</v>
      </c>
      <c r="P136" s="187">
        <f>+'saisie Niv2_Pub'!P136</f>
        <v>90</v>
      </c>
      <c r="Q136" s="187">
        <f>+'saisie Niv2_Pub'!Q136+'saisie Niv2_Pub'!R136</f>
        <v>128</v>
      </c>
      <c r="R136" s="187">
        <f>+'saisie Niv2_Pub'!R136</f>
        <v>71</v>
      </c>
      <c r="S136" s="187">
        <f>+'saisie Niv2_Pub'!S136+'saisie Niv2_Pub'!T136</f>
        <v>177</v>
      </c>
      <c r="T136" s="187">
        <f>+'saisie Niv2_Pub'!T136</f>
        <v>107</v>
      </c>
      <c r="U136" s="192">
        <f t="shared" ref="U136:U153" si="34">M136+O136+Q136+S136</f>
        <v>641</v>
      </c>
      <c r="V136" s="192">
        <f t="shared" ref="V136:V153" si="35">N136+P136+R136+T136</f>
        <v>356</v>
      </c>
      <c r="W136" s="187" t="s">
        <v>459</v>
      </c>
      <c r="X136" s="187">
        <f>+'saisie Niv2_Pub'!X136</f>
        <v>24</v>
      </c>
      <c r="Y136" s="187">
        <f>+'saisie Niv2_Pub'!Y136</f>
        <v>22</v>
      </c>
      <c r="Z136" s="187">
        <f>+'saisie Niv2_Pub'!Z136</f>
        <v>21</v>
      </c>
      <c r="AA136" s="187">
        <f>+'saisie Niv2_Pub'!AA136</f>
        <v>23</v>
      </c>
      <c r="AB136" s="187">
        <f>+'saisie Niv2_Pub'!AB136</f>
        <v>90</v>
      </c>
      <c r="AC136" s="187">
        <f>+'saisie Niv2_Pub'!AC136</f>
        <v>65</v>
      </c>
      <c r="AD136" s="187">
        <f>+'saisie Niv2_Pub'!AD136</f>
        <v>63</v>
      </c>
      <c r="AE136" s="187">
        <f>+'saisie Niv2_Pub'!AE136</f>
        <v>2</v>
      </c>
      <c r="AF136" s="187">
        <f>+'saisie Niv2_Pub'!AF136</f>
        <v>182</v>
      </c>
      <c r="AG136" s="187">
        <f>+'saisie Niv2_Pub'!AH136</f>
        <v>1</v>
      </c>
      <c r="AH136" s="187">
        <f>+'saisie Niv2_Pub'!AG136</f>
        <v>0</v>
      </c>
      <c r="AI136" s="187">
        <f>+'saisie Niv2_Pub'!AI136</f>
        <v>66</v>
      </c>
      <c r="AJ136" s="187">
        <f>+'saisie Niv2_Pub'!AK136</f>
        <v>248</v>
      </c>
      <c r="AK136" s="187">
        <f>+'saisie Niv2_Pub'!AL136</f>
        <v>3</v>
      </c>
      <c r="AL136" s="187">
        <f>+'saisie Niv2_Pub'!AM136</f>
        <v>3</v>
      </c>
      <c r="AM136" s="187">
        <f>+'saisie Niv2_Pub'!AN136</f>
        <v>0</v>
      </c>
    </row>
    <row r="137" spans="1:39" ht="15" customHeight="1">
      <c r="A137" s="187" t="s">
        <v>460</v>
      </c>
      <c r="B137" s="187">
        <f>+'saisie Niv2_Pub'!B137+'saisie Niv2_Pub'!C137</f>
        <v>415</v>
      </c>
      <c r="C137" s="187">
        <f>+'saisie Niv2_Pub'!C137</f>
        <v>217</v>
      </c>
      <c r="D137" s="187">
        <f>+'saisie Niv2_Pub'!D137+'saisie Niv2_Pub'!E137</f>
        <v>246</v>
      </c>
      <c r="E137" s="187">
        <f>+'saisie Niv2_Pub'!E137</f>
        <v>96</v>
      </c>
      <c r="F137" s="187">
        <f>+'saisie Niv2_Pub'!F137+'saisie Niv2_Pub'!G137</f>
        <v>161</v>
      </c>
      <c r="G137" s="187">
        <f>+'saisie Niv2_Pub'!G137</f>
        <v>83</v>
      </c>
      <c r="H137" s="187">
        <f>+'saisie Niv2_Pub'!H137+'saisie Niv2_Pub'!I137</f>
        <v>107</v>
      </c>
      <c r="I137" s="187">
        <f>+'saisie Niv2_Pub'!I137</f>
        <v>37</v>
      </c>
      <c r="J137" s="192">
        <f t="shared" si="32"/>
        <v>929</v>
      </c>
      <c r="K137" s="192">
        <f t="shared" si="33"/>
        <v>433</v>
      </c>
      <c r="L137" s="187" t="s">
        <v>460</v>
      </c>
      <c r="M137" s="187">
        <f>+'saisie Niv2_Pub'!M137+'saisie Niv2_Pub'!N137</f>
        <v>50</v>
      </c>
      <c r="N137" s="187">
        <f>+'saisie Niv2_Pub'!N137</f>
        <v>35</v>
      </c>
      <c r="O137" s="187">
        <f>+'saisie Niv2_Pub'!O137+'saisie Niv2_Pub'!P137</f>
        <v>29</v>
      </c>
      <c r="P137" s="187">
        <f>+'saisie Niv2_Pub'!P137</f>
        <v>14</v>
      </c>
      <c r="Q137" s="187">
        <f>+'saisie Niv2_Pub'!Q137+'saisie Niv2_Pub'!R137</f>
        <v>15</v>
      </c>
      <c r="R137" s="187">
        <f>+'saisie Niv2_Pub'!R137</f>
        <v>10</v>
      </c>
      <c r="S137" s="187">
        <f>+'saisie Niv2_Pub'!S137+'saisie Niv2_Pub'!T137</f>
        <v>30</v>
      </c>
      <c r="T137" s="187">
        <f>+'saisie Niv2_Pub'!T137</f>
        <v>9</v>
      </c>
      <c r="U137" s="192">
        <f t="shared" si="34"/>
        <v>124</v>
      </c>
      <c r="V137" s="192">
        <f t="shared" si="35"/>
        <v>68</v>
      </c>
      <c r="W137" s="187" t="s">
        <v>460</v>
      </c>
      <c r="X137" s="187">
        <f>+'saisie Niv2_Pub'!X137</f>
        <v>8</v>
      </c>
      <c r="Y137" s="187">
        <f>+'saisie Niv2_Pub'!Y137</f>
        <v>7</v>
      </c>
      <c r="Z137" s="187">
        <f>+'saisie Niv2_Pub'!Z137</f>
        <v>7</v>
      </c>
      <c r="AA137" s="187">
        <f>+'saisie Niv2_Pub'!AA137</f>
        <v>6</v>
      </c>
      <c r="AB137" s="187">
        <f>+'saisie Niv2_Pub'!AB137</f>
        <v>28</v>
      </c>
      <c r="AC137" s="187">
        <f>+'saisie Niv2_Pub'!AC137</f>
        <v>30</v>
      </c>
      <c r="AD137" s="187">
        <f>+'saisie Niv2_Pub'!AD137</f>
        <v>25</v>
      </c>
      <c r="AE137" s="187">
        <f>+'saisie Niv2_Pub'!AE137</f>
        <v>5</v>
      </c>
      <c r="AF137" s="187">
        <f>+'saisie Niv2_Pub'!AF137</f>
        <v>30</v>
      </c>
      <c r="AG137" s="187">
        <f>+'saisie Niv2_Pub'!AH137</f>
        <v>6</v>
      </c>
      <c r="AH137" s="187">
        <f>+'saisie Niv2_Pub'!AG137</f>
        <v>0</v>
      </c>
      <c r="AI137" s="187">
        <f>+'saisie Niv2_Pub'!AI137</f>
        <v>13</v>
      </c>
      <c r="AJ137" s="187">
        <f>+'saisie Niv2_Pub'!AK137</f>
        <v>43</v>
      </c>
      <c r="AK137" s="187">
        <f>+'saisie Niv2_Pub'!AL137</f>
        <v>7</v>
      </c>
      <c r="AL137" s="187">
        <f>+'saisie Niv2_Pub'!AM137</f>
        <v>7</v>
      </c>
      <c r="AM137" s="187">
        <f>+'saisie Niv2_Pub'!AN137</f>
        <v>0</v>
      </c>
    </row>
    <row r="138" spans="1:39" ht="15" customHeight="1">
      <c r="A138" s="187" t="s">
        <v>461</v>
      </c>
      <c r="B138" s="187">
        <f>+'saisie Niv2_Pub'!B138+'saisie Niv2_Pub'!C138</f>
        <v>1309</v>
      </c>
      <c r="C138" s="187">
        <f>+'saisie Niv2_Pub'!C138</f>
        <v>677</v>
      </c>
      <c r="D138" s="187">
        <f>+'saisie Niv2_Pub'!D138+'saisie Niv2_Pub'!E138</f>
        <v>1082</v>
      </c>
      <c r="E138" s="187">
        <f>+'saisie Niv2_Pub'!E138</f>
        <v>566</v>
      </c>
      <c r="F138" s="187">
        <f>+'saisie Niv2_Pub'!F138+'saisie Niv2_Pub'!G138</f>
        <v>793</v>
      </c>
      <c r="G138" s="187">
        <f>+'saisie Niv2_Pub'!G138</f>
        <v>396</v>
      </c>
      <c r="H138" s="187">
        <f>+'saisie Niv2_Pub'!H138+'saisie Niv2_Pub'!I138</f>
        <v>875</v>
      </c>
      <c r="I138" s="187">
        <f>+'saisie Niv2_Pub'!I138</f>
        <v>475</v>
      </c>
      <c r="J138" s="192">
        <f t="shared" si="32"/>
        <v>4059</v>
      </c>
      <c r="K138" s="192">
        <f t="shared" si="33"/>
        <v>2114</v>
      </c>
      <c r="L138" s="187" t="s">
        <v>461</v>
      </c>
      <c r="M138" s="187">
        <f>+'saisie Niv2_Pub'!M138+'saisie Niv2_Pub'!N138</f>
        <v>233</v>
      </c>
      <c r="N138" s="187">
        <f>+'saisie Niv2_Pub'!N138</f>
        <v>122</v>
      </c>
      <c r="O138" s="187">
        <f>+'saisie Niv2_Pub'!O138+'saisie Niv2_Pub'!P138</f>
        <v>129</v>
      </c>
      <c r="P138" s="187">
        <f>+'saisie Niv2_Pub'!P138</f>
        <v>73</v>
      </c>
      <c r="Q138" s="187">
        <f>+'saisie Niv2_Pub'!Q138+'saisie Niv2_Pub'!R138</f>
        <v>115</v>
      </c>
      <c r="R138" s="187">
        <f>+'saisie Niv2_Pub'!R138</f>
        <v>59</v>
      </c>
      <c r="S138" s="187">
        <f>+'saisie Niv2_Pub'!S138+'saisie Niv2_Pub'!T138</f>
        <v>264</v>
      </c>
      <c r="T138" s="187">
        <f>+'saisie Niv2_Pub'!T138</f>
        <v>167</v>
      </c>
      <c r="U138" s="192">
        <f t="shared" si="34"/>
        <v>741</v>
      </c>
      <c r="V138" s="192">
        <f t="shared" si="35"/>
        <v>421</v>
      </c>
      <c r="W138" s="187" t="s">
        <v>461</v>
      </c>
      <c r="X138" s="187">
        <f>+'saisie Niv2_Pub'!X138</f>
        <v>33</v>
      </c>
      <c r="Y138" s="187">
        <f>+'saisie Niv2_Pub'!Y138</f>
        <v>25</v>
      </c>
      <c r="Z138" s="187">
        <f>+'saisie Niv2_Pub'!Z138</f>
        <v>20</v>
      </c>
      <c r="AA138" s="187">
        <f>+'saisie Niv2_Pub'!AA138</f>
        <v>21</v>
      </c>
      <c r="AB138" s="187">
        <f>+'saisie Niv2_Pub'!AB138</f>
        <v>99</v>
      </c>
      <c r="AC138" s="187">
        <f>+'saisie Niv2_Pub'!AC138</f>
        <v>121</v>
      </c>
      <c r="AD138" s="187">
        <f>+'saisie Niv2_Pub'!AD138</f>
        <v>99</v>
      </c>
      <c r="AE138" s="187">
        <f>+'saisie Niv2_Pub'!AE138</f>
        <v>22</v>
      </c>
      <c r="AF138" s="187">
        <f>+'saisie Niv2_Pub'!AF138</f>
        <v>167</v>
      </c>
      <c r="AG138" s="187">
        <f>+'saisie Niv2_Pub'!AH138</f>
        <v>19</v>
      </c>
      <c r="AH138" s="187">
        <f>+'saisie Niv2_Pub'!AG138</f>
        <v>0</v>
      </c>
      <c r="AI138" s="187">
        <f>+'saisie Niv2_Pub'!AI138</f>
        <v>75</v>
      </c>
      <c r="AJ138" s="187">
        <f>+'saisie Niv2_Pub'!AK138</f>
        <v>242</v>
      </c>
      <c r="AK138" s="187">
        <f>+'saisie Niv2_Pub'!AL138</f>
        <v>14</v>
      </c>
      <c r="AL138" s="187">
        <f>+'saisie Niv2_Pub'!AM138</f>
        <v>14</v>
      </c>
      <c r="AM138" s="187">
        <f>+'saisie Niv2_Pub'!AN138</f>
        <v>0</v>
      </c>
    </row>
    <row r="139" spans="1:39" ht="15" customHeight="1">
      <c r="A139" s="187" t="s">
        <v>462</v>
      </c>
      <c r="B139" s="187">
        <f>+'saisie Niv2_Pub'!B139+'saisie Niv2_Pub'!C139</f>
        <v>1337</v>
      </c>
      <c r="C139" s="187">
        <f>+'saisie Niv2_Pub'!C139</f>
        <v>678</v>
      </c>
      <c r="D139" s="187">
        <f>+'saisie Niv2_Pub'!D139+'saisie Niv2_Pub'!E139</f>
        <v>1073</v>
      </c>
      <c r="E139" s="187">
        <f>+'saisie Niv2_Pub'!E139</f>
        <v>554</v>
      </c>
      <c r="F139" s="187">
        <f>+'saisie Niv2_Pub'!F139+'saisie Niv2_Pub'!G139</f>
        <v>654</v>
      </c>
      <c r="G139" s="187">
        <f>+'saisie Niv2_Pub'!G139</f>
        <v>318</v>
      </c>
      <c r="H139" s="187">
        <f>+'saisie Niv2_Pub'!H139+'saisie Niv2_Pub'!I139</f>
        <v>776</v>
      </c>
      <c r="I139" s="187">
        <f>+'saisie Niv2_Pub'!I139</f>
        <v>402</v>
      </c>
      <c r="J139" s="192">
        <f t="shared" si="32"/>
        <v>3840</v>
      </c>
      <c r="K139" s="192">
        <f t="shared" si="33"/>
        <v>1952</v>
      </c>
      <c r="L139" s="187" t="s">
        <v>462</v>
      </c>
      <c r="M139" s="187">
        <f>+'saisie Niv2_Pub'!M139+'saisie Niv2_Pub'!N139</f>
        <v>250</v>
      </c>
      <c r="N139" s="187">
        <f>+'saisie Niv2_Pub'!N139</f>
        <v>135</v>
      </c>
      <c r="O139" s="187">
        <f>+'saisie Niv2_Pub'!O139+'saisie Niv2_Pub'!P139</f>
        <v>66</v>
      </c>
      <c r="P139" s="187">
        <f>+'saisie Niv2_Pub'!P139</f>
        <v>39</v>
      </c>
      <c r="Q139" s="187">
        <f>+'saisie Niv2_Pub'!Q139+'saisie Niv2_Pub'!R139</f>
        <v>71</v>
      </c>
      <c r="R139" s="187">
        <f>+'saisie Niv2_Pub'!R139</f>
        <v>31</v>
      </c>
      <c r="S139" s="187">
        <f>+'saisie Niv2_Pub'!S139+'saisie Niv2_Pub'!T139</f>
        <v>242</v>
      </c>
      <c r="T139" s="187">
        <f>+'saisie Niv2_Pub'!T139</f>
        <v>141</v>
      </c>
      <c r="U139" s="192">
        <f t="shared" si="34"/>
        <v>629</v>
      </c>
      <c r="V139" s="192">
        <f t="shared" si="35"/>
        <v>346</v>
      </c>
      <c r="W139" s="187" t="s">
        <v>462</v>
      </c>
      <c r="X139" s="187">
        <f>+'saisie Niv2_Pub'!X139</f>
        <v>29</v>
      </c>
      <c r="Y139" s="187">
        <f>+'saisie Niv2_Pub'!Y139</f>
        <v>24</v>
      </c>
      <c r="Z139" s="187">
        <f>+'saisie Niv2_Pub'!Z139</f>
        <v>18</v>
      </c>
      <c r="AA139" s="187">
        <f>+'saisie Niv2_Pub'!AA139</f>
        <v>20</v>
      </c>
      <c r="AB139" s="187">
        <f>+'saisie Niv2_Pub'!AB139</f>
        <v>91</v>
      </c>
      <c r="AC139" s="187">
        <f>+'saisie Niv2_Pub'!AC139</f>
        <v>94</v>
      </c>
      <c r="AD139" s="187">
        <f>+'saisie Niv2_Pub'!AD139</f>
        <v>90</v>
      </c>
      <c r="AE139" s="187">
        <f>+'saisie Niv2_Pub'!AE139</f>
        <v>4</v>
      </c>
      <c r="AF139" s="187">
        <f>+'saisie Niv2_Pub'!AF139</f>
        <v>135</v>
      </c>
      <c r="AG139" s="187">
        <f>+'saisie Niv2_Pub'!AH139</f>
        <v>38</v>
      </c>
      <c r="AH139" s="187">
        <f>+'saisie Niv2_Pub'!AG139</f>
        <v>0</v>
      </c>
      <c r="AI139" s="187">
        <f>+'saisie Niv2_Pub'!AI139</f>
        <v>45</v>
      </c>
      <c r="AJ139" s="187">
        <f>+'saisie Niv2_Pub'!AK139</f>
        <v>180</v>
      </c>
      <c r="AK139" s="187">
        <f>+'saisie Niv2_Pub'!AL139</f>
        <v>14</v>
      </c>
      <c r="AL139" s="187">
        <f>+'saisie Niv2_Pub'!AM139</f>
        <v>14</v>
      </c>
      <c r="AM139" s="187">
        <f>+'saisie Niv2_Pub'!AN139</f>
        <v>0</v>
      </c>
    </row>
    <row r="140" spans="1:39" ht="15" customHeight="1">
      <c r="A140" s="187" t="s">
        <v>463</v>
      </c>
      <c r="B140" s="351">
        <f>+'saisie Niv2_Pub'!B140+'saisie Niv2_Pub'!C140</f>
        <v>275</v>
      </c>
      <c r="C140" s="351">
        <f>+'saisie Niv2_Pub'!C140</f>
        <v>129</v>
      </c>
      <c r="D140" s="351">
        <f>+'saisie Niv2_Pub'!D140+'saisie Niv2_Pub'!E140</f>
        <v>273</v>
      </c>
      <c r="E140" s="351">
        <f>+'saisie Niv2_Pub'!E140</f>
        <v>116</v>
      </c>
      <c r="F140" s="351">
        <f>+'saisie Niv2_Pub'!F140+'saisie Niv2_Pub'!G140</f>
        <v>107</v>
      </c>
      <c r="G140" s="351">
        <f>+'saisie Niv2_Pub'!G140</f>
        <v>51</v>
      </c>
      <c r="H140" s="351">
        <f>+'saisie Niv2_Pub'!H140+'saisie Niv2_Pub'!I140</f>
        <v>174</v>
      </c>
      <c r="I140" s="351">
        <f>+'saisie Niv2_Pub'!I140</f>
        <v>84</v>
      </c>
      <c r="J140" s="192">
        <f t="shared" si="32"/>
        <v>829</v>
      </c>
      <c r="K140" s="192">
        <f t="shared" si="33"/>
        <v>380</v>
      </c>
      <c r="L140" s="187" t="s">
        <v>463</v>
      </c>
      <c r="M140" s="187">
        <f>+'saisie Niv2_Pub'!M140+'saisie Niv2_Pub'!N140</f>
        <v>81</v>
      </c>
      <c r="N140" s="187">
        <f>+'saisie Niv2_Pub'!N140</f>
        <v>41</v>
      </c>
      <c r="O140" s="187">
        <f>+'saisie Niv2_Pub'!O140+'saisie Niv2_Pub'!P140</f>
        <v>18</v>
      </c>
      <c r="P140" s="187">
        <f>+'saisie Niv2_Pub'!P140</f>
        <v>11</v>
      </c>
      <c r="Q140" s="187">
        <f>+'saisie Niv2_Pub'!Q140+'saisie Niv2_Pub'!R140</f>
        <v>7</v>
      </c>
      <c r="R140" s="187">
        <f>+'saisie Niv2_Pub'!R140</f>
        <v>3</v>
      </c>
      <c r="S140" s="187">
        <f>+'saisie Niv2_Pub'!S140+'saisie Niv2_Pub'!T140</f>
        <v>74</v>
      </c>
      <c r="T140" s="187">
        <f>+'saisie Niv2_Pub'!T140</f>
        <v>32</v>
      </c>
      <c r="U140" s="192">
        <f t="shared" si="34"/>
        <v>180</v>
      </c>
      <c r="V140" s="192">
        <f t="shared" si="35"/>
        <v>87</v>
      </c>
      <c r="W140" s="187" t="s">
        <v>463</v>
      </c>
      <c r="X140" s="187">
        <f>+'saisie Niv2_Pub'!X140</f>
        <v>7</v>
      </c>
      <c r="Y140" s="187">
        <f>+'saisie Niv2_Pub'!Y140</f>
        <v>6</v>
      </c>
      <c r="Z140" s="187">
        <f>+'saisie Niv2_Pub'!Z140</f>
        <v>4</v>
      </c>
      <c r="AA140" s="187">
        <f>+'saisie Niv2_Pub'!AA140</f>
        <v>5</v>
      </c>
      <c r="AB140" s="187">
        <f>+'saisie Niv2_Pub'!AB140</f>
        <v>22</v>
      </c>
      <c r="AC140" s="187">
        <f>+'saisie Niv2_Pub'!AC140</f>
        <v>22</v>
      </c>
      <c r="AD140" s="187">
        <f>+'saisie Niv2_Pub'!AD140</f>
        <v>19</v>
      </c>
      <c r="AE140" s="187">
        <f>+'saisie Niv2_Pub'!AE140</f>
        <v>3</v>
      </c>
      <c r="AF140" s="187">
        <f>+'saisie Niv2_Pub'!AF140</f>
        <v>24</v>
      </c>
      <c r="AG140" s="187">
        <f>+'saisie Niv2_Pub'!AH140</f>
        <v>2</v>
      </c>
      <c r="AH140" s="187">
        <f>+'saisie Niv2_Pub'!AG140</f>
        <v>0</v>
      </c>
      <c r="AI140" s="187">
        <f>+'saisie Niv2_Pub'!AI140</f>
        <v>4</v>
      </c>
      <c r="AJ140" s="187">
        <f>+'saisie Niv2_Pub'!AK140</f>
        <v>28</v>
      </c>
      <c r="AK140" s="187">
        <f>+'saisie Niv2_Pub'!AL140</f>
        <v>4</v>
      </c>
      <c r="AL140" s="187">
        <f>+'saisie Niv2_Pub'!AM140</f>
        <v>3</v>
      </c>
      <c r="AM140" s="187">
        <f>+'saisie Niv2_Pub'!AN140</f>
        <v>1</v>
      </c>
    </row>
    <row r="141" spans="1:39" ht="15" customHeight="1">
      <c r="A141" s="187" t="s">
        <v>464</v>
      </c>
      <c r="B141" s="187">
        <f>+'saisie Niv2_Pub'!B141+'saisie Niv2_Pub'!C141</f>
        <v>252</v>
      </c>
      <c r="C141" s="187">
        <f>+'saisie Niv2_Pub'!C141</f>
        <v>119</v>
      </c>
      <c r="D141" s="187">
        <f>+'saisie Niv2_Pub'!D141+'saisie Niv2_Pub'!E141</f>
        <v>128</v>
      </c>
      <c r="E141" s="187">
        <f>+'saisie Niv2_Pub'!E141</f>
        <v>68</v>
      </c>
      <c r="F141" s="187">
        <f>+'saisie Niv2_Pub'!F141+'saisie Niv2_Pub'!G141</f>
        <v>104</v>
      </c>
      <c r="G141" s="187">
        <f>+'saisie Niv2_Pub'!G141</f>
        <v>60</v>
      </c>
      <c r="H141" s="187">
        <f>+'saisie Niv2_Pub'!H141+'saisie Niv2_Pub'!I141</f>
        <v>115</v>
      </c>
      <c r="I141" s="187">
        <f>+'saisie Niv2_Pub'!I141</f>
        <v>51</v>
      </c>
      <c r="J141" s="192">
        <f t="shared" si="32"/>
        <v>599</v>
      </c>
      <c r="K141" s="192">
        <f t="shared" si="33"/>
        <v>298</v>
      </c>
      <c r="L141" s="187" t="s">
        <v>464</v>
      </c>
      <c r="M141" s="187">
        <f>+'saisie Niv2_Pub'!M141+'saisie Niv2_Pub'!N141</f>
        <v>74</v>
      </c>
      <c r="N141" s="187">
        <f>+'saisie Niv2_Pub'!N141</f>
        <v>26</v>
      </c>
      <c r="O141" s="187">
        <f>+'saisie Niv2_Pub'!O141+'saisie Niv2_Pub'!P141</f>
        <v>37</v>
      </c>
      <c r="P141" s="187">
        <f>+'saisie Niv2_Pub'!P141</f>
        <v>25</v>
      </c>
      <c r="Q141" s="187">
        <f>+'saisie Niv2_Pub'!Q141+'saisie Niv2_Pub'!R141</f>
        <v>27</v>
      </c>
      <c r="R141" s="187">
        <f>+'saisie Niv2_Pub'!R141</f>
        <v>18</v>
      </c>
      <c r="S141" s="187">
        <f>+'saisie Niv2_Pub'!S141+'saisie Niv2_Pub'!T141</f>
        <v>63</v>
      </c>
      <c r="T141" s="187">
        <f>+'saisie Niv2_Pub'!T141</f>
        <v>27</v>
      </c>
      <c r="U141" s="192">
        <f t="shared" si="34"/>
        <v>201</v>
      </c>
      <c r="V141" s="192">
        <f t="shared" si="35"/>
        <v>96</v>
      </c>
      <c r="W141" s="187" t="s">
        <v>464</v>
      </c>
      <c r="X141" s="187">
        <f>+'saisie Niv2_Pub'!X141</f>
        <v>6</v>
      </c>
      <c r="Y141" s="187">
        <f>+'saisie Niv2_Pub'!Y141</f>
        <v>5</v>
      </c>
      <c r="Z141" s="187">
        <f>+'saisie Niv2_Pub'!Z141</f>
        <v>5</v>
      </c>
      <c r="AA141" s="187">
        <f>+'saisie Niv2_Pub'!AA141</f>
        <v>4</v>
      </c>
      <c r="AB141" s="187">
        <f>+'saisie Niv2_Pub'!AB141</f>
        <v>20</v>
      </c>
      <c r="AC141" s="187">
        <f>+'saisie Niv2_Pub'!AC141</f>
        <v>21</v>
      </c>
      <c r="AD141" s="187">
        <f>+'saisie Niv2_Pub'!AD141</f>
        <v>20</v>
      </c>
      <c r="AE141" s="187">
        <f>+'saisie Niv2_Pub'!AE141</f>
        <v>1</v>
      </c>
      <c r="AF141" s="187">
        <f>+'saisie Niv2_Pub'!AF141</f>
        <v>20</v>
      </c>
      <c r="AG141" s="187">
        <f>+'saisie Niv2_Pub'!AH141</f>
        <v>8</v>
      </c>
      <c r="AH141" s="187">
        <f>+'saisie Niv2_Pub'!AG141</f>
        <v>0</v>
      </c>
      <c r="AI141" s="187">
        <f>+'saisie Niv2_Pub'!AI141</f>
        <v>6</v>
      </c>
      <c r="AJ141" s="187">
        <f>+'saisie Niv2_Pub'!AK141</f>
        <v>26</v>
      </c>
      <c r="AK141" s="187">
        <f>+'saisie Niv2_Pub'!AL141</f>
        <v>4</v>
      </c>
      <c r="AL141" s="187">
        <f>+'saisie Niv2_Pub'!AM141</f>
        <v>4</v>
      </c>
      <c r="AM141" s="187">
        <f>+'saisie Niv2_Pub'!AN141</f>
        <v>0</v>
      </c>
    </row>
    <row r="142" spans="1:39" ht="15" customHeight="1">
      <c r="A142" s="187" t="s">
        <v>465</v>
      </c>
      <c r="B142" s="187">
        <f>+'saisie Niv2_Pub'!B142+'saisie Niv2_Pub'!C142</f>
        <v>38</v>
      </c>
      <c r="C142" s="187">
        <f>+'saisie Niv2_Pub'!C142</f>
        <v>26</v>
      </c>
      <c r="D142" s="187">
        <f>+'saisie Niv2_Pub'!D142+'saisie Niv2_Pub'!E142</f>
        <v>26</v>
      </c>
      <c r="E142" s="187">
        <f>+'saisie Niv2_Pub'!E142</f>
        <v>18</v>
      </c>
      <c r="F142" s="187">
        <f>+'saisie Niv2_Pub'!F142+'saisie Niv2_Pub'!G142</f>
        <v>18</v>
      </c>
      <c r="G142" s="187">
        <f>+'saisie Niv2_Pub'!G142</f>
        <v>7</v>
      </c>
      <c r="H142" s="187">
        <f>+'saisie Niv2_Pub'!H142+'saisie Niv2_Pub'!I142</f>
        <v>16</v>
      </c>
      <c r="I142" s="187">
        <f>+'saisie Niv2_Pub'!I142</f>
        <v>9</v>
      </c>
      <c r="J142" s="192">
        <f t="shared" si="32"/>
        <v>98</v>
      </c>
      <c r="K142" s="192">
        <f t="shared" si="33"/>
        <v>60</v>
      </c>
      <c r="L142" s="187" t="s">
        <v>465</v>
      </c>
      <c r="M142" s="187">
        <f>+'saisie Niv2_Pub'!M142+'saisie Niv2_Pub'!N142</f>
        <v>6</v>
      </c>
      <c r="N142" s="187">
        <f>+'saisie Niv2_Pub'!N142</f>
        <v>2</v>
      </c>
      <c r="O142" s="187">
        <f>+'saisie Niv2_Pub'!O142+'saisie Niv2_Pub'!P142</f>
        <v>6</v>
      </c>
      <c r="P142" s="187">
        <f>+'saisie Niv2_Pub'!P142</f>
        <v>5</v>
      </c>
      <c r="Q142" s="187">
        <f>+'saisie Niv2_Pub'!Q142+'saisie Niv2_Pub'!R142</f>
        <v>5</v>
      </c>
      <c r="R142" s="187">
        <f>+'saisie Niv2_Pub'!R142</f>
        <v>3</v>
      </c>
      <c r="S142" s="187">
        <f>+'saisie Niv2_Pub'!S142+'saisie Niv2_Pub'!T142</f>
        <v>5</v>
      </c>
      <c r="T142" s="187">
        <f>+'saisie Niv2_Pub'!T142</f>
        <v>5</v>
      </c>
      <c r="U142" s="192">
        <f t="shared" si="34"/>
        <v>22</v>
      </c>
      <c r="V142" s="192">
        <f t="shared" si="35"/>
        <v>15</v>
      </c>
      <c r="W142" s="187" t="s">
        <v>465</v>
      </c>
      <c r="X142" s="187">
        <f>+'saisie Niv2_Pub'!X142</f>
        <v>2</v>
      </c>
      <c r="Y142" s="187">
        <f>+'saisie Niv2_Pub'!Y142</f>
        <v>1</v>
      </c>
      <c r="Z142" s="187">
        <f>+'saisie Niv2_Pub'!Z142</f>
        <v>2</v>
      </c>
      <c r="AA142" s="187">
        <f>+'saisie Niv2_Pub'!AA142</f>
        <v>2</v>
      </c>
      <c r="AB142" s="187">
        <f>+'saisie Niv2_Pub'!AB142</f>
        <v>7</v>
      </c>
      <c r="AC142" s="187">
        <f>+'saisie Niv2_Pub'!AC142</f>
        <v>8</v>
      </c>
      <c r="AD142" s="187">
        <f>+'saisie Niv2_Pub'!AD142</f>
        <v>6</v>
      </c>
      <c r="AE142" s="187">
        <f>+'saisie Niv2_Pub'!AE142</f>
        <v>2</v>
      </c>
      <c r="AF142" s="187">
        <f>+'saisie Niv2_Pub'!AF142</f>
        <v>8</v>
      </c>
      <c r="AG142" s="187">
        <f>+'saisie Niv2_Pub'!AH142</f>
        <v>2</v>
      </c>
      <c r="AH142" s="187">
        <f>+'saisie Niv2_Pub'!AG142</f>
        <v>0</v>
      </c>
      <c r="AI142" s="187">
        <f>+'saisie Niv2_Pub'!AI142</f>
        <v>2</v>
      </c>
      <c r="AJ142" s="187">
        <f>+'saisie Niv2_Pub'!AK142</f>
        <v>10</v>
      </c>
      <c r="AK142" s="187">
        <f>+'saisie Niv2_Pub'!AL142</f>
        <v>2</v>
      </c>
      <c r="AL142" s="187">
        <f>+'saisie Niv2_Pub'!AM142</f>
        <v>2</v>
      </c>
      <c r="AM142" s="187">
        <f>+'saisie Niv2_Pub'!AN142</f>
        <v>0</v>
      </c>
    </row>
    <row r="143" spans="1:39" ht="15" customHeight="1">
      <c r="A143" s="187" t="s">
        <v>561</v>
      </c>
      <c r="B143" s="187">
        <f>+'saisie Niv2_Pub'!B143+'saisie Niv2_Pub'!C143</f>
        <v>440</v>
      </c>
      <c r="C143" s="187">
        <f>+'saisie Niv2_Pub'!C143</f>
        <v>203</v>
      </c>
      <c r="D143" s="187">
        <f>+'saisie Niv2_Pub'!D143+'saisie Niv2_Pub'!E143</f>
        <v>381</v>
      </c>
      <c r="E143" s="187">
        <f>+'saisie Niv2_Pub'!E143</f>
        <v>201</v>
      </c>
      <c r="F143" s="187">
        <f>+'saisie Niv2_Pub'!F143+'saisie Niv2_Pub'!G143</f>
        <v>263</v>
      </c>
      <c r="G143" s="187">
        <f>+'saisie Niv2_Pub'!G143</f>
        <v>126</v>
      </c>
      <c r="H143" s="187">
        <f>+'saisie Niv2_Pub'!H143+'saisie Niv2_Pub'!I143</f>
        <v>168</v>
      </c>
      <c r="I143" s="187">
        <f>+'saisie Niv2_Pub'!I143</f>
        <v>93</v>
      </c>
      <c r="J143" s="192">
        <f t="shared" si="32"/>
        <v>1252</v>
      </c>
      <c r="K143" s="192">
        <f t="shared" si="33"/>
        <v>623</v>
      </c>
      <c r="L143" s="187" t="s">
        <v>561</v>
      </c>
      <c r="M143" s="187">
        <f>+'saisie Niv2_Pub'!M143+'saisie Niv2_Pub'!N143</f>
        <v>102</v>
      </c>
      <c r="N143" s="187">
        <f>+'saisie Niv2_Pub'!N143</f>
        <v>57</v>
      </c>
      <c r="O143" s="187">
        <f>+'saisie Niv2_Pub'!O143+'saisie Niv2_Pub'!P143</f>
        <v>59</v>
      </c>
      <c r="P143" s="187">
        <f>+'saisie Niv2_Pub'!P143</f>
        <v>30</v>
      </c>
      <c r="Q143" s="187">
        <f>+'saisie Niv2_Pub'!Q143+'saisie Niv2_Pub'!R143</f>
        <v>88</v>
      </c>
      <c r="R143" s="187">
        <f>+'saisie Niv2_Pub'!R143</f>
        <v>43</v>
      </c>
      <c r="S143" s="187">
        <f>+'saisie Niv2_Pub'!S143+'saisie Niv2_Pub'!T143</f>
        <v>66</v>
      </c>
      <c r="T143" s="187">
        <f>+'saisie Niv2_Pub'!T143</f>
        <v>35</v>
      </c>
      <c r="U143" s="192">
        <f t="shared" si="34"/>
        <v>315</v>
      </c>
      <c r="V143" s="192">
        <f t="shared" si="35"/>
        <v>165</v>
      </c>
      <c r="W143" s="187" t="s">
        <v>561</v>
      </c>
      <c r="X143" s="187">
        <f>+'saisie Niv2_Pub'!X143</f>
        <v>11</v>
      </c>
      <c r="Y143" s="187">
        <f>+'saisie Niv2_Pub'!Y143</f>
        <v>9</v>
      </c>
      <c r="Z143" s="187">
        <f>+'saisie Niv2_Pub'!Z143</f>
        <v>8</v>
      </c>
      <c r="AA143" s="187">
        <f>+'saisie Niv2_Pub'!AA143</f>
        <v>6</v>
      </c>
      <c r="AB143" s="187">
        <f>+'saisie Niv2_Pub'!AB143</f>
        <v>34</v>
      </c>
      <c r="AC143" s="187">
        <f>+'saisie Niv2_Pub'!AC143</f>
        <v>36</v>
      </c>
      <c r="AD143" s="187">
        <f>+'saisie Niv2_Pub'!AD143</f>
        <v>28</v>
      </c>
      <c r="AE143" s="187">
        <f>+'saisie Niv2_Pub'!AE143</f>
        <v>8</v>
      </c>
      <c r="AF143" s="187">
        <f>+'saisie Niv2_Pub'!AF143</f>
        <v>43</v>
      </c>
      <c r="AG143" s="187">
        <f>+'saisie Niv2_Pub'!AH143</f>
        <v>10</v>
      </c>
      <c r="AH143" s="187">
        <f>+'saisie Niv2_Pub'!AG143</f>
        <v>0</v>
      </c>
      <c r="AI143" s="187">
        <f>+'saisie Niv2_Pub'!AI143</f>
        <v>9</v>
      </c>
      <c r="AJ143" s="187">
        <f>+'saisie Niv2_Pub'!AK143</f>
        <v>52</v>
      </c>
      <c r="AK143" s="187">
        <f>+'saisie Niv2_Pub'!AL143</f>
        <v>7</v>
      </c>
      <c r="AL143" s="187">
        <f>+'saisie Niv2_Pub'!AM143</f>
        <v>7</v>
      </c>
      <c r="AM143" s="187">
        <f>+'saisie Niv2_Pub'!AN143</f>
        <v>0</v>
      </c>
    </row>
    <row r="144" spans="1:39" ht="15" customHeight="1">
      <c r="A144" s="187" t="s">
        <v>467</v>
      </c>
      <c r="B144" s="187">
        <f>+'saisie Niv2_Pub'!B144+'saisie Niv2_Pub'!C144</f>
        <v>717</v>
      </c>
      <c r="C144" s="187">
        <f>+'saisie Niv2_Pub'!C144</f>
        <v>331</v>
      </c>
      <c r="D144" s="187">
        <f>+'saisie Niv2_Pub'!D144+'saisie Niv2_Pub'!E144</f>
        <v>487</v>
      </c>
      <c r="E144" s="187">
        <f>+'saisie Niv2_Pub'!E144</f>
        <v>214</v>
      </c>
      <c r="F144" s="187">
        <f>+'saisie Niv2_Pub'!F144+'saisie Niv2_Pub'!G144</f>
        <v>308</v>
      </c>
      <c r="G144" s="187">
        <f>+'saisie Niv2_Pub'!G144</f>
        <v>130</v>
      </c>
      <c r="H144" s="187">
        <f>+'saisie Niv2_Pub'!H144+'saisie Niv2_Pub'!I144</f>
        <v>441</v>
      </c>
      <c r="I144" s="187">
        <f>+'saisie Niv2_Pub'!I144</f>
        <v>209</v>
      </c>
      <c r="J144" s="192">
        <f t="shared" si="32"/>
        <v>1953</v>
      </c>
      <c r="K144" s="192">
        <f t="shared" si="33"/>
        <v>884</v>
      </c>
      <c r="L144" s="187" t="s">
        <v>467</v>
      </c>
      <c r="M144" s="187">
        <f>+'saisie Niv2_Pub'!M144+'saisie Niv2_Pub'!N144</f>
        <v>194</v>
      </c>
      <c r="N144" s="187">
        <f>+'saisie Niv2_Pub'!N144</f>
        <v>108</v>
      </c>
      <c r="O144" s="187">
        <f>+'saisie Niv2_Pub'!O144+'saisie Niv2_Pub'!P144</f>
        <v>138</v>
      </c>
      <c r="P144" s="187">
        <f>+'saisie Niv2_Pub'!P144</f>
        <v>61</v>
      </c>
      <c r="Q144" s="187">
        <f>+'saisie Niv2_Pub'!Q144+'saisie Niv2_Pub'!R144</f>
        <v>40</v>
      </c>
      <c r="R144" s="187">
        <f>+'saisie Niv2_Pub'!R144</f>
        <v>20</v>
      </c>
      <c r="S144" s="187">
        <f>+'saisie Niv2_Pub'!S144+'saisie Niv2_Pub'!T144</f>
        <v>126</v>
      </c>
      <c r="T144" s="187">
        <f>+'saisie Niv2_Pub'!T144</f>
        <v>81</v>
      </c>
      <c r="U144" s="192">
        <f t="shared" si="34"/>
        <v>498</v>
      </c>
      <c r="V144" s="192">
        <f t="shared" si="35"/>
        <v>270</v>
      </c>
      <c r="W144" s="187" t="s">
        <v>467</v>
      </c>
      <c r="X144" s="187">
        <f>+'saisie Niv2_Pub'!X144</f>
        <v>16</v>
      </c>
      <c r="Y144" s="187">
        <f>+'saisie Niv2_Pub'!Y144</f>
        <v>11</v>
      </c>
      <c r="Z144" s="187">
        <f>+'saisie Niv2_Pub'!Z144</f>
        <v>10</v>
      </c>
      <c r="AA144" s="187">
        <f>+'saisie Niv2_Pub'!AA144</f>
        <v>13</v>
      </c>
      <c r="AB144" s="187">
        <f>+'saisie Niv2_Pub'!AB144</f>
        <v>50</v>
      </c>
      <c r="AC144" s="187">
        <f>+'saisie Niv2_Pub'!AC144</f>
        <v>55</v>
      </c>
      <c r="AD144" s="187">
        <f>+'saisie Niv2_Pub'!AD144</f>
        <v>47</v>
      </c>
      <c r="AE144" s="187">
        <f>+'saisie Niv2_Pub'!AE144</f>
        <v>8</v>
      </c>
      <c r="AF144" s="187">
        <f>+'saisie Niv2_Pub'!AF144</f>
        <v>67</v>
      </c>
      <c r="AG144" s="187">
        <f>+'saisie Niv2_Pub'!AH144</f>
        <v>17</v>
      </c>
      <c r="AH144" s="187">
        <f>+'saisie Niv2_Pub'!AG144</f>
        <v>0</v>
      </c>
      <c r="AI144" s="187">
        <f>+'saisie Niv2_Pub'!AI144</f>
        <v>15</v>
      </c>
      <c r="AJ144" s="187">
        <f>+'saisie Niv2_Pub'!AK144</f>
        <v>82</v>
      </c>
      <c r="AK144" s="187">
        <f>+'saisie Niv2_Pub'!AL144</f>
        <v>9</v>
      </c>
      <c r="AL144" s="187">
        <f>+'saisie Niv2_Pub'!AM144</f>
        <v>9</v>
      </c>
      <c r="AM144" s="187">
        <f>+'saisie Niv2_Pub'!AN144</f>
        <v>0</v>
      </c>
    </row>
    <row r="145" spans="1:39" ht="15" customHeight="1">
      <c r="A145" s="187" t="s">
        <v>468</v>
      </c>
      <c r="B145" s="187">
        <f>+'saisie Niv2_Pub'!B145+'saisie Niv2_Pub'!C145</f>
        <v>379</v>
      </c>
      <c r="C145" s="187">
        <f>+'saisie Niv2_Pub'!C145</f>
        <v>189</v>
      </c>
      <c r="D145" s="187">
        <f>+'saisie Niv2_Pub'!D145+'saisie Niv2_Pub'!E145</f>
        <v>335</v>
      </c>
      <c r="E145" s="187">
        <f>+'saisie Niv2_Pub'!E145</f>
        <v>158</v>
      </c>
      <c r="F145" s="187">
        <f>+'saisie Niv2_Pub'!F145+'saisie Niv2_Pub'!G145</f>
        <v>234</v>
      </c>
      <c r="G145" s="187">
        <f>+'saisie Niv2_Pub'!G145</f>
        <v>115</v>
      </c>
      <c r="H145" s="187">
        <f>+'saisie Niv2_Pub'!H145+'saisie Niv2_Pub'!I145</f>
        <v>280</v>
      </c>
      <c r="I145" s="187">
        <f>+'saisie Niv2_Pub'!I145</f>
        <v>161</v>
      </c>
      <c r="J145" s="192">
        <f t="shared" si="32"/>
        <v>1228</v>
      </c>
      <c r="K145" s="192">
        <f t="shared" si="33"/>
        <v>623</v>
      </c>
      <c r="L145" s="187" t="s">
        <v>468</v>
      </c>
      <c r="M145" s="187">
        <f>+'saisie Niv2_Pub'!M145+'saisie Niv2_Pub'!N145</f>
        <v>77</v>
      </c>
      <c r="N145" s="187">
        <f>+'saisie Niv2_Pub'!N145</f>
        <v>34</v>
      </c>
      <c r="O145" s="187">
        <f>+'saisie Niv2_Pub'!O145+'saisie Niv2_Pub'!P145</f>
        <v>46</v>
      </c>
      <c r="P145" s="187">
        <f>+'saisie Niv2_Pub'!P145</f>
        <v>23</v>
      </c>
      <c r="Q145" s="187">
        <f>+'saisie Niv2_Pub'!Q145+'saisie Niv2_Pub'!R145</f>
        <v>81</v>
      </c>
      <c r="R145" s="187">
        <f>+'saisie Niv2_Pub'!R145</f>
        <v>48</v>
      </c>
      <c r="S145" s="187">
        <f>+'saisie Niv2_Pub'!S145+'saisie Niv2_Pub'!T145</f>
        <v>86</v>
      </c>
      <c r="T145" s="187">
        <f>+'saisie Niv2_Pub'!T145</f>
        <v>50</v>
      </c>
      <c r="U145" s="192">
        <f t="shared" si="34"/>
        <v>290</v>
      </c>
      <c r="V145" s="192">
        <f t="shared" si="35"/>
        <v>155</v>
      </c>
      <c r="W145" s="187" t="s">
        <v>468</v>
      </c>
      <c r="X145" s="187">
        <f>+'saisie Niv2_Pub'!X145</f>
        <v>10</v>
      </c>
      <c r="Y145" s="187">
        <f>+'saisie Niv2_Pub'!Y145</f>
        <v>9</v>
      </c>
      <c r="Z145" s="187">
        <f>+'saisie Niv2_Pub'!Z145</f>
        <v>7</v>
      </c>
      <c r="AA145" s="187">
        <f>+'saisie Niv2_Pub'!AA145</f>
        <v>9</v>
      </c>
      <c r="AB145" s="187">
        <f>+'saisie Niv2_Pub'!AB145</f>
        <v>35</v>
      </c>
      <c r="AC145" s="187">
        <f>+'saisie Niv2_Pub'!AC145</f>
        <v>36</v>
      </c>
      <c r="AD145" s="187">
        <f>+'saisie Niv2_Pub'!AD145</f>
        <v>35</v>
      </c>
      <c r="AE145" s="187">
        <f>+'saisie Niv2_Pub'!AE145</f>
        <v>1</v>
      </c>
      <c r="AF145" s="187">
        <f>+'saisie Niv2_Pub'!AF145</f>
        <v>43</v>
      </c>
      <c r="AG145" s="187">
        <f>+'saisie Niv2_Pub'!AH145</f>
        <v>4</v>
      </c>
      <c r="AH145" s="187">
        <f>+'saisie Niv2_Pub'!AG145</f>
        <v>0</v>
      </c>
      <c r="AI145" s="187">
        <f>+'saisie Niv2_Pub'!AI145</f>
        <v>10</v>
      </c>
      <c r="AJ145" s="187">
        <f>+'saisie Niv2_Pub'!AK145</f>
        <v>53</v>
      </c>
      <c r="AK145" s="187">
        <f>+'saisie Niv2_Pub'!AL145</f>
        <v>6</v>
      </c>
      <c r="AL145" s="187">
        <f>+'saisie Niv2_Pub'!AM145</f>
        <v>6</v>
      </c>
      <c r="AM145" s="187">
        <f>+'saisie Niv2_Pub'!AN145</f>
        <v>0</v>
      </c>
    </row>
    <row r="146" spans="1:39" ht="15" customHeight="1">
      <c r="A146" s="187" t="s">
        <v>469</v>
      </c>
      <c r="B146" s="187">
        <f>+'saisie Niv2_Pub'!B146+'saisie Niv2_Pub'!C146</f>
        <v>400</v>
      </c>
      <c r="C146" s="187">
        <f>+'saisie Niv2_Pub'!C146</f>
        <v>188</v>
      </c>
      <c r="D146" s="187">
        <f>+'saisie Niv2_Pub'!D146+'saisie Niv2_Pub'!E146</f>
        <v>298</v>
      </c>
      <c r="E146" s="187">
        <f>+'saisie Niv2_Pub'!E146</f>
        <v>136</v>
      </c>
      <c r="F146" s="187">
        <f>+'saisie Niv2_Pub'!F146+'saisie Niv2_Pub'!G146</f>
        <v>219</v>
      </c>
      <c r="G146" s="187">
        <f>+'saisie Niv2_Pub'!G146</f>
        <v>94</v>
      </c>
      <c r="H146" s="187">
        <f>+'saisie Niv2_Pub'!H146+'saisie Niv2_Pub'!I146</f>
        <v>287</v>
      </c>
      <c r="I146" s="187">
        <f>+'saisie Niv2_Pub'!I146</f>
        <v>107</v>
      </c>
      <c r="J146" s="192">
        <f t="shared" si="32"/>
        <v>1204</v>
      </c>
      <c r="K146" s="192">
        <f t="shared" si="33"/>
        <v>525</v>
      </c>
      <c r="L146" s="187" t="s">
        <v>469</v>
      </c>
      <c r="M146" s="187">
        <f>+'saisie Niv2_Pub'!M146+'saisie Niv2_Pub'!N146</f>
        <v>100</v>
      </c>
      <c r="N146" s="187">
        <f>+'saisie Niv2_Pub'!N146</f>
        <v>43</v>
      </c>
      <c r="O146" s="187">
        <f>+'saisie Niv2_Pub'!O146+'saisie Niv2_Pub'!P146</f>
        <v>24</v>
      </c>
      <c r="P146" s="187">
        <f>+'saisie Niv2_Pub'!P146</f>
        <v>13</v>
      </c>
      <c r="Q146" s="187">
        <f>+'saisie Niv2_Pub'!Q146+'saisie Niv2_Pub'!R146</f>
        <v>40</v>
      </c>
      <c r="R146" s="187">
        <f>+'saisie Niv2_Pub'!R146</f>
        <v>18</v>
      </c>
      <c r="S146" s="187">
        <f>+'saisie Niv2_Pub'!S146+'saisie Niv2_Pub'!T146</f>
        <v>113</v>
      </c>
      <c r="T146" s="187">
        <f>+'saisie Niv2_Pub'!T146</f>
        <v>41</v>
      </c>
      <c r="U146" s="192">
        <f t="shared" si="34"/>
        <v>277</v>
      </c>
      <c r="V146" s="192">
        <f t="shared" si="35"/>
        <v>115</v>
      </c>
      <c r="W146" s="187" t="s">
        <v>469</v>
      </c>
      <c r="X146" s="187">
        <f>+'saisie Niv2_Pub'!X146</f>
        <v>11</v>
      </c>
      <c r="Y146" s="187">
        <f>+'saisie Niv2_Pub'!Y146</f>
        <v>11</v>
      </c>
      <c r="Z146" s="187">
        <f>+'saisie Niv2_Pub'!Z146</f>
        <v>6</v>
      </c>
      <c r="AA146" s="187">
        <f>+'saisie Niv2_Pub'!AA146</f>
        <v>6</v>
      </c>
      <c r="AB146" s="187">
        <f>+'saisie Niv2_Pub'!AB146</f>
        <v>34</v>
      </c>
      <c r="AC146" s="187">
        <f>+'saisie Niv2_Pub'!AC146</f>
        <v>42</v>
      </c>
      <c r="AD146" s="187">
        <f>+'saisie Niv2_Pub'!AD146</f>
        <v>34</v>
      </c>
      <c r="AE146" s="187">
        <f>+'saisie Niv2_Pub'!AE146</f>
        <v>8</v>
      </c>
      <c r="AF146" s="187">
        <f>+'saisie Niv2_Pub'!AF146</f>
        <v>35</v>
      </c>
      <c r="AG146" s="187">
        <f>+'saisie Niv2_Pub'!AH146</f>
        <v>5</v>
      </c>
      <c r="AH146" s="187">
        <f>+'saisie Niv2_Pub'!AG146</f>
        <v>0</v>
      </c>
      <c r="AI146" s="187">
        <f>+'saisie Niv2_Pub'!AI146</f>
        <v>13</v>
      </c>
      <c r="AJ146" s="187">
        <f>+'saisie Niv2_Pub'!AK146</f>
        <v>48</v>
      </c>
      <c r="AK146" s="187">
        <f>+'saisie Niv2_Pub'!AL146</f>
        <v>7</v>
      </c>
      <c r="AL146" s="187">
        <f>+'saisie Niv2_Pub'!AM146</f>
        <v>7</v>
      </c>
      <c r="AM146" s="187">
        <f>+'saisie Niv2_Pub'!AN146</f>
        <v>0</v>
      </c>
    </row>
    <row r="147" spans="1:39" ht="15" customHeight="1">
      <c r="A147" s="187" t="s">
        <v>470</v>
      </c>
      <c r="B147" s="187">
        <f>+'saisie Niv2_Pub'!B147+'saisie Niv2_Pub'!C147</f>
        <v>656</v>
      </c>
      <c r="C147" s="187">
        <f>+'saisie Niv2_Pub'!C147</f>
        <v>305</v>
      </c>
      <c r="D147" s="187">
        <f>+'saisie Niv2_Pub'!D147+'saisie Niv2_Pub'!E147</f>
        <v>438</v>
      </c>
      <c r="E147" s="187">
        <f>+'saisie Niv2_Pub'!E147</f>
        <v>204</v>
      </c>
      <c r="F147" s="187">
        <f>+'saisie Niv2_Pub'!F147+'saisie Niv2_Pub'!G147</f>
        <v>310</v>
      </c>
      <c r="G147" s="187">
        <f>+'saisie Niv2_Pub'!G147</f>
        <v>146</v>
      </c>
      <c r="H147" s="187">
        <f>+'saisie Niv2_Pub'!H147+'saisie Niv2_Pub'!I147</f>
        <v>226</v>
      </c>
      <c r="I147" s="187">
        <f>+'saisie Niv2_Pub'!I147</f>
        <v>99</v>
      </c>
      <c r="J147" s="192">
        <f t="shared" si="32"/>
        <v>1630</v>
      </c>
      <c r="K147" s="192">
        <f t="shared" si="33"/>
        <v>754</v>
      </c>
      <c r="L147" s="187" t="s">
        <v>470</v>
      </c>
      <c r="M147" s="187">
        <f>+'saisie Niv2_Pub'!M147+'saisie Niv2_Pub'!N147</f>
        <v>94</v>
      </c>
      <c r="N147" s="187">
        <f>+'saisie Niv2_Pub'!N147</f>
        <v>45</v>
      </c>
      <c r="O147" s="187">
        <f>+'saisie Niv2_Pub'!O147+'saisie Niv2_Pub'!P147</f>
        <v>50</v>
      </c>
      <c r="P147" s="187">
        <f>+'saisie Niv2_Pub'!P147</f>
        <v>24</v>
      </c>
      <c r="Q147" s="187">
        <f>+'saisie Niv2_Pub'!Q147+'saisie Niv2_Pub'!R147</f>
        <v>54</v>
      </c>
      <c r="R147" s="187">
        <f>+'saisie Niv2_Pub'!R147</f>
        <v>36</v>
      </c>
      <c r="S147" s="187">
        <f>+'saisie Niv2_Pub'!S147+'saisie Niv2_Pub'!T147</f>
        <v>75</v>
      </c>
      <c r="T147" s="187">
        <f>+'saisie Niv2_Pub'!T147</f>
        <v>37</v>
      </c>
      <c r="U147" s="192">
        <f t="shared" si="34"/>
        <v>273</v>
      </c>
      <c r="V147" s="192">
        <f t="shared" si="35"/>
        <v>142</v>
      </c>
      <c r="W147" s="187" t="s">
        <v>470</v>
      </c>
      <c r="X147" s="187">
        <f>+'saisie Niv2_Pub'!X147</f>
        <v>12</v>
      </c>
      <c r="Y147" s="187">
        <f>+'saisie Niv2_Pub'!Y147</f>
        <v>11</v>
      </c>
      <c r="Z147" s="187">
        <f>+'saisie Niv2_Pub'!Z147</f>
        <v>9</v>
      </c>
      <c r="AA147" s="187">
        <f>+'saisie Niv2_Pub'!AA147</f>
        <v>9</v>
      </c>
      <c r="AB147" s="187">
        <f>+'saisie Niv2_Pub'!AB147</f>
        <v>41</v>
      </c>
      <c r="AC147" s="187">
        <f>+'saisie Niv2_Pub'!AC147</f>
        <v>55</v>
      </c>
      <c r="AD147" s="187">
        <f>+'saisie Niv2_Pub'!AD147</f>
        <v>45</v>
      </c>
      <c r="AE147" s="187">
        <f>+'saisie Niv2_Pub'!AE147</f>
        <v>10</v>
      </c>
      <c r="AF147" s="187">
        <f>+'saisie Niv2_Pub'!AF147</f>
        <v>67</v>
      </c>
      <c r="AG147" s="187">
        <f>+'saisie Niv2_Pub'!AH147</f>
        <v>4</v>
      </c>
      <c r="AH147" s="187">
        <f>+'saisie Niv2_Pub'!AG147</f>
        <v>0</v>
      </c>
      <c r="AI147" s="187">
        <f>+'saisie Niv2_Pub'!AI147</f>
        <v>37</v>
      </c>
      <c r="AJ147" s="187">
        <f>+'saisie Niv2_Pub'!AK147</f>
        <v>104</v>
      </c>
      <c r="AK147" s="187">
        <f>+'saisie Niv2_Pub'!AL147</f>
        <v>7</v>
      </c>
      <c r="AL147" s="187">
        <f>+'saisie Niv2_Pub'!AM147</f>
        <v>7</v>
      </c>
      <c r="AM147" s="187">
        <f>+'saisie Niv2_Pub'!AN147</f>
        <v>0</v>
      </c>
    </row>
    <row r="148" spans="1:39" ht="15" customHeight="1">
      <c r="A148" s="187" t="s">
        <v>471</v>
      </c>
      <c r="B148" s="187">
        <f>+'saisie Niv2_Pub'!B148+'saisie Niv2_Pub'!C148</f>
        <v>415</v>
      </c>
      <c r="C148" s="187">
        <f>+'saisie Niv2_Pub'!C148</f>
        <v>206</v>
      </c>
      <c r="D148" s="187">
        <f>+'saisie Niv2_Pub'!D148+'saisie Niv2_Pub'!E148</f>
        <v>394</v>
      </c>
      <c r="E148" s="187">
        <f>+'saisie Niv2_Pub'!E148</f>
        <v>190</v>
      </c>
      <c r="F148" s="187">
        <f>+'saisie Niv2_Pub'!F148+'saisie Niv2_Pub'!G148</f>
        <v>183</v>
      </c>
      <c r="G148" s="1047">
        <f>+'saisie Niv2_Pub'!G148</f>
        <v>105</v>
      </c>
      <c r="H148" s="187">
        <f>+'saisie Niv2_Pub'!H148+'saisie Niv2_Pub'!I148</f>
        <v>262</v>
      </c>
      <c r="I148" s="187">
        <f>+'saisie Niv2_Pub'!I148</f>
        <v>125</v>
      </c>
      <c r="J148" s="192">
        <f t="shared" si="32"/>
        <v>1254</v>
      </c>
      <c r="K148" s="192">
        <f t="shared" si="33"/>
        <v>626</v>
      </c>
      <c r="L148" s="187" t="s">
        <v>471</v>
      </c>
      <c r="M148" s="187">
        <f>+'saisie Niv2_Pub'!M148+'saisie Niv2_Pub'!N148</f>
        <v>108</v>
      </c>
      <c r="N148" s="187">
        <f>+'saisie Niv2_Pub'!N148</f>
        <v>56</v>
      </c>
      <c r="O148" s="187">
        <f>+'saisie Niv2_Pub'!O148+'saisie Niv2_Pub'!P148</f>
        <v>137</v>
      </c>
      <c r="P148" s="187">
        <f>+'saisie Niv2_Pub'!P148</f>
        <v>78</v>
      </c>
      <c r="Q148" s="187">
        <f>+'saisie Niv2_Pub'!Q148+'saisie Niv2_Pub'!R148</f>
        <v>53</v>
      </c>
      <c r="R148" s="187">
        <f>+'saisie Niv2_Pub'!R148</f>
        <v>32</v>
      </c>
      <c r="S148" s="187">
        <f>+'saisie Niv2_Pub'!S148+'saisie Niv2_Pub'!T148</f>
        <v>166</v>
      </c>
      <c r="T148" s="187">
        <f>+'saisie Niv2_Pub'!T148</f>
        <v>79</v>
      </c>
      <c r="U148" s="192">
        <f t="shared" si="34"/>
        <v>464</v>
      </c>
      <c r="V148" s="192">
        <f t="shared" si="35"/>
        <v>245</v>
      </c>
      <c r="W148" s="187" t="s">
        <v>471</v>
      </c>
      <c r="X148" s="187">
        <f>+'saisie Niv2_Pub'!X148</f>
        <v>13</v>
      </c>
      <c r="Y148" s="187">
        <f>+'saisie Niv2_Pub'!Y148</f>
        <v>13</v>
      </c>
      <c r="Z148" s="187">
        <f>+'saisie Niv2_Pub'!Z148</f>
        <v>9</v>
      </c>
      <c r="AA148" s="187">
        <f>+'saisie Niv2_Pub'!AA148</f>
        <v>11</v>
      </c>
      <c r="AB148" s="187">
        <f>+'saisie Niv2_Pub'!AB148</f>
        <v>46</v>
      </c>
      <c r="AC148" s="187">
        <f>+'saisie Niv2_Pub'!AC148</f>
        <v>44</v>
      </c>
      <c r="AD148" s="187">
        <f>+'saisie Niv2_Pub'!AD148</f>
        <v>43</v>
      </c>
      <c r="AE148" s="187">
        <f>+'saisie Niv2_Pub'!AE148</f>
        <v>1</v>
      </c>
      <c r="AF148" s="187">
        <f>+'saisie Niv2_Pub'!AF148</f>
        <v>32</v>
      </c>
      <c r="AG148" s="187">
        <f>+'saisie Niv2_Pub'!AH148</f>
        <v>14</v>
      </c>
      <c r="AH148" s="187">
        <f>+'saisie Niv2_Pub'!AG148</f>
        <v>0</v>
      </c>
      <c r="AI148" s="187">
        <f>+'saisie Niv2_Pub'!AI148</f>
        <v>20</v>
      </c>
      <c r="AJ148" s="187">
        <f>+'saisie Niv2_Pub'!AK148</f>
        <v>52</v>
      </c>
      <c r="AK148" s="187">
        <f>+'saisie Niv2_Pub'!AL148</f>
        <v>10</v>
      </c>
      <c r="AL148" s="187">
        <f>+'saisie Niv2_Pub'!AM148</f>
        <v>10</v>
      </c>
      <c r="AM148" s="187">
        <f>+'saisie Niv2_Pub'!AN148</f>
        <v>0</v>
      </c>
    </row>
    <row r="149" spans="1:39" ht="15" customHeight="1">
      <c r="A149" s="187" t="s">
        <v>472</v>
      </c>
      <c r="B149" s="187">
        <f>+'saisie Niv2_Pub'!B149+'saisie Niv2_Pub'!C149</f>
        <v>1014</v>
      </c>
      <c r="C149" s="187">
        <f>+'saisie Niv2_Pub'!C149</f>
        <v>525</v>
      </c>
      <c r="D149" s="187">
        <f>+'saisie Niv2_Pub'!D149+'saisie Niv2_Pub'!E149</f>
        <v>783</v>
      </c>
      <c r="E149" s="187">
        <f>+'saisie Niv2_Pub'!E149</f>
        <v>397</v>
      </c>
      <c r="F149" s="187">
        <f>+'saisie Niv2_Pub'!F149+'saisie Niv2_Pub'!G149</f>
        <v>651</v>
      </c>
      <c r="G149" s="187">
        <f>+'saisie Niv2_Pub'!G149</f>
        <v>319</v>
      </c>
      <c r="H149" s="187">
        <f>+'saisie Niv2_Pub'!H149+'saisie Niv2_Pub'!I149</f>
        <v>706</v>
      </c>
      <c r="I149" s="187">
        <f>+'saisie Niv2_Pub'!I149</f>
        <v>365</v>
      </c>
      <c r="J149" s="192">
        <f t="shared" si="32"/>
        <v>3154</v>
      </c>
      <c r="K149" s="192">
        <f t="shared" si="33"/>
        <v>1606</v>
      </c>
      <c r="L149" s="187" t="s">
        <v>472</v>
      </c>
      <c r="M149" s="187">
        <f>+'saisie Niv2_Pub'!M149+'saisie Niv2_Pub'!N149</f>
        <v>206</v>
      </c>
      <c r="N149" s="187">
        <f>+'saisie Niv2_Pub'!N149</f>
        <v>103</v>
      </c>
      <c r="O149" s="187">
        <f>+'saisie Niv2_Pub'!O149+'saisie Niv2_Pub'!P149</f>
        <v>105</v>
      </c>
      <c r="P149" s="187">
        <f>+'saisie Niv2_Pub'!P149</f>
        <v>57</v>
      </c>
      <c r="Q149" s="187">
        <f>+'saisie Niv2_Pub'!Q149+'saisie Niv2_Pub'!R149</f>
        <v>152</v>
      </c>
      <c r="R149" s="187">
        <f>+'saisie Niv2_Pub'!R149</f>
        <v>82</v>
      </c>
      <c r="S149" s="187">
        <f>+'saisie Niv2_Pub'!S149+'saisie Niv2_Pub'!T149</f>
        <v>257</v>
      </c>
      <c r="T149" s="187">
        <f>+'saisie Niv2_Pub'!T149</f>
        <v>142</v>
      </c>
      <c r="U149" s="192">
        <f t="shared" si="34"/>
        <v>720</v>
      </c>
      <c r="V149" s="192">
        <f t="shared" si="35"/>
        <v>384</v>
      </c>
      <c r="W149" s="187" t="s">
        <v>472</v>
      </c>
      <c r="X149" s="187">
        <f>+'saisie Niv2_Pub'!X149</f>
        <v>31</v>
      </c>
      <c r="Y149" s="187">
        <f>+'saisie Niv2_Pub'!Y149</f>
        <v>28</v>
      </c>
      <c r="Z149" s="187">
        <f>+'saisie Niv2_Pub'!Z149</f>
        <v>23</v>
      </c>
      <c r="AA149" s="187">
        <f>+'saisie Niv2_Pub'!AA149</f>
        <v>24</v>
      </c>
      <c r="AB149" s="187">
        <f>+'saisie Niv2_Pub'!AB149</f>
        <v>106</v>
      </c>
      <c r="AC149" s="187">
        <f>+'saisie Niv2_Pub'!AC149</f>
        <v>105</v>
      </c>
      <c r="AD149" s="187">
        <f>+'saisie Niv2_Pub'!AD149</f>
        <v>96</v>
      </c>
      <c r="AE149" s="187">
        <f>+'saisie Niv2_Pub'!AE149</f>
        <v>9</v>
      </c>
      <c r="AF149" s="187">
        <f>+'saisie Niv2_Pub'!AF149</f>
        <v>150</v>
      </c>
      <c r="AG149" s="187">
        <f>+'saisie Niv2_Pub'!AH149</f>
        <v>22</v>
      </c>
      <c r="AH149" s="187">
        <f>+'saisie Niv2_Pub'!AG149</f>
        <v>0</v>
      </c>
      <c r="AI149" s="187">
        <f>+'saisie Niv2_Pub'!AI149</f>
        <v>53</v>
      </c>
      <c r="AJ149" s="187">
        <f>+'saisie Niv2_Pub'!AK149</f>
        <v>203</v>
      </c>
      <c r="AK149" s="187">
        <f>+'saisie Niv2_Pub'!AL149</f>
        <v>18</v>
      </c>
      <c r="AL149" s="187">
        <f>+'saisie Niv2_Pub'!AM149</f>
        <v>18</v>
      </c>
      <c r="AM149" s="187">
        <f>+'saisie Niv2_Pub'!AN149</f>
        <v>0</v>
      </c>
    </row>
    <row r="150" spans="1:39" ht="15" customHeight="1">
      <c r="A150" s="187" t="s">
        <v>562</v>
      </c>
      <c r="B150" s="187">
        <f>+'saisie Niv2_Pub'!B150+'saisie Niv2_Pub'!C150</f>
        <v>221</v>
      </c>
      <c r="C150" s="187">
        <f>+'saisie Niv2_Pub'!C150</f>
        <v>110</v>
      </c>
      <c r="D150" s="187">
        <f>+'saisie Niv2_Pub'!D150+'saisie Niv2_Pub'!E150</f>
        <v>138</v>
      </c>
      <c r="E150" s="187">
        <f>+'saisie Niv2_Pub'!E150</f>
        <v>75</v>
      </c>
      <c r="F150" s="187">
        <f>+'saisie Niv2_Pub'!F150+'saisie Niv2_Pub'!G150</f>
        <v>119</v>
      </c>
      <c r="G150" s="187">
        <f>+'saisie Niv2_Pub'!G150</f>
        <v>63</v>
      </c>
      <c r="H150" s="187">
        <f>+'saisie Niv2_Pub'!H150+'saisie Niv2_Pub'!I150</f>
        <v>99</v>
      </c>
      <c r="I150" s="187">
        <f>+'saisie Niv2_Pub'!I150</f>
        <v>52</v>
      </c>
      <c r="J150" s="192">
        <f t="shared" si="32"/>
        <v>577</v>
      </c>
      <c r="K150" s="192">
        <f t="shared" si="33"/>
        <v>300</v>
      </c>
      <c r="L150" s="187" t="s">
        <v>562</v>
      </c>
      <c r="M150" s="187">
        <f>+'saisie Niv2_Pub'!M150+'saisie Niv2_Pub'!N150</f>
        <v>72</v>
      </c>
      <c r="N150" s="187">
        <f>+'saisie Niv2_Pub'!N150</f>
        <v>39</v>
      </c>
      <c r="O150" s="187">
        <f>+'saisie Niv2_Pub'!O150+'saisie Niv2_Pub'!P150</f>
        <v>8</v>
      </c>
      <c r="P150" s="187">
        <f>+'saisie Niv2_Pub'!P150</f>
        <v>4</v>
      </c>
      <c r="Q150" s="187">
        <f>+'saisie Niv2_Pub'!Q150+'saisie Niv2_Pub'!R150</f>
        <v>26</v>
      </c>
      <c r="R150" s="187">
        <f>+'saisie Niv2_Pub'!R150</f>
        <v>13</v>
      </c>
      <c r="S150" s="187">
        <f>+'saisie Niv2_Pub'!S150+'saisie Niv2_Pub'!T150</f>
        <v>24</v>
      </c>
      <c r="T150" s="187">
        <f>+'saisie Niv2_Pub'!T150</f>
        <v>14</v>
      </c>
      <c r="U150" s="192">
        <f t="shared" si="34"/>
        <v>130</v>
      </c>
      <c r="V150" s="192">
        <f t="shared" si="35"/>
        <v>70</v>
      </c>
      <c r="W150" s="187" t="s">
        <v>562</v>
      </c>
      <c r="X150" s="187">
        <f>+'saisie Niv2_Pub'!X150</f>
        <v>4</v>
      </c>
      <c r="Y150" s="187">
        <f>+'saisie Niv2_Pub'!Y150</f>
        <v>3</v>
      </c>
      <c r="Z150" s="187">
        <f>+'saisie Niv2_Pub'!Z150</f>
        <v>3</v>
      </c>
      <c r="AA150" s="187">
        <f>+'saisie Niv2_Pub'!AA150</f>
        <v>3</v>
      </c>
      <c r="AB150" s="187">
        <f>+'saisie Niv2_Pub'!AB150</f>
        <v>13</v>
      </c>
      <c r="AC150" s="187">
        <f>+'saisie Niv2_Pub'!AC150</f>
        <v>13</v>
      </c>
      <c r="AD150" s="187">
        <f>+'saisie Niv2_Pub'!AD150</f>
        <v>12</v>
      </c>
      <c r="AE150" s="187">
        <f>+'saisie Niv2_Pub'!AE150</f>
        <v>1</v>
      </c>
      <c r="AF150" s="187">
        <f>+'saisie Niv2_Pub'!AF150</f>
        <v>15</v>
      </c>
      <c r="AG150" s="187">
        <f>+'saisie Niv2_Pub'!AH150</f>
        <v>5</v>
      </c>
      <c r="AH150" s="187">
        <f>+'saisie Niv2_Pub'!AG150</f>
        <v>0</v>
      </c>
      <c r="AI150" s="187">
        <f>+'saisie Niv2_Pub'!AI150</f>
        <v>6</v>
      </c>
      <c r="AJ150" s="187">
        <f>+'saisie Niv2_Pub'!AK150</f>
        <v>21</v>
      </c>
      <c r="AK150" s="187">
        <f>+'saisie Niv2_Pub'!AL150</f>
        <v>2</v>
      </c>
      <c r="AL150" s="187">
        <f>+'saisie Niv2_Pub'!AM150</f>
        <v>2</v>
      </c>
      <c r="AM150" s="187">
        <f>+'saisie Niv2_Pub'!AN150</f>
        <v>0</v>
      </c>
    </row>
    <row r="151" spans="1:39" ht="15" customHeight="1">
      <c r="A151" s="412" t="s">
        <v>474</v>
      </c>
      <c r="B151" s="187">
        <f>+'saisie Niv2_Pub'!B151+'saisie Niv2_Pub'!C151</f>
        <v>365</v>
      </c>
      <c r="C151" s="187">
        <f>+'saisie Niv2_Pub'!C151</f>
        <v>185</v>
      </c>
      <c r="D151" s="187">
        <f>+'saisie Niv2_Pub'!D151+'saisie Niv2_Pub'!E151</f>
        <v>219</v>
      </c>
      <c r="E151" s="187">
        <f>+'saisie Niv2_Pub'!E151</f>
        <v>91</v>
      </c>
      <c r="F151" s="187">
        <f>+'saisie Niv2_Pub'!F151+'saisie Niv2_Pub'!G151</f>
        <v>168</v>
      </c>
      <c r="G151" s="187">
        <f>+'saisie Niv2_Pub'!G151</f>
        <v>83</v>
      </c>
      <c r="H151" s="187">
        <f>+'saisie Niv2_Pub'!H151+'saisie Niv2_Pub'!I151</f>
        <v>202</v>
      </c>
      <c r="I151" s="187">
        <f>+'saisie Niv2_Pub'!I151</f>
        <v>89</v>
      </c>
      <c r="J151" s="192">
        <f t="shared" si="32"/>
        <v>954</v>
      </c>
      <c r="K151" s="192">
        <f t="shared" si="33"/>
        <v>448</v>
      </c>
      <c r="L151" s="412" t="s">
        <v>474</v>
      </c>
      <c r="M151" s="187">
        <f>+'saisie Niv2_Pub'!M151+'saisie Niv2_Pub'!N151</f>
        <v>108</v>
      </c>
      <c r="N151" s="187">
        <f>+'saisie Niv2_Pub'!N151</f>
        <v>55</v>
      </c>
      <c r="O151" s="187">
        <f>+'saisie Niv2_Pub'!O151+'saisie Niv2_Pub'!P151</f>
        <v>19</v>
      </c>
      <c r="P151" s="187">
        <f>+'saisie Niv2_Pub'!P151</f>
        <v>7</v>
      </c>
      <c r="Q151" s="187">
        <f>+'saisie Niv2_Pub'!Q151+'saisie Niv2_Pub'!R151</f>
        <v>41</v>
      </c>
      <c r="R151" s="187">
        <f>+'saisie Niv2_Pub'!R151</f>
        <v>18</v>
      </c>
      <c r="S151" s="187">
        <f>+'saisie Niv2_Pub'!S151+'saisie Niv2_Pub'!T151</f>
        <v>77</v>
      </c>
      <c r="T151" s="187">
        <f>+'saisie Niv2_Pub'!T151</f>
        <v>40</v>
      </c>
      <c r="U151" s="192">
        <f t="shared" si="34"/>
        <v>245</v>
      </c>
      <c r="V151" s="192">
        <f t="shared" si="35"/>
        <v>120</v>
      </c>
      <c r="W151" s="412" t="s">
        <v>474</v>
      </c>
      <c r="X151" s="187">
        <f>+'saisie Niv2_Pub'!X151</f>
        <v>8</v>
      </c>
      <c r="Y151" s="187">
        <f>+'saisie Niv2_Pub'!Y151</f>
        <v>6</v>
      </c>
      <c r="Z151" s="187">
        <f>+'saisie Niv2_Pub'!Z151</f>
        <v>6</v>
      </c>
      <c r="AA151" s="187">
        <f>+'saisie Niv2_Pub'!AA151</f>
        <v>6</v>
      </c>
      <c r="AB151" s="187">
        <f>+'saisie Niv2_Pub'!AB151</f>
        <v>26</v>
      </c>
      <c r="AC151" s="187">
        <f>+'saisie Niv2_Pub'!AC151</f>
        <v>21</v>
      </c>
      <c r="AD151" s="187">
        <f>+'saisie Niv2_Pub'!AD151</f>
        <v>21</v>
      </c>
      <c r="AE151" s="187">
        <f>+'saisie Niv2_Pub'!AE151</f>
        <v>0</v>
      </c>
      <c r="AF151" s="187">
        <f>+'saisie Niv2_Pub'!AF151</f>
        <v>28</v>
      </c>
      <c r="AG151" s="187">
        <f>+'saisie Niv2_Pub'!AH151</f>
        <v>15</v>
      </c>
      <c r="AH151" s="187">
        <f>+'saisie Niv2_Pub'!AG151</f>
        <v>0</v>
      </c>
      <c r="AI151" s="187">
        <f>+'saisie Niv2_Pub'!AI151</f>
        <v>9</v>
      </c>
      <c r="AJ151" s="187">
        <f>+'saisie Niv2_Pub'!AK151</f>
        <v>37</v>
      </c>
      <c r="AK151" s="187">
        <f>+'saisie Niv2_Pub'!AL151</f>
        <v>4</v>
      </c>
      <c r="AL151" s="187">
        <f>+'saisie Niv2_Pub'!AM151</f>
        <v>4</v>
      </c>
      <c r="AM151" s="187">
        <f>+'saisie Niv2_Pub'!AN151</f>
        <v>0</v>
      </c>
    </row>
    <row r="152" spans="1:39" ht="15" customHeight="1">
      <c r="A152" s="187" t="s">
        <v>475</v>
      </c>
      <c r="B152" s="187">
        <f>+'saisie Niv2_Pub'!B152+'saisie Niv2_Pub'!C152</f>
        <v>231</v>
      </c>
      <c r="C152" s="187">
        <f>+'saisie Niv2_Pub'!C152</f>
        <v>122</v>
      </c>
      <c r="D152" s="187">
        <f>+'saisie Niv2_Pub'!D152+'saisie Niv2_Pub'!E152</f>
        <v>182</v>
      </c>
      <c r="E152" s="187">
        <f>+'saisie Niv2_Pub'!E152</f>
        <v>90</v>
      </c>
      <c r="F152" s="187">
        <f>+'saisie Niv2_Pub'!F152+'saisie Niv2_Pub'!G152</f>
        <v>161</v>
      </c>
      <c r="G152" s="187">
        <f>+'saisie Niv2_Pub'!G152</f>
        <v>94</v>
      </c>
      <c r="H152" s="187">
        <f>+'saisie Niv2_Pub'!H152+'saisie Niv2_Pub'!I152</f>
        <v>156</v>
      </c>
      <c r="I152" s="187">
        <f>+'saisie Niv2_Pub'!I152</f>
        <v>82</v>
      </c>
      <c r="J152" s="192">
        <f t="shared" si="32"/>
        <v>730</v>
      </c>
      <c r="K152" s="192">
        <f t="shared" si="33"/>
        <v>388</v>
      </c>
      <c r="L152" s="187" t="s">
        <v>475</v>
      </c>
      <c r="M152" s="187">
        <f>+'saisie Niv2_Pub'!M152+'saisie Niv2_Pub'!N152</f>
        <v>50</v>
      </c>
      <c r="N152" s="187">
        <f>+'saisie Niv2_Pub'!N152</f>
        <v>23</v>
      </c>
      <c r="O152" s="187">
        <f>+'saisie Niv2_Pub'!O152+'saisie Niv2_Pub'!P152</f>
        <v>21</v>
      </c>
      <c r="P152" s="187">
        <f>+'saisie Niv2_Pub'!P152</f>
        <v>8</v>
      </c>
      <c r="Q152" s="187">
        <f>+'saisie Niv2_Pub'!Q152+'saisie Niv2_Pub'!R152</f>
        <v>60</v>
      </c>
      <c r="R152" s="187">
        <f>+'saisie Niv2_Pub'!R152</f>
        <v>31</v>
      </c>
      <c r="S152" s="187">
        <f>+'saisie Niv2_Pub'!S152+'saisie Niv2_Pub'!T152</f>
        <v>31</v>
      </c>
      <c r="T152" s="187">
        <f>+'saisie Niv2_Pub'!T152</f>
        <v>12</v>
      </c>
      <c r="U152" s="192">
        <f t="shared" si="34"/>
        <v>162</v>
      </c>
      <c r="V152" s="192">
        <f t="shared" si="35"/>
        <v>74</v>
      </c>
      <c r="W152" s="187" t="s">
        <v>475</v>
      </c>
      <c r="X152" s="187">
        <f>+'saisie Niv2_Pub'!X152</f>
        <v>7</v>
      </c>
      <c r="Y152" s="187">
        <f>+'saisie Niv2_Pub'!Y152</f>
        <v>5</v>
      </c>
      <c r="Z152" s="187">
        <f>+'saisie Niv2_Pub'!Z152</f>
        <v>4</v>
      </c>
      <c r="AA152" s="187">
        <f>+'saisie Niv2_Pub'!AA152</f>
        <v>5</v>
      </c>
      <c r="AB152" s="187">
        <f>+'saisie Niv2_Pub'!AB152</f>
        <v>21</v>
      </c>
      <c r="AC152" s="187">
        <f>+'saisie Niv2_Pub'!AC152</f>
        <v>22</v>
      </c>
      <c r="AD152" s="187">
        <f>+'saisie Niv2_Pub'!AD152</f>
        <v>15</v>
      </c>
      <c r="AE152" s="187">
        <f>+'saisie Niv2_Pub'!AE152</f>
        <v>7</v>
      </c>
      <c r="AF152" s="187">
        <f>+'saisie Niv2_Pub'!AF152</f>
        <v>33</v>
      </c>
      <c r="AG152" s="187">
        <f>+'saisie Niv2_Pub'!AH152</f>
        <v>4</v>
      </c>
      <c r="AH152" s="187">
        <f>+'saisie Niv2_Pub'!AG152</f>
        <v>0</v>
      </c>
      <c r="AI152" s="187">
        <f>+'saisie Niv2_Pub'!AI152</f>
        <v>4</v>
      </c>
      <c r="AJ152" s="187">
        <f>+'saisie Niv2_Pub'!AK152</f>
        <v>37</v>
      </c>
      <c r="AK152" s="187">
        <f>+'saisie Niv2_Pub'!AL152</f>
        <v>4</v>
      </c>
      <c r="AL152" s="187">
        <f>+'saisie Niv2_Pub'!AM152</f>
        <v>3</v>
      </c>
      <c r="AM152" s="187">
        <f>+'saisie Niv2_Pub'!AN152</f>
        <v>1</v>
      </c>
    </row>
    <row r="153" spans="1:39" ht="15" customHeight="1">
      <c r="A153" s="187" t="s">
        <v>476</v>
      </c>
      <c r="B153" s="187">
        <f>+'saisie Niv2_Pub'!B153+'saisie Niv2_Pub'!C153</f>
        <v>399</v>
      </c>
      <c r="C153" s="187">
        <f>+'saisie Niv2_Pub'!C153</f>
        <v>175</v>
      </c>
      <c r="D153" s="187">
        <f>+'saisie Niv2_Pub'!D153+'saisie Niv2_Pub'!E153</f>
        <v>294</v>
      </c>
      <c r="E153" s="187">
        <f>+'saisie Niv2_Pub'!E153</f>
        <v>142</v>
      </c>
      <c r="F153" s="187">
        <f>+'saisie Niv2_Pub'!F153+'saisie Niv2_Pub'!G153</f>
        <v>185</v>
      </c>
      <c r="G153" s="187">
        <f>+'saisie Niv2_Pub'!G153</f>
        <v>68</v>
      </c>
      <c r="H153" s="187">
        <f>+'saisie Niv2_Pub'!H153+'saisie Niv2_Pub'!I153</f>
        <v>255</v>
      </c>
      <c r="I153" s="187">
        <f>+'saisie Niv2_Pub'!I153</f>
        <v>114</v>
      </c>
      <c r="J153" s="192">
        <f t="shared" si="32"/>
        <v>1133</v>
      </c>
      <c r="K153" s="192">
        <f t="shared" si="33"/>
        <v>499</v>
      </c>
      <c r="L153" s="187" t="s">
        <v>476</v>
      </c>
      <c r="M153" s="187">
        <f>+'saisie Niv2_Pub'!M153+'saisie Niv2_Pub'!N153</f>
        <v>77</v>
      </c>
      <c r="N153" s="187">
        <f>+'saisie Niv2_Pub'!N153</f>
        <v>38</v>
      </c>
      <c r="O153" s="187">
        <f>+'saisie Niv2_Pub'!O153+'saisie Niv2_Pub'!P153</f>
        <v>67</v>
      </c>
      <c r="P153" s="187">
        <f>+'saisie Niv2_Pub'!P153</f>
        <v>30</v>
      </c>
      <c r="Q153" s="187">
        <f>+'saisie Niv2_Pub'!Q153+'saisie Niv2_Pub'!R153</f>
        <v>39</v>
      </c>
      <c r="R153" s="187">
        <f>+'saisie Niv2_Pub'!R153</f>
        <v>27</v>
      </c>
      <c r="S153" s="187">
        <f>+'saisie Niv2_Pub'!S153+'saisie Niv2_Pub'!T153</f>
        <v>109</v>
      </c>
      <c r="T153" s="187">
        <f>+'saisie Niv2_Pub'!T153</f>
        <v>60</v>
      </c>
      <c r="U153" s="192">
        <f t="shared" si="34"/>
        <v>292</v>
      </c>
      <c r="V153" s="192">
        <f t="shared" si="35"/>
        <v>155</v>
      </c>
      <c r="W153" s="187" t="s">
        <v>476</v>
      </c>
      <c r="X153" s="187">
        <f>+'saisie Niv2_Pub'!X153</f>
        <v>10</v>
      </c>
      <c r="Y153" s="187">
        <f>+'saisie Niv2_Pub'!Y153</f>
        <v>8</v>
      </c>
      <c r="Z153" s="187">
        <f>+'saisie Niv2_Pub'!Z153</f>
        <v>7</v>
      </c>
      <c r="AA153" s="187">
        <f>+'saisie Niv2_Pub'!AA153</f>
        <v>8</v>
      </c>
      <c r="AB153" s="187">
        <f>+'saisie Niv2_Pub'!AB153</f>
        <v>33</v>
      </c>
      <c r="AC153" s="187">
        <f>+'saisie Niv2_Pub'!AC153</f>
        <v>41</v>
      </c>
      <c r="AD153" s="187">
        <f>+'saisie Niv2_Pub'!AD153</f>
        <v>31</v>
      </c>
      <c r="AE153" s="187">
        <f>+'saisie Niv2_Pub'!AE153</f>
        <v>10</v>
      </c>
      <c r="AF153" s="187">
        <f>+'saisie Niv2_Pub'!AF153</f>
        <v>36</v>
      </c>
      <c r="AG153" s="187">
        <f>+'saisie Niv2_Pub'!AH153</f>
        <v>14</v>
      </c>
      <c r="AH153" s="187">
        <f>+'saisie Niv2_Pub'!AG153</f>
        <v>0</v>
      </c>
      <c r="AI153" s="187">
        <f>+'saisie Niv2_Pub'!AI153</f>
        <v>8</v>
      </c>
      <c r="AJ153" s="187">
        <f>+'saisie Niv2_Pub'!AK153</f>
        <v>44</v>
      </c>
      <c r="AK153" s="187">
        <f>+'saisie Niv2_Pub'!AL153</f>
        <v>5</v>
      </c>
      <c r="AL153" s="187">
        <f>+'saisie Niv2_Pub'!AM153</f>
        <v>5</v>
      </c>
      <c r="AM153" s="187">
        <f>+'saisie Niv2_Pub'!AN153</f>
        <v>0</v>
      </c>
    </row>
    <row r="154" spans="1:39" ht="9" customHeight="1">
      <c r="A154" s="403"/>
      <c r="B154" s="411"/>
      <c r="C154" s="411"/>
      <c r="D154" s="411"/>
      <c r="E154" s="411"/>
      <c r="F154" s="411"/>
      <c r="G154" s="411"/>
      <c r="H154" s="411"/>
      <c r="I154" s="411"/>
      <c r="J154" s="411"/>
      <c r="K154" s="411"/>
      <c r="L154" s="403"/>
      <c r="M154" s="403"/>
      <c r="N154" s="403"/>
      <c r="O154" s="403"/>
      <c r="P154" s="403"/>
      <c r="Q154" s="403"/>
      <c r="R154" s="403"/>
      <c r="S154" s="403"/>
      <c r="T154" s="403"/>
      <c r="U154" s="411"/>
      <c r="V154" s="411"/>
      <c r="W154" s="403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/>
      <c r="AJ154" s="411"/>
      <c r="AK154" s="411"/>
      <c r="AL154" s="411"/>
      <c r="AM154" s="411"/>
    </row>
    <row r="155" spans="1:39">
      <c r="M155" s="406"/>
      <c r="N155" s="406"/>
      <c r="O155" s="406"/>
      <c r="P155" s="406"/>
      <c r="Q155" s="406"/>
      <c r="R155" s="406"/>
      <c r="S155" s="406"/>
      <c r="T155" s="406"/>
    </row>
    <row r="156" spans="1:39">
      <c r="A156" s="328" t="s">
        <v>349</v>
      </c>
      <c r="B156" s="328"/>
      <c r="C156" s="328"/>
      <c r="D156" s="328"/>
      <c r="E156" s="328"/>
      <c r="F156" s="328"/>
      <c r="G156" s="328"/>
      <c r="H156" s="328"/>
      <c r="I156" s="328"/>
      <c r="J156" s="328"/>
      <c r="K156" s="328"/>
      <c r="L156" s="328" t="s">
        <v>211</v>
      </c>
      <c r="M156" s="328"/>
      <c r="N156" s="328"/>
      <c r="O156" s="328"/>
      <c r="P156" s="328"/>
      <c r="Q156" s="328"/>
      <c r="R156" s="328"/>
      <c r="S156" s="328"/>
      <c r="T156" s="354"/>
      <c r="U156" s="328"/>
      <c r="V156" s="328"/>
      <c r="W156" s="328" t="s">
        <v>281</v>
      </c>
      <c r="X156" s="354"/>
      <c r="Y156" s="354"/>
      <c r="Z156" s="354"/>
      <c r="AA156" s="354"/>
      <c r="AB156" s="354"/>
      <c r="AC156" s="354"/>
      <c r="AD156" s="354"/>
      <c r="AE156" s="354"/>
      <c r="AF156" s="354"/>
      <c r="AG156" s="354"/>
      <c r="AH156" s="354"/>
      <c r="AI156" s="354"/>
      <c r="AJ156" s="354"/>
      <c r="AK156" s="354"/>
      <c r="AL156" s="354"/>
    </row>
    <row r="157" spans="1:39">
      <c r="A157" s="328" t="s">
        <v>998</v>
      </c>
      <c r="B157" s="328"/>
      <c r="C157" s="328"/>
      <c r="D157" s="328"/>
      <c r="E157" s="328"/>
      <c r="F157" s="328"/>
      <c r="G157" s="328"/>
      <c r="H157" s="328"/>
      <c r="I157" s="328"/>
      <c r="J157" s="328"/>
      <c r="K157" s="328"/>
      <c r="L157" s="328" t="s">
        <v>998</v>
      </c>
      <c r="M157" s="328"/>
      <c r="N157" s="328"/>
      <c r="O157" s="328"/>
      <c r="P157" s="328"/>
      <c r="Q157" s="328"/>
      <c r="R157" s="328"/>
      <c r="S157" s="328"/>
      <c r="T157" s="354"/>
      <c r="U157" s="328"/>
      <c r="V157" s="328"/>
      <c r="W157" s="328" t="s">
        <v>297</v>
      </c>
      <c r="X157" s="354"/>
      <c r="Y157" s="354"/>
      <c r="Z157" s="354"/>
      <c r="AA157" s="354"/>
      <c r="AB157" s="354"/>
      <c r="AC157" s="354"/>
      <c r="AD157" s="354"/>
      <c r="AE157" s="354"/>
      <c r="AF157" s="354"/>
      <c r="AG157" s="354"/>
      <c r="AH157" s="354"/>
      <c r="AI157" s="354"/>
      <c r="AJ157" s="354"/>
      <c r="AK157" s="354"/>
      <c r="AL157" s="354"/>
    </row>
    <row r="158" spans="1:39">
      <c r="A158" s="328" t="s">
        <v>1</v>
      </c>
      <c r="B158" s="354"/>
      <c r="C158" s="354"/>
      <c r="D158" s="354"/>
      <c r="E158" s="354"/>
      <c r="F158" s="354"/>
      <c r="G158" s="354"/>
      <c r="H158" s="354"/>
      <c r="I158" s="354"/>
      <c r="J158" s="354"/>
      <c r="K158" s="354"/>
      <c r="L158" s="328" t="s">
        <v>1</v>
      </c>
      <c r="M158" s="354"/>
      <c r="N158" s="354"/>
      <c r="O158" s="354"/>
      <c r="P158" s="354"/>
      <c r="Q158" s="354"/>
      <c r="R158" s="354"/>
      <c r="S158" s="354"/>
      <c r="T158" s="354"/>
      <c r="U158" s="354"/>
      <c r="V158" s="354"/>
      <c r="W158" s="328" t="s">
        <v>1</v>
      </c>
      <c r="X158" s="354"/>
      <c r="Y158" s="354"/>
      <c r="Z158" s="354"/>
      <c r="AA158" s="354"/>
      <c r="AB158" s="354"/>
      <c r="AC158" s="354"/>
      <c r="AD158" s="354"/>
      <c r="AE158" s="354"/>
      <c r="AF158" s="354"/>
      <c r="AG158" s="354"/>
      <c r="AH158" s="354"/>
      <c r="AI158" s="354"/>
      <c r="AJ158" s="354"/>
      <c r="AK158" s="354"/>
      <c r="AL158" s="354"/>
    </row>
    <row r="160" spans="1:39">
      <c r="A160" s="399" t="s">
        <v>505</v>
      </c>
      <c r="H160" s="343" t="s">
        <v>618</v>
      </c>
      <c r="L160" s="399" t="s">
        <v>505</v>
      </c>
      <c r="S160" s="343" t="s">
        <v>618</v>
      </c>
      <c r="W160" s="399" t="s">
        <v>505</v>
      </c>
      <c r="AK160" s="343" t="s">
        <v>618</v>
      </c>
    </row>
    <row r="162" spans="1:39">
      <c r="A162" s="185"/>
      <c r="B162" s="79" t="s">
        <v>544</v>
      </c>
      <c r="C162" s="186"/>
      <c r="D162" s="79" t="s">
        <v>545</v>
      </c>
      <c r="E162" s="186"/>
      <c r="F162" s="79" t="s">
        <v>546</v>
      </c>
      <c r="G162" s="186"/>
      <c r="H162" s="79" t="s">
        <v>547</v>
      </c>
      <c r="I162" s="186"/>
      <c r="J162" s="79" t="s">
        <v>377</v>
      </c>
      <c r="K162" s="186"/>
      <c r="L162" s="185"/>
      <c r="M162" s="79" t="s">
        <v>544</v>
      </c>
      <c r="N162" s="186"/>
      <c r="O162" s="79" t="s">
        <v>545</v>
      </c>
      <c r="P162" s="186"/>
      <c r="Q162" s="79" t="s">
        <v>546</v>
      </c>
      <c r="R162" s="186"/>
      <c r="S162" s="79" t="s">
        <v>547</v>
      </c>
      <c r="T162" s="186"/>
      <c r="U162" s="79" t="s">
        <v>377</v>
      </c>
      <c r="V162" s="186"/>
      <c r="W162" s="683"/>
      <c r="X162" s="1071" t="s">
        <v>96</v>
      </c>
      <c r="Y162" s="1072"/>
      <c r="Z162" s="1072"/>
      <c r="AA162" s="1072"/>
      <c r="AB162" s="1073"/>
      <c r="AC162" s="1074" t="s">
        <v>384</v>
      </c>
      <c r="AD162" s="1075"/>
      <c r="AE162" s="1076"/>
      <c r="AF162" s="674" t="s">
        <v>548</v>
      </c>
      <c r="AG162" s="694"/>
      <c r="AH162" s="694"/>
      <c r="AI162" s="694"/>
      <c r="AJ162" s="694"/>
      <c r="AK162" s="695" t="s">
        <v>386</v>
      </c>
      <c r="AL162" s="696"/>
      <c r="AM162" s="696"/>
    </row>
    <row r="163" spans="1:39">
      <c r="A163" s="403" t="s">
        <v>387</v>
      </c>
      <c r="B163" s="85" t="s">
        <v>665</v>
      </c>
      <c r="C163" s="85" t="s">
        <v>389</v>
      </c>
      <c r="D163" s="85" t="s">
        <v>665</v>
      </c>
      <c r="E163" s="85" t="s">
        <v>389</v>
      </c>
      <c r="F163" s="85" t="s">
        <v>665</v>
      </c>
      <c r="G163" s="85" t="s">
        <v>389</v>
      </c>
      <c r="H163" s="85" t="s">
        <v>665</v>
      </c>
      <c r="I163" s="85" t="s">
        <v>389</v>
      </c>
      <c r="J163" s="85" t="s">
        <v>665</v>
      </c>
      <c r="K163" s="85" t="s">
        <v>389</v>
      </c>
      <c r="L163" s="403" t="s">
        <v>387</v>
      </c>
      <c r="M163" s="85" t="s">
        <v>665</v>
      </c>
      <c r="N163" s="85" t="s">
        <v>389</v>
      </c>
      <c r="O163" s="85" t="s">
        <v>665</v>
      </c>
      <c r="P163" s="85" t="s">
        <v>389</v>
      </c>
      <c r="Q163" s="85" t="s">
        <v>665</v>
      </c>
      <c r="R163" s="85" t="s">
        <v>389</v>
      </c>
      <c r="S163" s="85" t="s">
        <v>665</v>
      </c>
      <c r="T163" s="85" t="s">
        <v>389</v>
      </c>
      <c r="U163" s="85" t="s">
        <v>665</v>
      </c>
      <c r="V163" s="85" t="s">
        <v>389</v>
      </c>
      <c r="W163" s="734" t="s">
        <v>387</v>
      </c>
      <c r="X163" s="737" t="s">
        <v>550</v>
      </c>
      <c r="Y163" s="737" t="s">
        <v>551</v>
      </c>
      <c r="Z163" s="737" t="s">
        <v>552</v>
      </c>
      <c r="AA163" s="737" t="s">
        <v>553</v>
      </c>
      <c r="AB163" s="726" t="s">
        <v>377</v>
      </c>
      <c r="AC163" s="242" t="s">
        <v>97</v>
      </c>
      <c r="AD163" s="944" t="s">
        <v>100</v>
      </c>
      <c r="AE163" s="944" t="s">
        <v>102</v>
      </c>
      <c r="AF163" s="945" t="s">
        <v>391</v>
      </c>
      <c r="AG163" s="242" t="s">
        <v>549</v>
      </c>
      <c r="AH163" s="242" t="s">
        <v>243</v>
      </c>
      <c r="AI163" s="242" t="s">
        <v>393</v>
      </c>
      <c r="AJ163" s="1055"/>
      <c r="AK163" s="947"/>
      <c r="AL163" s="945" t="s">
        <v>394</v>
      </c>
      <c r="AM163" s="1055"/>
    </row>
    <row r="164" spans="1:39">
      <c r="A164" s="187"/>
      <c r="B164" s="409"/>
      <c r="C164" s="409"/>
      <c r="D164" s="409"/>
      <c r="E164" s="409"/>
      <c r="F164" s="409"/>
      <c r="G164" s="409"/>
      <c r="H164" s="409"/>
      <c r="I164" s="409"/>
      <c r="J164" s="409"/>
      <c r="K164" s="409"/>
      <c r="L164" s="187"/>
      <c r="M164" s="409"/>
      <c r="N164" s="409"/>
      <c r="O164" s="409"/>
      <c r="P164" s="409"/>
      <c r="Q164" s="409"/>
      <c r="R164" s="409"/>
      <c r="S164" s="409"/>
      <c r="T164" s="409"/>
      <c r="U164" s="409"/>
      <c r="V164" s="409"/>
      <c r="W164" s="735"/>
      <c r="X164" s="733"/>
      <c r="Y164" s="733"/>
      <c r="Z164" s="733"/>
      <c r="AA164" s="733"/>
      <c r="AB164" s="736"/>
      <c r="AC164" s="948" t="s">
        <v>98</v>
      </c>
      <c r="AD164" s="949" t="s">
        <v>99</v>
      </c>
      <c r="AE164" s="949" t="s">
        <v>101</v>
      </c>
      <c r="AF164" s="950" t="s">
        <v>403</v>
      </c>
      <c r="AG164" s="811" t="s">
        <v>554</v>
      </c>
      <c r="AH164" s="811" t="s">
        <v>244</v>
      </c>
      <c r="AI164" s="811" t="s">
        <v>403</v>
      </c>
      <c r="AJ164" s="811" t="s">
        <v>377</v>
      </c>
      <c r="AK164" s="948" t="s">
        <v>111</v>
      </c>
      <c r="AL164" s="950" t="s">
        <v>405</v>
      </c>
      <c r="AM164" s="1056" t="s">
        <v>406</v>
      </c>
    </row>
    <row r="165" spans="1:39" s="59" customFormat="1">
      <c r="A165" s="16" t="s">
        <v>407</v>
      </c>
      <c r="B165" s="29">
        <f>SUM(B167:B187)</f>
        <v>6646</v>
      </c>
      <c r="C165" s="29">
        <f t="shared" ref="C165:K165" si="36">SUM(C167:C187)</f>
        <v>3284</v>
      </c>
      <c r="D165" s="29">
        <f t="shared" si="36"/>
        <v>4774</v>
      </c>
      <c r="E165" s="29">
        <f t="shared" si="36"/>
        <v>2134</v>
      </c>
      <c r="F165" s="29">
        <f t="shared" si="36"/>
        <v>3586</v>
      </c>
      <c r="G165" s="29">
        <f t="shared" si="36"/>
        <v>1582</v>
      </c>
      <c r="H165" s="29">
        <f t="shared" si="36"/>
        <v>3544</v>
      </c>
      <c r="I165" s="29">
        <f t="shared" si="36"/>
        <v>1584</v>
      </c>
      <c r="J165" s="29">
        <f t="shared" si="36"/>
        <v>18550</v>
      </c>
      <c r="K165" s="29">
        <f t="shared" si="36"/>
        <v>8584</v>
      </c>
      <c r="L165" s="16" t="s">
        <v>407</v>
      </c>
      <c r="M165" s="29">
        <f>SUM(M167:M187)</f>
        <v>1412</v>
      </c>
      <c r="N165" s="29">
        <f t="shared" ref="N165:V165" si="37">SUM(N167:N187)</f>
        <v>710</v>
      </c>
      <c r="O165" s="29">
        <f t="shared" si="37"/>
        <v>586</v>
      </c>
      <c r="P165" s="29">
        <f t="shared" si="37"/>
        <v>263</v>
      </c>
      <c r="Q165" s="29">
        <f t="shared" si="37"/>
        <v>516</v>
      </c>
      <c r="R165" s="29">
        <f t="shared" si="37"/>
        <v>236</v>
      </c>
      <c r="S165" s="29">
        <f t="shared" si="37"/>
        <v>1209</v>
      </c>
      <c r="T165" s="29">
        <f t="shared" si="37"/>
        <v>541</v>
      </c>
      <c r="U165" s="29">
        <f t="shared" si="37"/>
        <v>3723</v>
      </c>
      <c r="V165" s="29">
        <f t="shared" si="37"/>
        <v>1750</v>
      </c>
      <c r="W165" s="16" t="s">
        <v>407</v>
      </c>
      <c r="X165" s="29">
        <f t="shared" ref="X165:AC165" si="38">SUM(X167:X187)</f>
        <v>164</v>
      </c>
      <c r="Y165" s="29">
        <f t="shared" si="38"/>
        <v>132</v>
      </c>
      <c r="Z165" s="29">
        <f t="shared" si="38"/>
        <v>116</v>
      </c>
      <c r="AA165" s="29">
        <f t="shared" si="38"/>
        <v>109</v>
      </c>
      <c r="AB165" s="29">
        <f t="shared" si="38"/>
        <v>521</v>
      </c>
      <c r="AC165" s="29">
        <f t="shared" si="38"/>
        <v>476</v>
      </c>
      <c r="AD165" s="29">
        <f t="shared" ref="AD165:AI165" si="39">SUM(AD167:AD187)</f>
        <v>438</v>
      </c>
      <c r="AE165" s="29">
        <f t="shared" si="39"/>
        <v>38</v>
      </c>
      <c r="AF165" s="29">
        <f t="shared" si="39"/>
        <v>879</v>
      </c>
      <c r="AG165" s="29">
        <f>SUM(AG167:AG187)</f>
        <v>1</v>
      </c>
      <c r="AH165" s="29">
        <f t="shared" si="39"/>
        <v>277</v>
      </c>
      <c r="AI165" s="29">
        <f t="shared" si="39"/>
        <v>519</v>
      </c>
      <c r="AJ165" s="29">
        <f>SUM(AJ167:AJ187)</f>
        <v>1370</v>
      </c>
      <c r="AK165" s="29">
        <f>SUM(AK167:AK187)</f>
        <v>107</v>
      </c>
      <c r="AL165" s="29">
        <f>SUM(AL167:AL187)</f>
        <v>96</v>
      </c>
      <c r="AM165" s="29">
        <f>SUM(AM167:AM187)</f>
        <v>11</v>
      </c>
    </row>
    <row r="166" spans="1:39">
      <c r="A166" s="187"/>
      <c r="B166" s="194"/>
      <c r="C166" s="194"/>
      <c r="D166" s="194"/>
      <c r="E166" s="194"/>
      <c r="F166" s="194"/>
      <c r="G166" s="194"/>
      <c r="H166" s="194"/>
      <c r="I166" s="194"/>
      <c r="J166" s="194"/>
      <c r="K166" s="194"/>
      <c r="L166" s="187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87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</row>
    <row r="167" spans="1:39" ht="15" customHeight="1">
      <c r="A167" s="187" t="s">
        <v>506</v>
      </c>
      <c r="B167" s="187">
        <f>+'saisie Niv2_Pub'!B168+'saisie Niv2_Pub'!C168</f>
        <v>898</v>
      </c>
      <c r="C167" s="187">
        <f>+'saisie Niv2_Pub'!C168</f>
        <v>471</v>
      </c>
      <c r="D167" s="187">
        <f>+'saisie Niv2_Pub'!D168+'saisie Niv2_Pub'!E168</f>
        <v>960</v>
      </c>
      <c r="E167" s="187">
        <f>+'saisie Niv2_Pub'!E168</f>
        <v>445</v>
      </c>
      <c r="F167" s="187">
        <f>+'saisie Niv2_Pub'!F168+'saisie Niv2_Pub'!G168</f>
        <v>776</v>
      </c>
      <c r="G167" s="187">
        <f>+'saisie Niv2_Pub'!G168</f>
        <v>337</v>
      </c>
      <c r="H167" s="187">
        <f>+'saisie Niv2_Pub'!H168+'saisie Niv2_Pub'!I168</f>
        <v>800</v>
      </c>
      <c r="I167" s="187">
        <f>+'saisie Niv2_Pub'!I168</f>
        <v>361</v>
      </c>
      <c r="J167" s="192">
        <f t="shared" ref="J167:J187" si="40">B167+D167+F167+H167</f>
        <v>3434</v>
      </c>
      <c r="K167" s="192">
        <f t="shared" ref="K167:K187" si="41">+C167+E167+G167+I167</f>
        <v>1614</v>
      </c>
      <c r="L167" s="187" t="s">
        <v>506</v>
      </c>
      <c r="M167" s="187">
        <f>+'saisie Niv2_Pub'!M168+'saisie Niv2_Pub'!N168</f>
        <v>217</v>
      </c>
      <c r="N167" s="187">
        <f>+'saisie Niv2_Pub'!N168</f>
        <v>102</v>
      </c>
      <c r="O167" s="187">
        <f>+'saisie Niv2_Pub'!O168+'saisie Niv2_Pub'!P168</f>
        <v>154</v>
      </c>
      <c r="P167" s="187">
        <f>+'saisie Niv2_Pub'!P168</f>
        <v>74</v>
      </c>
      <c r="Q167" s="187">
        <f>+'saisie Niv2_Pub'!Q168+'saisie Niv2_Pub'!R168</f>
        <v>153</v>
      </c>
      <c r="R167" s="187">
        <f>+'saisie Niv2_Pub'!R168</f>
        <v>74</v>
      </c>
      <c r="S167" s="187">
        <f>+'saisie Niv2_Pub'!S168+'saisie Niv2_Pub'!T168</f>
        <v>293</v>
      </c>
      <c r="T167" s="187">
        <f>+'saisie Niv2_Pub'!T168</f>
        <v>132</v>
      </c>
      <c r="U167" s="192">
        <f t="shared" ref="U167:U187" si="42">M167+O167+Q167+S167</f>
        <v>817</v>
      </c>
      <c r="V167" s="192">
        <f t="shared" ref="V167:V187" si="43">N167+P167+R167+T167</f>
        <v>382</v>
      </c>
      <c r="W167" s="187" t="s">
        <v>506</v>
      </c>
      <c r="X167" s="187">
        <f>+'saisie Niv2_Pub'!X168</f>
        <v>18</v>
      </c>
      <c r="Y167" s="187">
        <f>+'saisie Niv2_Pub'!Y168</f>
        <v>18</v>
      </c>
      <c r="Z167" s="187">
        <f>+'saisie Niv2_Pub'!Z168</f>
        <v>15</v>
      </c>
      <c r="AA167" s="187">
        <f>+'saisie Niv2_Pub'!AA168</f>
        <v>16</v>
      </c>
      <c r="AB167" s="187">
        <f>+'saisie Niv2_Pub'!AB168</f>
        <v>67</v>
      </c>
      <c r="AC167" s="187">
        <f>+'saisie Niv2_Pub'!AC168</f>
        <v>48</v>
      </c>
      <c r="AD167" s="187">
        <f>+'saisie Niv2_Pub'!AD168</f>
        <v>45</v>
      </c>
      <c r="AE167" s="187">
        <f>+'saisie Niv2_Pub'!AE168</f>
        <v>3</v>
      </c>
      <c r="AF167" s="187">
        <v>149</v>
      </c>
      <c r="AG167" s="187">
        <f>+'saisie Niv2_Pub'!AH168</f>
        <v>0</v>
      </c>
      <c r="AH167" s="187">
        <f>+'saisie Niv2_Pub'!AG168</f>
        <v>80</v>
      </c>
      <c r="AI167" s="187">
        <f>+'saisie Niv2_Pub'!AI168</f>
        <v>100</v>
      </c>
      <c r="AJ167" s="187">
        <f>+'saisie Niv2_Pub'!AK168</f>
        <v>243</v>
      </c>
      <c r="AK167" s="187">
        <f>+'saisie Niv2_Pub'!AL168</f>
        <v>6</v>
      </c>
      <c r="AL167" s="187">
        <f>+'saisie Niv2_Pub'!AM168</f>
        <v>6</v>
      </c>
      <c r="AM167" s="187">
        <f>+'saisie Niv2_Pub'!AN168</f>
        <v>0</v>
      </c>
    </row>
    <row r="168" spans="1:39" ht="15" customHeight="1">
      <c r="A168" s="187" t="s">
        <v>507</v>
      </c>
      <c r="B168" s="187">
        <f>+'saisie Niv2_Pub'!B169+'saisie Niv2_Pub'!C169</f>
        <v>982</v>
      </c>
      <c r="C168" s="187">
        <f>+'saisie Niv2_Pub'!C169</f>
        <v>499</v>
      </c>
      <c r="D168" s="187">
        <f>+'saisie Niv2_Pub'!D169+'saisie Niv2_Pub'!E169</f>
        <v>647</v>
      </c>
      <c r="E168" s="187">
        <f>+'saisie Niv2_Pub'!E169</f>
        <v>292</v>
      </c>
      <c r="F168" s="187">
        <f>+'saisie Niv2_Pub'!F169+'saisie Niv2_Pub'!G169</f>
        <v>347</v>
      </c>
      <c r="G168" s="187">
        <f>+'saisie Niv2_Pub'!G169</f>
        <v>154</v>
      </c>
      <c r="H168" s="187">
        <f>+'saisie Niv2_Pub'!H169+'saisie Niv2_Pub'!I169</f>
        <v>319</v>
      </c>
      <c r="I168" s="187">
        <f>+'saisie Niv2_Pub'!I169</f>
        <v>122</v>
      </c>
      <c r="J168" s="192">
        <f t="shared" si="40"/>
        <v>2295</v>
      </c>
      <c r="K168" s="192">
        <f t="shared" si="41"/>
        <v>1067</v>
      </c>
      <c r="L168" s="187" t="s">
        <v>507</v>
      </c>
      <c r="M168" s="187">
        <f>+'saisie Niv2_Pub'!M169+'saisie Niv2_Pub'!N169</f>
        <v>226</v>
      </c>
      <c r="N168" s="187">
        <f>+'saisie Niv2_Pub'!N169</f>
        <v>112</v>
      </c>
      <c r="O168" s="187">
        <f>+'saisie Niv2_Pub'!O169+'saisie Niv2_Pub'!P169</f>
        <v>39</v>
      </c>
      <c r="P168" s="187">
        <f>+'saisie Niv2_Pub'!P169</f>
        <v>12</v>
      </c>
      <c r="Q168" s="187">
        <f>+'saisie Niv2_Pub'!Q169+'saisie Niv2_Pub'!R169</f>
        <v>26</v>
      </c>
      <c r="R168" s="187">
        <f>+'saisie Niv2_Pub'!R169</f>
        <v>12</v>
      </c>
      <c r="S168" s="187">
        <f>+'saisie Niv2_Pub'!S169+'saisie Niv2_Pub'!T169</f>
        <v>124</v>
      </c>
      <c r="T168" s="187">
        <f>+'saisie Niv2_Pub'!T169</f>
        <v>43</v>
      </c>
      <c r="U168" s="192">
        <f t="shared" si="42"/>
        <v>415</v>
      </c>
      <c r="V168" s="192">
        <f t="shared" si="43"/>
        <v>179</v>
      </c>
      <c r="W168" s="187" t="s">
        <v>507</v>
      </c>
      <c r="X168" s="187">
        <f>+'saisie Niv2_Pub'!X169</f>
        <v>24</v>
      </c>
      <c r="Y168" s="187">
        <f>+'saisie Niv2_Pub'!Y169</f>
        <v>18</v>
      </c>
      <c r="Z168" s="187">
        <f>+'saisie Niv2_Pub'!Z169</f>
        <v>15</v>
      </c>
      <c r="AA168" s="187">
        <f>+'saisie Niv2_Pub'!AA169</f>
        <v>14</v>
      </c>
      <c r="AB168" s="187">
        <f>+'saisie Niv2_Pub'!AB169</f>
        <v>71</v>
      </c>
      <c r="AC168" s="187">
        <f>+'saisie Niv2_Pub'!AC169</f>
        <v>55</v>
      </c>
      <c r="AD168" s="187">
        <f>+'saisie Niv2_Pub'!AD169</f>
        <v>53</v>
      </c>
      <c r="AE168" s="187">
        <f>+'saisie Niv2_Pub'!AE169</f>
        <v>2</v>
      </c>
      <c r="AF168" s="187">
        <v>155</v>
      </c>
      <c r="AG168" s="187">
        <f>+'saisie Niv2_Pub'!AH169</f>
        <v>0</v>
      </c>
      <c r="AH168" s="187">
        <f>+'saisie Niv2_Pub'!AG169</f>
        <v>40</v>
      </c>
      <c r="AI168" s="187">
        <f>+'saisie Niv2_Pub'!AI169</f>
        <v>94</v>
      </c>
      <c r="AJ168" s="187">
        <f>+'saisie Niv2_Pub'!AK169</f>
        <v>245</v>
      </c>
      <c r="AK168" s="187">
        <f>+'saisie Niv2_Pub'!AL169</f>
        <v>17</v>
      </c>
      <c r="AL168" s="187">
        <f>+'saisie Niv2_Pub'!AM169</f>
        <v>17</v>
      </c>
      <c r="AM168" s="187">
        <f>+'saisie Niv2_Pub'!AN169</f>
        <v>0</v>
      </c>
    </row>
    <row r="169" spans="1:39" ht="15" customHeight="1">
      <c r="A169" s="187" t="s">
        <v>508</v>
      </c>
      <c r="B169" s="187">
        <f>+'saisie Niv2_Pub'!B170+'saisie Niv2_Pub'!C170</f>
        <v>431</v>
      </c>
      <c r="C169" s="187">
        <f>+'saisie Niv2_Pub'!C170</f>
        <v>212</v>
      </c>
      <c r="D169" s="187">
        <f>+'saisie Niv2_Pub'!D170+'saisie Niv2_Pub'!E170</f>
        <v>271</v>
      </c>
      <c r="E169" s="187">
        <f>+'saisie Niv2_Pub'!E170</f>
        <v>123</v>
      </c>
      <c r="F169" s="187">
        <f>+'saisie Niv2_Pub'!F170+'saisie Niv2_Pub'!G170</f>
        <v>198</v>
      </c>
      <c r="G169" s="187">
        <f>+'saisie Niv2_Pub'!G170</f>
        <v>90</v>
      </c>
      <c r="H169" s="187">
        <f>+'saisie Niv2_Pub'!H170+'saisie Niv2_Pub'!I170</f>
        <v>105</v>
      </c>
      <c r="I169" s="187">
        <f>+'saisie Niv2_Pub'!I170</f>
        <v>51</v>
      </c>
      <c r="J169" s="192">
        <f t="shared" si="40"/>
        <v>1005</v>
      </c>
      <c r="K169" s="192">
        <f t="shared" si="41"/>
        <v>476</v>
      </c>
      <c r="L169" s="187" t="s">
        <v>508</v>
      </c>
      <c r="M169" s="187">
        <f>+'saisie Niv2_Pub'!M170+'saisie Niv2_Pub'!N170</f>
        <v>106</v>
      </c>
      <c r="N169" s="187">
        <f>+'saisie Niv2_Pub'!N170</f>
        <v>51</v>
      </c>
      <c r="O169" s="187">
        <f>+'saisie Niv2_Pub'!O170+'saisie Niv2_Pub'!P170</f>
        <v>35</v>
      </c>
      <c r="P169" s="187">
        <f>+'saisie Niv2_Pub'!P170</f>
        <v>15</v>
      </c>
      <c r="Q169" s="187">
        <f>+'saisie Niv2_Pub'!Q170+'saisie Niv2_Pub'!R170</f>
        <v>65</v>
      </c>
      <c r="R169" s="187">
        <f>+'saisie Niv2_Pub'!R170</f>
        <v>29</v>
      </c>
      <c r="S169" s="187">
        <f>+'saisie Niv2_Pub'!S170+'saisie Niv2_Pub'!T170</f>
        <v>44</v>
      </c>
      <c r="T169" s="187">
        <f>+'saisie Niv2_Pub'!T170</f>
        <v>22</v>
      </c>
      <c r="U169" s="192">
        <f t="shared" si="42"/>
        <v>250</v>
      </c>
      <c r="V169" s="192">
        <f t="shared" si="43"/>
        <v>117</v>
      </c>
      <c r="W169" s="187" t="s">
        <v>508</v>
      </c>
      <c r="X169" s="187">
        <f>+'saisie Niv2_Pub'!X170</f>
        <v>10</v>
      </c>
      <c r="Y169" s="187">
        <f>+'saisie Niv2_Pub'!Y170</f>
        <v>8</v>
      </c>
      <c r="Z169" s="187">
        <f>+'saisie Niv2_Pub'!Z170</f>
        <v>6</v>
      </c>
      <c r="AA169" s="187">
        <f>+'saisie Niv2_Pub'!AA170</f>
        <v>4</v>
      </c>
      <c r="AB169" s="187">
        <f>+'saisie Niv2_Pub'!AB170</f>
        <v>28</v>
      </c>
      <c r="AC169" s="187">
        <f>+'saisie Niv2_Pub'!AC170</f>
        <v>35</v>
      </c>
      <c r="AD169" s="187">
        <f>+'saisie Niv2_Pub'!AD170</f>
        <v>28</v>
      </c>
      <c r="AE169" s="187">
        <f>+'saisie Niv2_Pub'!AE170</f>
        <v>7</v>
      </c>
      <c r="AF169" s="187">
        <v>36</v>
      </c>
      <c r="AG169" s="187">
        <v>1</v>
      </c>
      <c r="AH169" s="187">
        <f>+'saisie Niv2_Pub'!AG170</f>
        <v>9</v>
      </c>
      <c r="AI169" s="187">
        <f>+'saisie Niv2_Pub'!AI170</f>
        <v>17</v>
      </c>
      <c r="AJ169" s="187">
        <f>+'saisie Niv2_Pub'!AK170</f>
        <v>53</v>
      </c>
      <c r="AK169" s="187">
        <f>+'saisie Niv2_Pub'!AL170</f>
        <v>8</v>
      </c>
      <c r="AL169" s="187">
        <f>+'saisie Niv2_Pub'!AM170</f>
        <v>7</v>
      </c>
      <c r="AM169" s="187">
        <f>+'saisie Niv2_Pub'!AN170</f>
        <v>1</v>
      </c>
    </row>
    <row r="170" spans="1:39" ht="15" customHeight="1">
      <c r="A170" s="187" t="s">
        <v>509</v>
      </c>
      <c r="B170" s="187">
        <f>+'saisie Niv2_Pub'!B171+'saisie Niv2_Pub'!C171</f>
        <v>271</v>
      </c>
      <c r="C170" s="187">
        <f>+'saisie Niv2_Pub'!C171</f>
        <v>141</v>
      </c>
      <c r="D170" s="187">
        <f>+'saisie Niv2_Pub'!D171+'saisie Niv2_Pub'!E171</f>
        <v>222</v>
      </c>
      <c r="E170" s="187">
        <f>+'saisie Niv2_Pub'!E171</f>
        <v>78</v>
      </c>
      <c r="F170" s="187">
        <f>+'saisie Niv2_Pub'!F171+'saisie Niv2_Pub'!G171</f>
        <v>192</v>
      </c>
      <c r="G170" s="187">
        <f>+'saisie Niv2_Pub'!G171</f>
        <v>75</v>
      </c>
      <c r="H170" s="187">
        <f>+'saisie Niv2_Pub'!H171+'saisie Niv2_Pub'!I171</f>
        <v>217</v>
      </c>
      <c r="I170" s="187">
        <f>+'saisie Niv2_Pub'!I171</f>
        <v>96</v>
      </c>
      <c r="J170" s="192">
        <f t="shared" si="40"/>
        <v>902</v>
      </c>
      <c r="K170" s="192">
        <f t="shared" si="41"/>
        <v>390</v>
      </c>
      <c r="L170" s="187" t="s">
        <v>509</v>
      </c>
      <c r="M170" s="187">
        <f>+'saisie Niv2_Pub'!M171+'saisie Niv2_Pub'!N171</f>
        <v>27</v>
      </c>
      <c r="N170" s="187">
        <f>+'saisie Niv2_Pub'!N171</f>
        <v>13</v>
      </c>
      <c r="O170" s="187">
        <f>+'saisie Niv2_Pub'!O171+'saisie Niv2_Pub'!P171</f>
        <v>24</v>
      </c>
      <c r="P170" s="187">
        <f>+'saisie Niv2_Pub'!P171</f>
        <v>6</v>
      </c>
      <c r="Q170" s="187">
        <f>+'saisie Niv2_Pub'!Q171+'saisie Niv2_Pub'!R171</f>
        <v>6</v>
      </c>
      <c r="R170" s="187">
        <f>+'saisie Niv2_Pub'!R171</f>
        <v>3</v>
      </c>
      <c r="S170" s="187">
        <f>+'saisie Niv2_Pub'!S171+'saisie Niv2_Pub'!T171</f>
        <v>72</v>
      </c>
      <c r="T170" s="187">
        <f>+'saisie Niv2_Pub'!T171</f>
        <v>34</v>
      </c>
      <c r="U170" s="192">
        <f t="shared" si="42"/>
        <v>129</v>
      </c>
      <c r="V170" s="192">
        <f t="shared" si="43"/>
        <v>56</v>
      </c>
      <c r="W170" s="187" t="s">
        <v>509</v>
      </c>
      <c r="X170" s="187">
        <f>+'saisie Niv2_Pub'!X171</f>
        <v>5</v>
      </c>
      <c r="Y170" s="187">
        <f>+'saisie Niv2_Pub'!Y171</f>
        <v>4</v>
      </c>
      <c r="Z170" s="187">
        <f>+'saisie Niv2_Pub'!Z171</f>
        <v>4</v>
      </c>
      <c r="AA170" s="187">
        <f>+'saisie Niv2_Pub'!AA171</f>
        <v>5</v>
      </c>
      <c r="AB170" s="187">
        <f>+'saisie Niv2_Pub'!AB171</f>
        <v>18</v>
      </c>
      <c r="AC170" s="187">
        <f>+'saisie Niv2_Pub'!AC171</f>
        <v>19</v>
      </c>
      <c r="AD170" s="187">
        <f>+'saisie Niv2_Pub'!AD171</f>
        <v>19</v>
      </c>
      <c r="AE170" s="187">
        <f>+'saisie Niv2_Pub'!AE171</f>
        <v>0</v>
      </c>
      <c r="AF170" s="187">
        <v>28</v>
      </c>
      <c r="AG170" s="187">
        <f>+'saisie Niv2_Pub'!AH171</f>
        <v>0</v>
      </c>
      <c r="AH170" s="187">
        <f>+'saisie Niv2_Pub'!AG171</f>
        <v>9</v>
      </c>
      <c r="AI170" s="187">
        <f>+'saisie Niv2_Pub'!AI171</f>
        <v>12</v>
      </c>
      <c r="AJ170" s="187">
        <f>+'saisie Niv2_Pub'!AK171</f>
        <v>40</v>
      </c>
      <c r="AK170" s="187">
        <f>+'saisie Niv2_Pub'!AL171</f>
        <v>4</v>
      </c>
      <c r="AL170" s="187">
        <f>+'saisie Niv2_Pub'!AM171</f>
        <v>3</v>
      </c>
      <c r="AM170" s="187">
        <f>+'saisie Niv2_Pub'!AN171</f>
        <v>1</v>
      </c>
    </row>
    <row r="171" spans="1:39" ht="15" customHeight="1">
      <c r="A171" s="187" t="s">
        <v>510</v>
      </c>
      <c r="B171" s="187">
        <f>+'saisie Niv2_Pub'!B172+'saisie Niv2_Pub'!C172</f>
        <v>317</v>
      </c>
      <c r="C171" s="187">
        <f>+'saisie Niv2_Pub'!C172</f>
        <v>154</v>
      </c>
      <c r="D171" s="187">
        <f>+'saisie Niv2_Pub'!D172+'saisie Niv2_Pub'!E172</f>
        <v>228</v>
      </c>
      <c r="E171" s="187">
        <f>+'saisie Niv2_Pub'!E172</f>
        <v>104</v>
      </c>
      <c r="F171" s="187">
        <f>+'saisie Niv2_Pub'!F172+'saisie Niv2_Pub'!G172</f>
        <v>151</v>
      </c>
      <c r="G171" s="187">
        <f>+'saisie Niv2_Pub'!G172</f>
        <v>84</v>
      </c>
      <c r="H171" s="187">
        <f>+'saisie Niv2_Pub'!H172+'saisie Niv2_Pub'!I172</f>
        <v>137</v>
      </c>
      <c r="I171" s="187">
        <f>+'saisie Niv2_Pub'!I172</f>
        <v>57</v>
      </c>
      <c r="J171" s="192">
        <f t="shared" si="40"/>
        <v>833</v>
      </c>
      <c r="K171" s="192">
        <f t="shared" si="41"/>
        <v>399</v>
      </c>
      <c r="L171" s="187" t="s">
        <v>510</v>
      </c>
      <c r="M171" s="187">
        <f>+'saisie Niv2_Pub'!M172+'saisie Niv2_Pub'!N172</f>
        <v>68</v>
      </c>
      <c r="N171" s="187">
        <f>+'saisie Niv2_Pub'!N172</f>
        <v>38</v>
      </c>
      <c r="O171" s="187">
        <f>+'saisie Niv2_Pub'!O172+'saisie Niv2_Pub'!P172</f>
        <v>19</v>
      </c>
      <c r="P171" s="187">
        <f>+'saisie Niv2_Pub'!P172</f>
        <v>14</v>
      </c>
      <c r="Q171" s="187">
        <f>+'saisie Niv2_Pub'!Q172+'saisie Niv2_Pub'!R172</f>
        <v>17</v>
      </c>
      <c r="R171" s="187">
        <f>+'saisie Niv2_Pub'!R172</f>
        <v>9</v>
      </c>
      <c r="S171" s="187">
        <f>+'saisie Niv2_Pub'!S172+'saisie Niv2_Pub'!T172</f>
        <v>23</v>
      </c>
      <c r="T171" s="187">
        <f>+'saisie Niv2_Pub'!T172</f>
        <v>11</v>
      </c>
      <c r="U171" s="192">
        <f t="shared" si="42"/>
        <v>127</v>
      </c>
      <c r="V171" s="192">
        <f t="shared" si="43"/>
        <v>72</v>
      </c>
      <c r="W171" s="187" t="s">
        <v>510</v>
      </c>
      <c r="X171" s="187">
        <f>+'saisie Niv2_Pub'!X172</f>
        <v>7</v>
      </c>
      <c r="Y171" s="187">
        <f>+'saisie Niv2_Pub'!Y172</f>
        <v>5</v>
      </c>
      <c r="Z171" s="187">
        <f>+'saisie Niv2_Pub'!Z172</f>
        <v>5</v>
      </c>
      <c r="AA171" s="187">
        <f>+'saisie Niv2_Pub'!AA172</f>
        <v>4</v>
      </c>
      <c r="AB171" s="187">
        <f>+'saisie Niv2_Pub'!AB172</f>
        <v>21</v>
      </c>
      <c r="AC171" s="187">
        <f>+'saisie Niv2_Pub'!AC172</f>
        <v>21</v>
      </c>
      <c r="AD171" s="187">
        <f>+'saisie Niv2_Pub'!AD172</f>
        <v>21</v>
      </c>
      <c r="AE171" s="187">
        <f>+'saisie Niv2_Pub'!AE172</f>
        <v>0</v>
      </c>
      <c r="AF171" s="187">
        <v>30</v>
      </c>
      <c r="AG171" s="187">
        <f>+'saisie Niv2_Pub'!AH172</f>
        <v>0</v>
      </c>
      <c r="AH171" s="187">
        <f>+'saisie Niv2_Pub'!AG172</f>
        <v>8</v>
      </c>
      <c r="AI171" s="187">
        <f>+'saisie Niv2_Pub'!AI172</f>
        <v>15</v>
      </c>
      <c r="AJ171" s="187">
        <f>+'saisie Niv2_Pub'!AK172</f>
        <v>44</v>
      </c>
      <c r="AK171" s="187">
        <f>+'saisie Niv2_Pub'!AL172</f>
        <v>5</v>
      </c>
      <c r="AL171" s="187">
        <f>+'saisie Niv2_Pub'!AM172</f>
        <v>4</v>
      </c>
      <c r="AM171" s="187">
        <f>+'saisie Niv2_Pub'!AN172</f>
        <v>1</v>
      </c>
    </row>
    <row r="172" spans="1:39" ht="15" customHeight="1">
      <c r="A172" s="187" t="s">
        <v>511</v>
      </c>
      <c r="B172" s="187">
        <f>+'saisie Niv2_Pub'!B173+'saisie Niv2_Pub'!C173</f>
        <v>98</v>
      </c>
      <c r="C172" s="187">
        <f>+'saisie Niv2_Pub'!C173</f>
        <v>47</v>
      </c>
      <c r="D172" s="187">
        <f>+'saisie Niv2_Pub'!D173+'saisie Niv2_Pub'!E173</f>
        <v>46</v>
      </c>
      <c r="E172" s="187">
        <f>+'saisie Niv2_Pub'!E173</f>
        <v>21</v>
      </c>
      <c r="F172" s="187">
        <f>+'saisie Niv2_Pub'!F173+'saisie Niv2_Pub'!G173</f>
        <v>54</v>
      </c>
      <c r="G172" s="187">
        <f>+'saisie Niv2_Pub'!G173</f>
        <v>18</v>
      </c>
      <c r="H172" s="187">
        <f>+'saisie Niv2_Pub'!H173+'saisie Niv2_Pub'!I173</f>
        <v>54</v>
      </c>
      <c r="I172" s="187">
        <f>+'saisie Niv2_Pub'!I173</f>
        <v>25</v>
      </c>
      <c r="J172" s="192">
        <f t="shared" si="40"/>
        <v>252</v>
      </c>
      <c r="K172" s="192">
        <f t="shared" si="41"/>
        <v>111</v>
      </c>
      <c r="L172" s="187" t="s">
        <v>511</v>
      </c>
      <c r="M172" s="187">
        <f>+'saisie Niv2_Pub'!M173+'saisie Niv2_Pub'!N173</f>
        <v>18</v>
      </c>
      <c r="N172" s="187">
        <f>+'saisie Niv2_Pub'!N173</f>
        <v>9</v>
      </c>
      <c r="O172" s="187">
        <f>+'saisie Niv2_Pub'!O173+'saisie Niv2_Pub'!P173</f>
        <v>0</v>
      </c>
      <c r="P172" s="187">
        <f>+'saisie Niv2_Pub'!P173</f>
        <v>0</v>
      </c>
      <c r="Q172" s="187">
        <f>+'saisie Niv2_Pub'!Q173+'saisie Niv2_Pub'!R173</f>
        <v>11</v>
      </c>
      <c r="R172" s="187">
        <f>+'saisie Niv2_Pub'!R173</f>
        <v>3</v>
      </c>
      <c r="S172" s="187">
        <f>+'saisie Niv2_Pub'!S173+'saisie Niv2_Pub'!T173</f>
        <v>10</v>
      </c>
      <c r="T172" s="187">
        <f>+'saisie Niv2_Pub'!T173</f>
        <v>5</v>
      </c>
      <c r="U172" s="192">
        <f t="shared" si="42"/>
        <v>39</v>
      </c>
      <c r="V172" s="192">
        <f t="shared" si="43"/>
        <v>17</v>
      </c>
      <c r="W172" s="187" t="s">
        <v>511</v>
      </c>
      <c r="X172" s="187">
        <f>+'saisie Niv2_Pub'!X173</f>
        <v>2</v>
      </c>
      <c r="Y172" s="187">
        <f>+'saisie Niv2_Pub'!Y173</f>
        <v>2</v>
      </c>
      <c r="Z172" s="187">
        <f>+'saisie Niv2_Pub'!Z173</f>
        <v>2</v>
      </c>
      <c r="AA172" s="187">
        <f>+'saisie Niv2_Pub'!AA173</f>
        <v>2</v>
      </c>
      <c r="AB172" s="187">
        <f>+'saisie Niv2_Pub'!AB173</f>
        <v>8</v>
      </c>
      <c r="AC172" s="187">
        <f>+'saisie Niv2_Pub'!AC173</f>
        <v>7</v>
      </c>
      <c r="AD172" s="187">
        <f>+'saisie Niv2_Pub'!AD173</f>
        <v>7</v>
      </c>
      <c r="AE172" s="187">
        <f>+'saisie Niv2_Pub'!AE173</f>
        <v>0</v>
      </c>
      <c r="AF172" s="187">
        <v>12</v>
      </c>
      <c r="AG172" s="187">
        <f>+'saisie Niv2_Pub'!AH173</f>
        <v>0</v>
      </c>
      <c r="AH172" s="187">
        <f>+'saisie Niv2_Pub'!AG173</f>
        <v>2</v>
      </c>
      <c r="AI172" s="187">
        <f>+'saisie Niv2_Pub'!AI173</f>
        <v>8</v>
      </c>
      <c r="AJ172" s="187">
        <f>+'saisie Niv2_Pub'!AK173</f>
        <v>20</v>
      </c>
      <c r="AK172" s="187">
        <f>+'saisie Niv2_Pub'!AL173</f>
        <v>2</v>
      </c>
      <c r="AL172" s="187">
        <f>+'saisie Niv2_Pub'!AM173</f>
        <v>2</v>
      </c>
      <c r="AM172" s="187">
        <f>+'saisie Niv2_Pub'!AN173</f>
        <v>0</v>
      </c>
    </row>
    <row r="173" spans="1:39" ht="15" customHeight="1">
      <c r="A173" s="187" t="s">
        <v>512</v>
      </c>
      <c r="B173" s="187">
        <f>+'saisie Niv2_Pub'!B174+'saisie Niv2_Pub'!C174</f>
        <v>191</v>
      </c>
      <c r="C173" s="187">
        <f>+'saisie Niv2_Pub'!C174</f>
        <v>99</v>
      </c>
      <c r="D173" s="187">
        <f>+'saisie Niv2_Pub'!D174+'saisie Niv2_Pub'!E174</f>
        <v>116</v>
      </c>
      <c r="E173" s="187">
        <f>+'saisie Niv2_Pub'!E174</f>
        <v>45</v>
      </c>
      <c r="F173" s="187">
        <f>+'saisie Niv2_Pub'!F174+'saisie Niv2_Pub'!G174</f>
        <v>90</v>
      </c>
      <c r="G173" s="187">
        <f>+'saisie Niv2_Pub'!G174</f>
        <v>51</v>
      </c>
      <c r="H173" s="187">
        <f>+'saisie Niv2_Pub'!H174+'saisie Niv2_Pub'!I174</f>
        <v>128</v>
      </c>
      <c r="I173" s="187">
        <f>+'saisie Niv2_Pub'!I174</f>
        <v>57</v>
      </c>
      <c r="J173" s="192">
        <f t="shared" si="40"/>
        <v>525</v>
      </c>
      <c r="K173" s="192">
        <f t="shared" si="41"/>
        <v>252</v>
      </c>
      <c r="L173" s="187" t="s">
        <v>512</v>
      </c>
      <c r="M173" s="187">
        <f>+'saisie Niv2_Pub'!M174+'saisie Niv2_Pub'!N174</f>
        <v>27</v>
      </c>
      <c r="N173" s="187">
        <f>+'saisie Niv2_Pub'!N174</f>
        <v>13</v>
      </c>
      <c r="O173" s="187">
        <f>+'saisie Niv2_Pub'!O174+'saisie Niv2_Pub'!P174</f>
        <v>16</v>
      </c>
      <c r="P173" s="187">
        <f>+'saisie Niv2_Pub'!P174</f>
        <v>3</v>
      </c>
      <c r="Q173" s="187">
        <f>+'saisie Niv2_Pub'!Q174+'saisie Niv2_Pub'!R174</f>
        <v>11</v>
      </c>
      <c r="R173" s="187">
        <f>+'saisie Niv2_Pub'!R174</f>
        <v>5</v>
      </c>
      <c r="S173" s="187">
        <f>+'saisie Niv2_Pub'!S174+'saisie Niv2_Pub'!T174</f>
        <v>59</v>
      </c>
      <c r="T173" s="187">
        <f>+'saisie Niv2_Pub'!T174</f>
        <v>24</v>
      </c>
      <c r="U173" s="192">
        <f t="shared" si="42"/>
        <v>113</v>
      </c>
      <c r="V173" s="192">
        <f t="shared" si="43"/>
        <v>45</v>
      </c>
      <c r="W173" s="187" t="s">
        <v>512</v>
      </c>
      <c r="X173" s="187">
        <f>+'saisie Niv2_Pub'!X174</f>
        <v>4</v>
      </c>
      <c r="Y173" s="187">
        <f>+'saisie Niv2_Pub'!Y174</f>
        <v>4</v>
      </c>
      <c r="Z173" s="187">
        <f>+'saisie Niv2_Pub'!Z174</f>
        <v>3</v>
      </c>
      <c r="AA173" s="187">
        <f>+'saisie Niv2_Pub'!AA174</f>
        <v>4</v>
      </c>
      <c r="AB173" s="187">
        <f>+'saisie Niv2_Pub'!AB174</f>
        <v>15</v>
      </c>
      <c r="AC173" s="187">
        <f>+'saisie Niv2_Pub'!AC174</f>
        <v>13</v>
      </c>
      <c r="AD173" s="187">
        <f>+'saisie Niv2_Pub'!AD174</f>
        <v>13</v>
      </c>
      <c r="AE173" s="187">
        <f>+'saisie Niv2_Pub'!AE174</f>
        <v>0</v>
      </c>
      <c r="AF173" s="187">
        <v>19</v>
      </c>
      <c r="AG173" s="187">
        <f>+'saisie Niv2_Pub'!AH174</f>
        <v>0</v>
      </c>
      <c r="AH173" s="187">
        <f>+'saisie Niv2_Pub'!AG174</f>
        <v>6</v>
      </c>
      <c r="AI173" s="187">
        <f>+'saisie Niv2_Pub'!AI174</f>
        <v>21</v>
      </c>
      <c r="AJ173" s="187">
        <f>+'saisie Niv2_Pub'!AK174</f>
        <v>40</v>
      </c>
      <c r="AK173" s="187">
        <f>+'saisie Niv2_Pub'!AL174</f>
        <v>3</v>
      </c>
      <c r="AL173" s="187">
        <f>+'saisie Niv2_Pub'!AM174</f>
        <v>3</v>
      </c>
      <c r="AM173" s="187">
        <f>+'saisie Niv2_Pub'!AN174</f>
        <v>0</v>
      </c>
    </row>
    <row r="174" spans="1:39" ht="15" customHeight="1">
      <c r="A174" s="187" t="s">
        <v>513</v>
      </c>
      <c r="B174" s="187">
        <f>+'saisie Niv2_Pub'!B175+'saisie Niv2_Pub'!C175</f>
        <v>269</v>
      </c>
      <c r="C174" s="187">
        <f>+'saisie Niv2_Pub'!C175</f>
        <v>131</v>
      </c>
      <c r="D174" s="187">
        <f>+'saisie Niv2_Pub'!D175+'saisie Niv2_Pub'!E175</f>
        <v>196</v>
      </c>
      <c r="E174" s="187">
        <f>+'saisie Niv2_Pub'!E175</f>
        <v>85</v>
      </c>
      <c r="F174" s="187">
        <f>+'saisie Niv2_Pub'!F175+'saisie Niv2_Pub'!G175</f>
        <v>138</v>
      </c>
      <c r="G174" s="187">
        <f>+'saisie Niv2_Pub'!G175</f>
        <v>37</v>
      </c>
      <c r="H174" s="187">
        <f>+'saisie Niv2_Pub'!H175+'saisie Niv2_Pub'!I175</f>
        <v>97</v>
      </c>
      <c r="I174" s="187">
        <f>+'saisie Niv2_Pub'!I175</f>
        <v>31</v>
      </c>
      <c r="J174" s="192">
        <f t="shared" si="40"/>
        <v>700</v>
      </c>
      <c r="K174" s="192">
        <f t="shared" si="41"/>
        <v>284</v>
      </c>
      <c r="L174" s="187" t="s">
        <v>513</v>
      </c>
      <c r="M174" s="187">
        <f>+'saisie Niv2_Pub'!M175+'saisie Niv2_Pub'!N175</f>
        <v>78</v>
      </c>
      <c r="N174" s="187">
        <f>+'saisie Niv2_Pub'!N175</f>
        <v>46</v>
      </c>
      <c r="O174" s="187">
        <f>+'saisie Niv2_Pub'!O175+'saisie Niv2_Pub'!P175</f>
        <v>29</v>
      </c>
      <c r="P174" s="187">
        <f>+'saisie Niv2_Pub'!P175</f>
        <v>17</v>
      </c>
      <c r="Q174" s="187">
        <f>+'saisie Niv2_Pub'!Q175+'saisie Niv2_Pub'!R175</f>
        <v>13</v>
      </c>
      <c r="R174" s="187">
        <f>+'saisie Niv2_Pub'!R175</f>
        <v>6</v>
      </c>
      <c r="S174" s="187">
        <f>+'saisie Niv2_Pub'!S175+'saisie Niv2_Pub'!T175</f>
        <v>39</v>
      </c>
      <c r="T174" s="187">
        <f>+'saisie Niv2_Pub'!T175</f>
        <v>17</v>
      </c>
      <c r="U174" s="192">
        <f t="shared" si="42"/>
        <v>159</v>
      </c>
      <c r="V174" s="192">
        <f t="shared" si="43"/>
        <v>86</v>
      </c>
      <c r="W174" s="187" t="s">
        <v>513</v>
      </c>
      <c r="X174" s="187">
        <f>+'saisie Niv2_Pub'!X175</f>
        <v>8</v>
      </c>
      <c r="Y174" s="187">
        <f>+'saisie Niv2_Pub'!Y175</f>
        <v>6</v>
      </c>
      <c r="Z174" s="187">
        <f>+'saisie Niv2_Pub'!Z175</f>
        <v>4</v>
      </c>
      <c r="AA174" s="187">
        <f>+'saisie Niv2_Pub'!AA175</f>
        <v>3</v>
      </c>
      <c r="AB174" s="187">
        <f>+'saisie Niv2_Pub'!AB175</f>
        <v>21</v>
      </c>
      <c r="AC174" s="187">
        <f>+'saisie Niv2_Pub'!AC175</f>
        <v>26</v>
      </c>
      <c r="AD174" s="187">
        <f>+'saisie Niv2_Pub'!AD175</f>
        <v>19</v>
      </c>
      <c r="AE174" s="187">
        <f>+'saisie Niv2_Pub'!AE175</f>
        <v>7</v>
      </c>
      <c r="AF174" s="187">
        <v>38</v>
      </c>
      <c r="AG174" s="187">
        <f>+'saisie Niv2_Pub'!AH175</f>
        <v>0</v>
      </c>
      <c r="AH174" s="187">
        <f>+'saisie Niv2_Pub'!AG175</f>
        <v>12</v>
      </c>
      <c r="AI174" s="187">
        <f>+'saisie Niv2_Pub'!AI175</f>
        <v>6</v>
      </c>
      <c r="AJ174" s="187">
        <f>+'saisie Niv2_Pub'!AK175</f>
        <v>41</v>
      </c>
      <c r="AK174" s="187">
        <f>+'saisie Niv2_Pub'!AL175</f>
        <v>4</v>
      </c>
      <c r="AL174" s="187">
        <f>+'saisie Niv2_Pub'!AM175</f>
        <v>4</v>
      </c>
      <c r="AM174" s="187">
        <f>+'saisie Niv2_Pub'!AN175</f>
        <v>0</v>
      </c>
    </row>
    <row r="175" spans="1:39" ht="15" customHeight="1">
      <c r="A175" s="187" t="s">
        <v>514</v>
      </c>
      <c r="B175" s="187">
        <f>+'saisie Niv2_Pub'!B176+'saisie Niv2_Pub'!C176</f>
        <v>107</v>
      </c>
      <c r="C175" s="187">
        <f>+'saisie Niv2_Pub'!C176</f>
        <v>52</v>
      </c>
      <c r="D175" s="187">
        <f>+'saisie Niv2_Pub'!D176+'saisie Niv2_Pub'!E176</f>
        <v>46</v>
      </c>
      <c r="E175" s="187">
        <f>+'saisie Niv2_Pub'!E176</f>
        <v>31</v>
      </c>
      <c r="F175" s="187">
        <f>+'saisie Niv2_Pub'!F176+'saisie Niv2_Pub'!G176</f>
        <v>32</v>
      </c>
      <c r="G175" s="187">
        <f>+'saisie Niv2_Pub'!G176</f>
        <v>9</v>
      </c>
      <c r="H175" s="187">
        <f>+'saisie Niv2_Pub'!H176+'saisie Niv2_Pub'!I176</f>
        <v>49</v>
      </c>
      <c r="I175" s="187">
        <f>+'saisie Niv2_Pub'!I176</f>
        <v>17</v>
      </c>
      <c r="J175" s="192">
        <f t="shared" si="40"/>
        <v>234</v>
      </c>
      <c r="K175" s="192">
        <f t="shared" si="41"/>
        <v>109</v>
      </c>
      <c r="L175" s="187" t="s">
        <v>514</v>
      </c>
      <c r="M175" s="187">
        <f>+'saisie Niv2_Pub'!M176+'saisie Niv2_Pub'!N176</f>
        <v>29</v>
      </c>
      <c r="N175" s="187">
        <f>+'saisie Niv2_Pub'!N176</f>
        <v>20</v>
      </c>
      <c r="O175" s="187">
        <f>+'saisie Niv2_Pub'!O176+'saisie Niv2_Pub'!P176</f>
        <v>8</v>
      </c>
      <c r="P175" s="187">
        <f>+'saisie Niv2_Pub'!P176</f>
        <v>7</v>
      </c>
      <c r="Q175" s="187">
        <f>+'saisie Niv2_Pub'!Q176+'saisie Niv2_Pub'!R176</f>
        <v>3</v>
      </c>
      <c r="R175" s="187">
        <f>+'saisie Niv2_Pub'!R176</f>
        <v>2</v>
      </c>
      <c r="S175" s="187">
        <f>+'saisie Niv2_Pub'!S176+'saisie Niv2_Pub'!T176</f>
        <v>24</v>
      </c>
      <c r="T175" s="187">
        <f>+'saisie Niv2_Pub'!T176</f>
        <v>9</v>
      </c>
      <c r="U175" s="192">
        <f t="shared" si="42"/>
        <v>64</v>
      </c>
      <c r="V175" s="192">
        <f t="shared" si="43"/>
        <v>38</v>
      </c>
      <c r="W175" s="187" t="s">
        <v>514</v>
      </c>
      <c r="X175" s="187">
        <f>+'saisie Niv2_Pub'!X176</f>
        <v>3</v>
      </c>
      <c r="Y175" s="187">
        <f>+'saisie Niv2_Pub'!Y176</f>
        <v>2</v>
      </c>
      <c r="Z175" s="187">
        <f>+'saisie Niv2_Pub'!Z176</f>
        <v>2</v>
      </c>
      <c r="AA175" s="187">
        <f>+'saisie Niv2_Pub'!AA176</f>
        <v>2</v>
      </c>
      <c r="AB175" s="187">
        <f>+'saisie Niv2_Pub'!AB176</f>
        <v>9</v>
      </c>
      <c r="AC175" s="187">
        <f>+'saisie Niv2_Pub'!AC176</f>
        <v>13</v>
      </c>
      <c r="AD175" s="187">
        <f>+'saisie Niv2_Pub'!AD176</f>
        <v>9</v>
      </c>
      <c r="AE175" s="187">
        <f>+'saisie Niv2_Pub'!AE176</f>
        <v>4</v>
      </c>
      <c r="AF175" s="187">
        <v>11</v>
      </c>
      <c r="AG175" s="187">
        <f>+'saisie Niv2_Pub'!AH176</f>
        <v>0</v>
      </c>
      <c r="AH175" s="187">
        <f>+'saisie Niv2_Pub'!AG176</f>
        <v>1</v>
      </c>
      <c r="AI175" s="187">
        <f>+'saisie Niv2_Pub'!AI176</f>
        <v>9</v>
      </c>
      <c r="AJ175" s="187">
        <f>+'saisie Niv2_Pub'!AK176</f>
        <v>20</v>
      </c>
      <c r="AK175" s="187">
        <f>+'saisie Niv2_Pub'!AL176</f>
        <v>2</v>
      </c>
      <c r="AL175" s="187">
        <f>+'saisie Niv2_Pub'!AM176</f>
        <v>2</v>
      </c>
      <c r="AM175" s="187">
        <f>+'saisie Niv2_Pub'!AN176</f>
        <v>0</v>
      </c>
    </row>
    <row r="176" spans="1:39" ht="15" customHeight="1">
      <c r="A176" s="187" t="s">
        <v>515</v>
      </c>
      <c r="B176" s="187">
        <f>+'saisie Niv2_Pub'!B177+'saisie Niv2_Pub'!C177</f>
        <v>15</v>
      </c>
      <c r="C176" s="187">
        <f>+'saisie Niv2_Pub'!C177</f>
        <v>6</v>
      </c>
      <c r="D176" s="187">
        <f>+'saisie Niv2_Pub'!D177+'saisie Niv2_Pub'!E177</f>
        <v>11</v>
      </c>
      <c r="E176" s="187">
        <f>+'saisie Niv2_Pub'!E177</f>
        <v>4</v>
      </c>
      <c r="F176" s="187">
        <f>+'saisie Niv2_Pub'!F177+'saisie Niv2_Pub'!G177</f>
        <v>8</v>
      </c>
      <c r="G176" s="187">
        <f>+'saisie Niv2_Pub'!G177</f>
        <v>6</v>
      </c>
      <c r="H176" s="187">
        <f>+'saisie Niv2_Pub'!H177+'saisie Niv2_Pub'!I177</f>
        <v>5</v>
      </c>
      <c r="I176" s="187">
        <f>+'saisie Niv2_Pub'!I177</f>
        <v>3</v>
      </c>
      <c r="J176" s="192">
        <f t="shared" si="40"/>
        <v>39</v>
      </c>
      <c r="K176" s="192">
        <f t="shared" si="41"/>
        <v>19</v>
      </c>
      <c r="L176" s="187" t="s">
        <v>515</v>
      </c>
      <c r="M176" s="187">
        <f>+'saisie Niv2_Pub'!M177+'saisie Niv2_Pub'!N177</f>
        <v>1</v>
      </c>
      <c r="N176" s="187">
        <f>+'saisie Niv2_Pub'!N177</f>
        <v>0</v>
      </c>
      <c r="O176" s="187">
        <f>+'saisie Niv2_Pub'!O177+'saisie Niv2_Pub'!P177</f>
        <v>0</v>
      </c>
      <c r="P176" s="187">
        <f>+'saisie Niv2_Pub'!P177</f>
        <v>0</v>
      </c>
      <c r="Q176" s="187">
        <f>+'saisie Niv2_Pub'!Q177+'saisie Niv2_Pub'!R177</f>
        <v>0</v>
      </c>
      <c r="R176" s="187">
        <f>+'saisie Niv2_Pub'!R177</f>
        <v>0</v>
      </c>
      <c r="S176" s="187">
        <f>+'saisie Niv2_Pub'!S177+'saisie Niv2_Pub'!T177</f>
        <v>0</v>
      </c>
      <c r="T176" s="187">
        <f>+'saisie Niv2_Pub'!T177</f>
        <v>0</v>
      </c>
      <c r="U176" s="192">
        <f t="shared" si="42"/>
        <v>1</v>
      </c>
      <c r="V176" s="192">
        <f t="shared" si="43"/>
        <v>0</v>
      </c>
      <c r="W176" s="187" t="s">
        <v>515</v>
      </c>
      <c r="X176" s="187">
        <f>+'saisie Niv2_Pub'!X177</f>
        <v>1</v>
      </c>
      <c r="Y176" s="187">
        <f>+'saisie Niv2_Pub'!Y177</f>
        <v>1</v>
      </c>
      <c r="Z176" s="187">
        <f>+'saisie Niv2_Pub'!Z177</f>
        <v>1</v>
      </c>
      <c r="AA176" s="187">
        <f>+'saisie Niv2_Pub'!AA177</f>
        <v>1</v>
      </c>
      <c r="AB176" s="187">
        <f>+'saisie Niv2_Pub'!AB177</f>
        <v>4</v>
      </c>
      <c r="AC176" s="187">
        <f>+'saisie Niv2_Pub'!AC177</f>
        <v>3</v>
      </c>
      <c r="AD176" s="187">
        <f>+'saisie Niv2_Pub'!AD177</f>
        <v>3</v>
      </c>
      <c r="AE176" s="187">
        <f>+'saisie Niv2_Pub'!AE177</f>
        <v>0</v>
      </c>
      <c r="AF176" s="187">
        <v>4</v>
      </c>
      <c r="AG176" s="187">
        <f>+'saisie Niv2_Pub'!AH177</f>
        <v>0</v>
      </c>
      <c r="AH176" s="187">
        <f>+'saisie Niv2_Pub'!AG177</f>
        <v>0</v>
      </c>
      <c r="AI176" s="187">
        <f>+'saisie Niv2_Pub'!AI177</f>
        <v>1</v>
      </c>
      <c r="AJ176" s="187">
        <f>+'saisie Niv2_Pub'!AK177</f>
        <v>5</v>
      </c>
      <c r="AK176" s="187">
        <f>+'saisie Niv2_Pub'!AL177</f>
        <v>1</v>
      </c>
      <c r="AL176" s="187">
        <f>+'saisie Niv2_Pub'!AM177</f>
        <v>1</v>
      </c>
      <c r="AM176" s="187">
        <f>+'saisie Niv2_Pub'!AN177</f>
        <v>0</v>
      </c>
    </row>
    <row r="177" spans="1:39" ht="15" customHeight="1">
      <c r="A177" s="187" t="s">
        <v>516</v>
      </c>
      <c r="B177" s="187">
        <f>+'saisie Niv2_Pub'!B178+'saisie Niv2_Pub'!C178</f>
        <v>62</v>
      </c>
      <c r="C177" s="187">
        <f>+'saisie Niv2_Pub'!C178</f>
        <v>35</v>
      </c>
      <c r="D177" s="187">
        <f>+'saisie Niv2_Pub'!D178+'saisie Niv2_Pub'!E178</f>
        <v>42</v>
      </c>
      <c r="E177" s="187">
        <f>+'saisie Niv2_Pub'!E178</f>
        <v>17</v>
      </c>
      <c r="F177" s="187">
        <f>+'saisie Niv2_Pub'!F178+'saisie Niv2_Pub'!G178</f>
        <v>50</v>
      </c>
      <c r="G177" s="187">
        <f>+'saisie Niv2_Pub'!G178</f>
        <v>27</v>
      </c>
      <c r="H177" s="187">
        <f>+'saisie Niv2_Pub'!H178+'saisie Niv2_Pub'!I178</f>
        <v>51</v>
      </c>
      <c r="I177" s="187">
        <f>+'saisie Niv2_Pub'!I178</f>
        <v>26</v>
      </c>
      <c r="J177" s="192">
        <f t="shared" si="40"/>
        <v>205</v>
      </c>
      <c r="K177" s="192">
        <f t="shared" si="41"/>
        <v>105</v>
      </c>
      <c r="L177" s="187" t="s">
        <v>516</v>
      </c>
      <c r="M177" s="187">
        <f>+'saisie Niv2_Pub'!M178+'saisie Niv2_Pub'!N178</f>
        <v>22</v>
      </c>
      <c r="N177" s="187">
        <f>+'saisie Niv2_Pub'!N178</f>
        <v>11</v>
      </c>
      <c r="O177" s="187">
        <f>+'saisie Niv2_Pub'!O178+'saisie Niv2_Pub'!P178</f>
        <v>2</v>
      </c>
      <c r="P177" s="187">
        <f>+'saisie Niv2_Pub'!P178</f>
        <v>0</v>
      </c>
      <c r="Q177" s="187">
        <f>+'saisie Niv2_Pub'!Q178+'saisie Niv2_Pub'!R178</f>
        <v>1</v>
      </c>
      <c r="R177" s="187">
        <f>+'saisie Niv2_Pub'!R178</f>
        <v>0</v>
      </c>
      <c r="S177" s="187">
        <f>+'saisie Niv2_Pub'!S178+'saisie Niv2_Pub'!T178</f>
        <v>16</v>
      </c>
      <c r="T177" s="187">
        <f>+'saisie Niv2_Pub'!T178</f>
        <v>7</v>
      </c>
      <c r="U177" s="192">
        <f t="shared" si="42"/>
        <v>41</v>
      </c>
      <c r="V177" s="192">
        <f t="shared" si="43"/>
        <v>18</v>
      </c>
      <c r="W177" s="187" t="s">
        <v>516</v>
      </c>
      <c r="X177" s="187">
        <f>+'saisie Niv2_Pub'!X178</f>
        <v>4</v>
      </c>
      <c r="Y177" s="187">
        <f>+'saisie Niv2_Pub'!Y178</f>
        <v>4</v>
      </c>
      <c r="Z177" s="187">
        <f>+'saisie Niv2_Pub'!Z178</f>
        <v>4</v>
      </c>
      <c r="AA177" s="187">
        <f>+'saisie Niv2_Pub'!AA178</f>
        <v>2</v>
      </c>
      <c r="AB177" s="187">
        <f>+'saisie Niv2_Pub'!AB178</f>
        <v>14</v>
      </c>
      <c r="AC177" s="187">
        <f>+'saisie Niv2_Pub'!AC178</f>
        <v>10</v>
      </c>
      <c r="AD177" s="187">
        <f>+'saisie Niv2_Pub'!AD178</f>
        <v>10</v>
      </c>
      <c r="AE177" s="187">
        <f>+'saisie Niv2_Pub'!AE178</f>
        <v>0</v>
      </c>
      <c r="AF177" s="187">
        <v>14</v>
      </c>
      <c r="AG177" s="187">
        <f>+'saisie Niv2_Pub'!AH178</f>
        <v>0</v>
      </c>
      <c r="AH177" s="187">
        <f>+'saisie Niv2_Pub'!AG178</f>
        <v>2</v>
      </c>
      <c r="AI177" s="187">
        <f>+'saisie Niv2_Pub'!AI178</f>
        <v>10</v>
      </c>
      <c r="AJ177" s="187">
        <f>+'saisie Niv2_Pub'!AK178</f>
        <v>24</v>
      </c>
      <c r="AK177" s="187">
        <f>+'saisie Niv2_Pub'!AL178</f>
        <v>4</v>
      </c>
      <c r="AL177" s="187">
        <f>+'saisie Niv2_Pub'!AM178</f>
        <v>4</v>
      </c>
      <c r="AM177" s="187">
        <f>+'saisie Niv2_Pub'!AN178</f>
        <v>0</v>
      </c>
    </row>
    <row r="178" spans="1:39" ht="15" customHeight="1">
      <c r="A178" s="187" t="s">
        <v>517</v>
      </c>
      <c r="B178" s="187">
        <f>+'saisie Niv2_Pub'!B179+'saisie Niv2_Pub'!C179</f>
        <v>328</v>
      </c>
      <c r="C178" s="187">
        <f>+'saisie Niv2_Pub'!C179</f>
        <v>148</v>
      </c>
      <c r="D178" s="187">
        <f>+'saisie Niv2_Pub'!D179+'saisie Niv2_Pub'!E179</f>
        <v>149</v>
      </c>
      <c r="E178" s="187">
        <f>+'saisie Niv2_Pub'!E179</f>
        <v>70</v>
      </c>
      <c r="F178" s="187">
        <f>+'saisie Niv2_Pub'!F179+'saisie Niv2_Pub'!G179</f>
        <v>117</v>
      </c>
      <c r="G178" s="187">
        <f>+'saisie Niv2_Pub'!G179</f>
        <v>54</v>
      </c>
      <c r="H178" s="187">
        <f>+'saisie Niv2_Pub'!H179+'saisie Niv2_Pub'!I179</f>
        <v>149</v>
      </c>
      <c r="I178" s="187">
        <f>+'saisie Niv2_Pub'!I179</f>
        <v>56</v>
      </c>
      <c r="J178" s="192">
        <f t="shared" si="40"/>
        <v>743</v>
      </c>
      <c r="K178" s="192">
        <f t="shared" si="41"/>
        <v>328</v>
      </c>
      <c r="L178" s="187" t="s">
        <v>517</v>
      </c>
      <c r="M178" s="187">
        <f>+'saisie Niv2_Pub'!M179+'saisie Niv2_Pub'!N179</f>
        <v>62</v>
      </c>
      <c r="N178" s="187">
        <f>+'saisie Niv2_Pub'!N179</f>
        <v>30</v>
      </c>
      <c r="O178" s="187">
        <f>+'saisie Niv2_Pub'!O179+'saisie Niv2_Pub'!P179</f>
        <v>14</v>
      </c>
      <c r="P178" s="187">
        <f>+'saisie Niv2_Pub'!P179</f>
        <v>5</v>
      </c>
      <c r="Q178" s="187">
        <f>+'saisie Niv2_Pub'!Q179+'saisie Niv2_Pub'!R179</f>
        <v>6</v>
      </c>
      <c r="R178" s="187">
        <f>+'saisie Niv2_Pub'!R179</f>
        <v>2</v>
      </c>
      <c r="S178" s="187">
        <f>+'saisie Niv2_Pub'!S179+'saisie Niv2_Pub'!T179</f>
        <v>22</v>
      </c>
      <c r="T178" s="187">
        <f>+'saisie Niv2_Pub'!T179</f>
        <v>8</v>
      </c>
      <c r="U178" s="192">
        <f t="shared" si="42"/>
        <v>104</v>
      </c>
      <c r="V178" s="192">
        <f t="shared" si="43"/>
        <v>45</v>
      </c>
      <c r="W178" s="187" t="s">
        <v>517</v>
      </c>
      <c r="X178" s="187">
        <f>+'saisie Niv2_Pub'!X179</f>
        <v>7</v>
      </c>
      <c r="Y178" s="187">
        <f>+'saisie Niv2_Pub'!Y179</f>
        <v>5</v>
      </c>
      <c r="Z178" s="187">
        <f>+'saisie Niv2_Pub'!Z179</f>
        <v>5</v>
      </c>
      <c r="AA178" s="187">
        <f>+'saisie Niv2_Pub'!AA179</f>
        <v>5</v>
      </c>
      <c r="AB178" s="187">
        <f>+'saisie Niv2_Pub'!AB179</f>
        <v>22</v>
      </c>
      <c r="AC178" s="187">
        <f>+'saisie Niv2_Pub'!AC179</f>
        <v>17</v>
      </c>
      <c r="AD178" s="187">
        <f>+'saisie Niv2_Pub'!AD179</f>
        <v>17</v>
      </c>
      <c r="AE178" s="187">
        <f>+'saisie Niv2_Pub'!AE179</f>
        <v>0</v>
      </c>
      <c r="AF178" s="187">
        <v>42</v>
      </c>
      <c r="AG178" s="187">
        <f>+'saisie Niv2_Pub'!AH179</f>
        <v>0</v>
      </c>
      <c r="AH178" s="187">
        <f>+'saisie Niv2_Pub'!AG179</f>
        <v>9</v>
      </c>
      <c r="AI178" s="187">
        <f>+'saisie Niv2_Pub'!AI179</f>
        <v>24</v>
      </c>
      <c r="AJ178" s="187">
        <f>+'saisie Niv2_Pub'!AK179</f>
        <v>65</v>
      </c>
      <c r="AK178" s="187">
        <f>+'saisie Niv2_Pub'!AL179</f>
        <v>5</v>
      </c>
      <c r="AL178" s="187">
        <f>+'saisie Niv2_Pub'!AM179</f>
        <v>4</v>
      </c>
      <c r="AM178" s="187">
        <f>+'saisie Niv2_Pub'!AN179</f>
        <v>1</v>
      </c>
    </row>
    <row r="179" spans="1:39" ht="15" customHeight="1">
      <c r="A179" s="187" t="s">
        <v>518</v>
      </c>
      <c r="B179" s="187">
        <f>+'saisie Niv2_Pub'!B180+'saisie Niv2_Pub'!C180</f>
        <v>273</v>
      </c>
      <c r="C179" s="187">
        <f>+'saisie Niv2_Pub'!C180</f>
        <v>133</v>
      </c>
      <c r="D179" s="187">
        <f>+'saisie Niv2_Pub'!D180+'saisie Niv2_Pub'!E180</f>
        <v>238</v>
      </c>
      <c r="E179" s="187">
        <f>+'saisie Niv2_Pub'!E180</f>
        <v>96</v>
      </c>
      <c r="F179" s="187">
        <f>+'saisie Niv2_Pub'!F180+'saisie Niv2_Pub'!G180</f>
        <v>119</v>
      </c>
      <c r="G179" s="187">
        <f>+'saisie Niv2_Pub'!G180</f>
        <v>57</v>
      </c>
      <c r="H179" s="187">
        <f>+'saisie Niv2_Pub'!H180+'saisie Niv2_Pub'!I180</f>
        <v>173</v>
      </c>
      <c r="I179" s="187">
        <f>+'saisie Niv2_Pub'!I180</f>
        <v>98</v>
      </c>
      <c r="J179" s="192">
        <f t="shared" si="40"/>
        <v>803</v>
      </c>
      <c r="K179" s="192">
        <f t="shared" si="41"/>
        <v>384</v>
      </c>
      <c r="L179" s="187" t="s">
        <v>518</v>
      </c>
      <c r="M179" s="187">
        <f>+'saisie Niv2_Pub'!M180+'saisie Niv2_Pub'!N180</f>
        <v>72</v>
      </c>
      <c r="N179" s="187">
        <f>+'saisie Niv2_Pub'!N180</f>
        <v>34</v>
      </c>
      <c r="O179" s="187">
        <f>+'saisie Niv2_Pub'!O180+'saisie Niv2_Pub'!P180</f>
        <v>40</v>
      </c>
      <c r="P179" s="187">
        <f>+'saisie Niv2_Pub'!P180</f>
        <v>12</v>
      </c>
      <c r="Q179" s="187">
        <f>+'saisie Niv2_Pub'!Q180+'saisie Niv2_Pub'!R180</f>
        <v>20</v>
      </c>
      <c r="R179" s="187">
        <f>+'saisie Niv2_Pub'!R180</f>
        <v>11</v>
      </c>
      <c r="S179" s="187">
        <f>+'saisie Niv2_Pub'!S180+'saisie Niv2_Pub'!T180</f>
        <v>55</v>
      </c>
      <c r="T179" s="187">
        <f>+'saisie Niv2_Pub'!T180</f>
        <v>32</v>
      </c>
      <c r="U179" s="192">
        <f t="shared" si="42"/>
        <v>187</v>
      </c>
      <c r="V179" s="192">
        <f t="shared" si="43"/>
        <v>89</v>
      </c>
      <c r="W179" s="187" t="s">
        <v>518</v>
      </c>
      <c r="X179" s="187">
        <f>+'saisie Niv2_Pub'!X180</f>
        <v>8</v>
      </c>
      <c r="Y179" s="187">
        <f>+'saisie Niv2_Pub'!Y180</f>
        <v>7</v>
      </c>
      <c r="Z179" s="187">
        <f>+'saisie Niv2_Pub'!Z180</f>
        <v>4</v>
      </c>
      <c r="AA179" s="187">
        <f>+'saisie Niv2_Pub'!AA180</f>
        <v>4</v>
      </c>
      <c r="AB179" s="187">
        <f>+'saisie Niv2_Pub'!AB180</f>
        <v>23</v>
      </c>
      <c r="AC179" s="187">
        <f>+'saisie Niv2_Pub'!AC180</f>
        <v>32</v>
      </c>
      <c r="AD179" s="187">
        <f>+'saisie Niv2_Pub'!AD180</f>
        <v>29</v>
      </c>
      <c r="AE179" s="187">
        <f>+'saisie Niv2_Pub'!AE180</f>
        <v>3</v>
      </c>
      <c r="AF179" s="187">
        <v>38</v>
      </c>
      <c r="AG179" s="187">
        <f>+'saisie Niv2_Pub'!AH180</f>
        <v>0</v>
      </c>
      <c r="AH179" s="187">
        <f>+'saisie Niv2_Pub'!AG180</f>
        <v>14</v>
      </c>
      <c r="AI179" s="187">
        <f>+'saisie Niv2_Pub'!AI180</f>
        <v>17</v>
      </c>
      <c r="AJ179" s="187">
        <f>+'saisie Niv2_Pub'!AK180</f>
        <v>53</v>
      </c>
      <c r="AK179" s="187">
        <f>+'saisie Niv2_Pub'!AL180</f>
        <v>5</v>
      </c>
      <c r="AL179" s="187">
        <f>+'saisie Niv2_Pub'!AM180</f>
        <v>4</v>
      </c>
      <c r="AM179" s="187">
        <f>+'saisie Niv2_Pub'!AN180</f>
        <v>1</v>
      </c>
    </row>
    <row r="180" spans="1:39" ht="15" customHeight="1">
      <c r="A180" s="187" t="s">
        <v>519</v>
      </c>
      <c r="B180" s="187">
        <f>+'saisie Niv2_Pub'!B181+'saisie Niv2_Pub'!C181</f>
        <v>294</v>
      </c>
      <c r="C180" s="187">
        <f>+'saisie Niv2_Pub'!C181</f>
        <v>159</v>
      </c>
      <c r="D180" s="187">
        <f>+'saisie Niv2_Pub'!D181+'saisie Niv2_Pub'!E181</f>
        <v>200</v>
      </c>
      <c r="E180" s="187">
        <f>+'saisie Niv2_Pub'!E181</f>
        <v>88</v>
      </c>
      <c r="F180" s="187">
        <f>+'saisie Niv2_Pub'!F181+'saisie Niv2_Pub'!G181</f>
        <v>201</v>
      </c>
      <c r="G180" s="187">
        <f>+'saisie Niv2_Pub'!G181</f>
        <v>95</v>
      </c>
      <c r="H180" s="187">
        <f>+'saisie Niv2_Pub'!H181+'saisie Niv2_Pub'!I181</f>
        <v>194</v>
      </c>
      <c r="I180" s="187">
        <f>+'saisie Niv2_Pub'!I181</f>
        <v>94</v>
      </c>
      <c r="J180" s="192">
        <f t="shared" si="40"/>
        <v>889</v>
      </c>
      <c r="K180" s="192">
        <f t="shared" si="41"/>
        <v>436</v>
      </c>
      <c r="L180" s="187" t="s">
        <v>519</v>
      </c>
      <c r="M180" s="187">
        <f>+'saisie Niv2_Pub'!M181+'saisie Niv2_Pub'!N181</f>
        <v>60</v>
      </c>
      <c r="N180" s="187">
        <f>+'saisie Niv2_Pub'!N181</f>
        <v>36</v>
      </c>
      <c r="O180" s="187">
        <f>+'saisie Niv2_Pub'!O181+'saisie Niv2_Pub'!P181</f>
        <v>23</v>
      </c>
      <c r="P180" s="187">
        <f>+'saisie Niv2_Pub'!P181</f>
        <v>11</v>
      </c>
      <c r="Q180" s="187">
        <f>+'saisie Niv2_Pub'!Q181+'saisie Niv2_Pub'!R181</f>
        <v>15</v>
      </c>
      <c r="R180" s="187">
        <f>+'saisie Niv2_Pub'!R181</f>
        <v>4</v>
      </c>
      <c r="S180" s="187">
        <f>+'saisie Niv2_Pub'!S181+'saisie Niv2_Pub'!T181</f>
        <v>72</v>
      </c>
      <c r="T180" s="187">
        <f>+'saisie Niv2_Pub'!T181</f>
        <v>33</v>
      </c>
      <c r="U180" s="192">
        <f t="shared" si="42"/>
        <v>170</v>
      </c>
      <c r="V180" s="192">
        <f t="shared" si="43"/>
        <v>84</v>
      </c>
      <c r="W180" s="187" t="s">
        <v>519</v>
      </c>
      <c r="X180" s="187">
        <f>+'saisie Niv2_Pub'!X181</f>
        <v>8</v>
      </c>
      <c r="Y180" s="187">
        <f>+'saisie Niv2_Pub'!Y181</f>
        <v>7</v>
      </c>
      <c r="Z180" s="187">
        <f>+'saisie Niv2_Pub'!Z181</f>
        <v>7</v>
      </c>
      <c r="AA180" s="187">
        <f>+'saisie Niv2_Pub'!AA181</f>
        <v>7</v>
      </c>
      <c r="AB180" s="187">
        <f>+'saisie Niv2_Pub'!AB181</f>
        <v>29</v>
      </c>
      <c r="AC180" s="187">
        <f>+'saisie Niv2_Pub'!AC181</f>
        <v>22</v>
      </c>
      <c r="AD180" s="187">
        <f>+'saisie Niv2_Pub'!AD181</f>
        <v>22</v>
      </c>
      <c r="AE180" s="187">
        <f>+'saisie Niv2_Pub'!AE181</f>
        <v>0</v>
      </c>
      <c r="AF180" s="187">
        <v>44</v>
      </c>
      <c r="AG180" s="187">
        <f>+'saisie Niv2_Pub'!AH181</f>
        <v>0</v>
      </c>
      <c r="AH180" s="187">
        <f>+'saisie Niv2_Pub'!AG181</f>
        <v>12</v>
      </c>
      <c r="AI180" s="187">
        <f>+'saisie Niv2_Pub'!AI181</f>
        <v>14</v>
      </c>
      <c r="AJ180" s="187">
        <f>+'saisie Niv2_Pub'!AK181</f>
        <v>57</v>
      </c>
      <c r="AK180" s="187">
        <f>+'saisie Niv2_Pub'!AL181</f>
        <v>5</v>
      </c>
      <c r="AL180" s="187">
        <f>+'saisie Niv2_Pub'!AM181</f>
        <v>5</v>
      </c>
      <c r="AM180" s="187">
        <f>+'saisie Niv2_Pub'!AN181</f>
        <v>0</v>
      </c>
    </row>
    <row r="181" spans="1:39" ht="15" customHeight="1">
      <c r="A181" s="187" t="s">
        <v>520</v>
      </c>
      <c r="B181" s="187">
        <f>+'saisie Niv2_Pub'!B182+'saisie Niv2_Pub'!C182</f>
        <v>91</v>
      </c>
      <c r="C181" s="187">
        <f>+'saisie Niv2_Pub'!C182</f>
        <v>46</v>
      </c>
      <c r="D181" s="187">
        <f>+'saisie Niv2_Pub'!D182+'saisie Niv2_Pub'!E182</f>
        <v>77</v>
      </c>
      <c r="E181" s="187">
        <f>+'saisie Niv2_Pub'!E182</f>
        <v>36</v>
      </c>
      <c r="F181" s="187">
        <f>+'saisie Niv2_Pub'!F182+'saisie Niv2_Pub'!G182</f>
        <v>55</v>
      </c>
      <c r="G181" s="187">
        <f>+'saisie Niv2_Pub'!G182</f>
        <v>21</v>
      </c>
      <c r="H181" s="187">
        <f>+'saisie Niv2_Pub'!H182+'saisie Niv2_Pub'!I182</f>
        <v>93</v>
      </c>
      <c r="I181" s="187">
        <f>+'saisie Niv2_Pub'!I182</f>
        <v>41</v>
      </c>
      <c r="J181" s="192">
        <f t="shared" si="40"/>
        <v>316</v>
      </c>
      <c r="K181" s="192">
        <f t="shared" si="41"/>
        <v>144</v>
      </c>
      <c r="L181" s="187" t="s">
        <v>520</v>
      </c>
      <c r="M181" s="187">
        <f>+'saisie Niv2_Pub'!M182+'saisie Niv2_Pub'!N182</f>
        <v>32</v>
      </c>
      <c r="N181" s="187">
        <f>+'saisie Niv2_Pub'!N182</f>
        <v>19</v>
      </c>
      <c r="O181" s="187">
        <f>+'saisie Niv2_Pub'!O182+'saisie Niv2_Pub'!P182</f>
        <v>17</v>
      </c>
      <c r="P181" s="187">
        <f>+'saisie Niv2_Pub'!P182</f>
        <v>8</v>
      </c>
      <c r="Q181" s="187">
        <f>+'saisie Niv2_Pub'!Q182+'saisie Niv2_Pub'!R182</f>
        <v>7</v>
      </c>
      <c r="R181" s="187">
        <f>+'saisie Niv2_Pub'!R182</f>
        <v>3</v>
      </c>
      <c r="S181" s="187">
        <f>+'saisie Niv2_Pub'!S182+'saisie Niv2_Pub'!T182</f>
        <v>26</v>
      </c>
      <c r="T181" s="187">
        <f>+'saisie Niv2_Pub'!T182</f>
        <v>17</v>
      </c>
      <c r="U181" s="192">
        <f t="shared" si="42"/>
        <v>82</v>
      </c>
      <c r="V181" s="192">
        <f t="shared" si="43"/>
        <v>47</v>
      </c>
      <c r="W181" s="187" t="s">
        <v>520</v>
      </c>
      <c r="X181" s="187">
        <f>+'saisie Niv2_Pub'!X182</f>
        <v>3</v>
      </c>
      <c r="Y181" s="187">
        <f>+'saisie Niv2_Pub'!Y182</f>
        <v>3</v>
      </c>
      <c r="Z181" s="187">
        <f>+'saisie Niv2_Pub'!Z182</f>
        <v>3</v>
      </c>
      <c r="AA181" s="187">
        <f>+'saisie Niv2_Pub'!AA182</f>
        <v>4</v>
      </c>
      <c r="AB181" s="187">
        <f>+'saisie Niv2_Pub'!AB182</f>
        <v>13</v>
      </c>
      <c r="AC181" s="187">
        <f>+'saisie Niv2_Pub'!AC182</f>
        <v>11</v>
      </c>
      <c r="AD181" s="187">
        <f>+'saisie Niv2_Pub'!AD182</f>
        <v>8</v>
      </c>
      <c r="AE181" s="187">
        <f>+'saisie Niv2_Pub'!AE182</f>
        <v>3</v>
      </c>
      <c r="AF181" s="187">
        <v>18</v>
      </c>
      <c r="AG181" s="187">
        <f>+'saisie Niv2_Pub'!AH182</f>
        <v>0</v>
      </c>
      <c r="AH181" s="187">
        <f>+'saisie Niv2_Pub'!AG182</f>
        <v>4</v>
      </c>
      <c r="AI181" s="187">
        <f>+'saisie Niv2_Pub'!AI182</f>
        <v>10</v>
      </c>
      <c r="AJ181" s="187">
        <f>+'saisie Niv2_Pub'!AK182</f>
        <v>28</v>
      </c>
      <c r="AK181" s="187">
        <f>+'saisie Niv2_Pub'!AL182</f>
        <v>3</v>
      </c>
      <c r="AL181" s="187">
        <f>+'saisie Niv2_Pub'!AM182</f>
        <v>3</v>
      </c>
      <c r="AM181" s="187">
        <f>+'saisie Niv2_Pub'!AN182</f>
        <v>0</v>
      </c>
    </row>
    <row r="182" spans="1:39" ht="15" customHeight="1">
      <c r="A182" s="187" t="s">
        <v>521</v>
      </c>
      <c r="B182" s="187">
        <f>+'saisie Niv2_Pub'!B183+'saisie Niv2_Pub'!C183</f>
        <v>257</v>
      </c>
      <c r="C182" s="187">
        <f>+'saisie Niv2_Pub'!C183</f>
        <v>109</v>
      </c>
      <c r="D182" s="187">
        <f>+'saisie Niv2_Pub'!D183+'saisie Niv2_Pub'!E183</f>
        <v>167</v>
      </c>
      <c r="E182" s="187">
        <f>+'saisie Niv2_Pub'!E183</f>
        <v>78</v>
      </c>
      <c r="F182" s="187">
        <f>+'saisie Niv2_Pub'!F183+'saisie Niv2_Pub'!G183</f>
        <v>162</v>
      </c>
      <c r="G182" s="187">
        <f>+'saisie Niv2_Pub'!G183</f>
        <v>73</v>
      </c>
      <c r="H182" s="187">
        <f>+'saisie Niv2_Pub'!H183+'saisie Niv2_Pub'!I183</f>
        <v>147</v>
      </c>
      <c r="I182" s="187">
        <f>+'saisie Niv2_Pub'!I183</f>
        <v>64</v>
      </c>
      <c r="J182" s="192">
        <f t="shared" si="40"/>
        <v>733</v>
      </c>
      <c r="K182" s="192">
        <f t="shared" si="41"/>
        <v>324</v>
      </c>
      <c r="L182" s="187" t="s">
        <v>521</v>
      </c>
      <c r="M182" s="187">
        <f>+'saisie Niv2_Pub'!M183+'saisie Niv2_Pub'!N183</f>
        <v>40</v>
      </c>
      <c r="N182" s="187">
        <f>+'saisie Niv2_Pub'!N183</f>
        <v>17</v>
      </c>
      <c r="O182" s="187">
        <f>+'saisie Niv2_Pub'!O183+'saisie Niv2_Pub'!P183</f>
        <v>23</v>
      </c>
      <c r="P182" s="187">
        <f>+'saisie Niv2_Pub'!P183</f>
        <v>12</v>
      </c>
      <c r="Q182" s="187">
        <f>+'saisie Niv2_Pub'!Q183+'saisie Niv2_Pub'!R183</f>
        <v>26</v>
      </c>
      <c r="R182" s="187">
        <f>+'saisie Niv2_Pub'!R183</f>
        <v>10</v>
      </c>
      <c r="S182" s="187">
        <f>+'saisie Niv2_Pub'!S183+'saisie Niv2_Pub'!T183</f>
        <v>66</v>
      </c>
      <c r="T182" s="187">
        <f>+'saisie Niv2_Pub'!T183</f>
        <v>32</v>
      </c>
      <c r="U182" s="192">
        <f t="shared" si="42"/>
        <v>155</v>
      </c>
      <c r="V182" s="192">
        <f t="shared" si="43"/>
        <v>71</v>
      </c>
      <c r="W182" s="187" t="s">
        <v>521</v>
      </c>
      <c r="X182" s="187">
        <f>+'saisie Niv2_Pub'!X183</f>
        <v>8</v>
      </c>
      <c r="Y182" s="187">
        <f>+'saisie Niv2_Pub'!Y183</f>
        <v>6</v>
      </c>
      <c r="Z182" s="187">
        <f>+'saisie Niv2_Pub'!Z183</f>
        <v>6</v>
      </c>
      <c r="AA182" s="187">
        <f>+'saisie Niv2_Pub'!AA183</f>
        <v>7</v>
      </c>
      <c r="AB182" s="187">
        <f>+'saisie Niv2_Pub'!AB183</f>
        <v>27</v>
      </c>
      <c r="AC182" s="187">
        <f>+'saisie Niv2_Pub'!AC183</f>
        <v>24</v>
      </c>
      <c r="AD182" s="187">
        <f>+'saisie Niv2_Pub'!AD183</f>
        <v>24</v>
      </c>
      <c r="AE182" s="187">
        <f>+'saisie Niv2_Pub'!AE183</f>
        <v>0</v>
      </c>
      <c r="AF182" s="187">
        <v>29</v>
      </c>
      <c r="AG182" s="187">
        <f>+'saisie Niv2_Pub'!AH183</f>
        <v>0</v>
      </c>
      <c r="AH182" s="187">
        <f>+'saisie Niv2_Pub'!AG183</f>
        <v>8</v>
      </c>
      <c r="AI182" s="187">
        <f>+'saisie Niv2_Pub'!AI183</f>
        <v>21</v>
      </c>
      <c r="AJ182" s="187">
        <f>+'saisie Niv2_Pub'!AK183</f>
        <v>49</v>
      </c>
      <c r="AK182" s="187">
        <f>+'saisie Niv2_Pub'!AL183</f>
        <v>4</v>
      </c>
      <c r="AL182" s="187">
        <f>+'saisie Niv2_Pub'!AM183</f>
        <v>3</v>
      </c>
      <c r="AM182" s="187">
        <f>+'saisie Niv2_Pub'!AN183</f>
        <v>1</v>
      </c>
    </row>
    <row r="183" spans="1:39" ht="15" customHeight="1">
      <c r="A183" s="187" t="s">
        <v>522</v>
      </c>
      <c r="B183" s="187">
        <f>+'saisie Niv2_Pub'!B184+'saisie Niv2_Pub'!C184</f>
        <v>222</v>
      </c>
      <c r="C183" s="187">
        <f>+'saisie Niv2_Pub'!C184</f>
        <v>99</v>
      </c>
      <c r="D183" s="187">
        <f>+'saisie Niv2_Pub'!D184+'saisie Niv2_Pub'!E184</f>
        <v>129</v>
      </c>
      <c r="E183" s="187">
        <f>+'saisie Niv2_Pub'!E184</f>
        <v>60</v>
      </c>
      <c r="F183" s="187">
        <f>+'saisie Niv2_Pub'!F184+'saisie Niv2_Pub'!G184</f>
        <v>101</v>
      </c>
      <c r="G183" s="187">
        <f>+'saisie Niv2_Pub'!G184</f>
        <v>43</v>
      </c>
      <c r="H183" s="187">
        <f>+'saisie Niv2_Pub'!H184+'saisie Niv2_Pub'!I184</f>
        <v>119</v>
      </c>
      <c r="I183" s="187">
        <f>+'saisie Niv2_Pub'!I184</f>
        <v>53</v>
      </c>
      <c r="J183" s="192">
        <f t="shared" si="40"/>
        <v>571</v>
      </c>
      <c r="K183" s="192">
        <f t="shared" si="41"/>
        <v>255</v>
      </c>
      <c r="L183" s="187" t="s">
        <v>522</v>
      </c>
      <c r="M183" s="187">
        <f>+'saisie Niv2_Pub'!M184+'saisie Niv2_Pub'!N184</f>
        <v>33</v>
      </c>
      <c r="N183" s="187">
        <f>+'saisie Niv2_Pub'!N184</f>
        <v>17</v>
      </c>
      <c r="O183" s="187">
        <f>+'saisie Niv2_Pub'!O184+'saisie Niv2_Pub'!P184</f>
        <v>8</v>
      </c>
      <c r="P183" s="187">
        <f>+'saisie Niv2_Pub'!P184</f>
        <v>4</v>
      </c>
      <c r="Q183" s="187">
        <f>+'saisie Niv2_Pub'!Q184+'saisie Niv2_Pub'!R184</f>
        <v>1</v>
      </c>
      <c r="R183" s="187">
        <f>+'saisie Niv2_Pub'!R184</f>
        <v>1</v>
      </c>
      <c r="S183" s="187">
        <f>+'saisie Niv2_Pub'!S184+'saisie Niv2_Pub'!T184</f>
        <v>36</v>
      </c>
      <c r="T183" s="187">
        <f>+'saisie Niv2_Pub'!T184</f>
        <v>13</v>
      </c>
      <c r="U183" s="192">
        <f t="shared" si="42"/>
        <v>78</v>
      </c>
      <c r="V183" s="192">
        <f t="shared" si="43"/>
        <v>35</v>
      </c>
      <c r="W183" s="187" t="s">
        <v>522</v>
      </c>
      <c r="X183" s="187">
        <f>+'saisie Niv2_Pub'!X184</f>
        <v>6</v>
      </c>
      <c r="Y183" s="187">
        <f>+'saisie Niv2_Pub'!Y184</f>
        <v>5</v>
      </c>
      <c r="Z183" s="187">
        <f>+'saisie Niv2_Pub'!Z184</f>
        <v>5</v>
      </c>
      <c r="AA183" s="187">
        <f>+'saisie Niv2_Pub'!AA184</f>
        <v>5</v>
      </c>
      <c r="AB183" s="187">
        <f>+'saisie Niv2_Pub'!AB184</f>
        <v>21</v>
      </c>
      <c r="AC183" s="187">
        <f>+'saisie Niv2_Pub'!AC184</f>
        <v>19</v>
      </c>
      <c r="AD183" s="187">
        <f>+'saisie Niv2_Pub'!AD184</f>
        <v>19</v>
      </c>
      <c r="AE183" s="187">
        <f>+'saisie Niv2_Pub'!AE184</f>
        <v>0</v>
      </c>
      <c r="AF183" s="187">
        <v>42</v>
      </c>
      <c r="AG183" s="187">
        <f>+'saisie Niv2_Pub'!AH184</f>
        <v>0</v>
      </c>
      <c r="AH183" s="187">
        <f>+'saisie Niv2_Pub'!AG184</f>
        <v>6</v>
      </c>
      <c r="AI183" s="187">
        <f>+'saisie Niv2_Pub'!AI184</f>
        <v>27</v>
      </c>
      <c r="AJ183" s="187">
        <f>+'saisie Niv2_Pub'!AK184</f>
        <v>69</v>
      </c>
      <c r="AK183" s="187">
        <f>+'saisie Niv2_Pub'!AL184</f>
        <v>9</v>
      </c>
      <c r="AL183" s="187">
        <f>+'saisie Niv2_Pub'!AM184</f>
        <v>5</v>
      </c>
      <c r="AM183" s="187">
        <f>+'saisie Niv2_Pub'!AN184</f>
        <v>4</v>
      </c>
    </row>
    <row r="184" spans="1:39" ht="15" customHeight="1">
      <c r="A184" s="187" t="s">
        <v>523</v>
      </c>
      <c r="B184" s="187">
        <f>+'saisie Niv2_Pub'!B185+'saisie Niv2_Pub'!C185</f>
        <v>642</v>
      </c>
      <c r="C184" s="187">
        <f>+'saisie Niv2_Pub'!C185</f>
        <v>314</v>
      </c>
      <c r="D184" s="187">
        <f>+'saisie Niv2_Pub'!D185+'saisie Niv2_Pub'!E185</f>
        <v>494</v>
      </c>
      <c r="E184" s="187">
        <f>+'saisie Niv2_Pub'!E185</f>
        <v>247</v>
      </c>
      <c r="F184" s="187">
        <f>+'saisie Niv2_Pub'!F185+'saisie Niv2_Pub'!G185</f>
        <v>354</v>
      </c>
      <c r="G184" s="187">
        <f>+'saisie Niv2_Pub'!G185</f>
        <v>174</v>
      </c>
      <c r="H184" s="187">
        <f>+'saisie Niv2_Pub'!H185+'saisie Niv2_Pub'!I185</f>
        <v>246</v>
      </c>
      <c r="I184" s="187">
        <f>+'saisie Niv2_Pub'!I185</f>
        <v>111</v>
      </c>
      <c r="J184" s="192">
        <f t="shared" si="40"/>
        <v>1736</v>
      </c>
      <c r="K184" s="192">
        <f t="shared" si="41"/>
        <v>846</v>
      </c>
      <c r="L184" s="187" t="s">
        <v>523</v>
      </c>
      <c r="M184" s="187">
        <f>+'saisie Niv2_Pub'!M185+'saisie Niv2_Pub'!N185</f>
        <v>138</v>
      </c>
      <c r="N184" s="187">
        <f>+'saisie Niv2_Pub'!N185</f>
        <v>73</v>
      </c>
      <c r="O184" s="187">
        <f>+'saisie Niv2_Pub'!O185+'saisie Niv2_Pub'!P185</f>
        <v>56</v>
      </c>
      <c r="P184" s="187">
        <f>+'saisie Niv2_Pub'!P185</f>
        <v>31</v>
      </c>
      <c r="Q184" s="187">
        <f>+'saisie Niv2_Pub'!Q185+'saisie Niv2_Pub'!R185</f>
        <v>60</v>
      </c>
      <c r="R184" s="187">
        <f>+'saisie Niv2_Pub'!R185</f>
        <v>29</v>
      </c>
      <c r="S184" s="187">
        <f>+'saisie Niv2_Pub'!S185+'saisie Niv2_Pub'!T185</f>
        <v>71</v>
      </c>
      <c r="T184" s="187">
        <f>+'saisie Niv2_Pub'!T185</f>
        <v>32</v>
      </c>
      <c r="U184" s="192">
        <f t="shared" si="42"/>
        <v>325</v>
      </c>
      <c r="V184" s="192">
        <f t="shared" si="43"/>
        <v>165</v>
      </c>
      <c r="W184" s="187" t="s">
        <v>523</v>
      </c>
      <c r="X184" s="187">
        <f>+'saisie Niv2_Pub'!X185</f>
        <v>15</v>
      </c>
      <c r="Y184" s="187">
        <f>+'saisie Niv2_Pub'!Y185</f>
        <v>11</v>
      </c>
      <c r="Z184" s="187">
        <f>+'saisie Niv2_Pub'!Z185</f>
        <v>10</v>
      </c>
      <c r="AA184" s="187">
        <f>+'saisie Niv2_Pub'!AA185</f>
        <v>6</v>
      </c>
      <c r="AB184" s="187">
        <f>+'saisie Niv2_Pub'!AB185</f>
        <v>42</v>
      </c>
      <c r="AC184" s="187">
        <f>+'saisie Niv2_Pub'!AC185</f>
        <v>43</v>
      </c>
      <c r="AD184" s="187">
        <f>+'saisie Niv2_Pub'!AD185</f>
        <v>38</v>
      </c>
      <c r="AE184" s="187">
        <f>+'saisie Niv2_Pub'!AE185</f>
        <v>5</v>
      </c>
      <c r="AF184" s="187">
        <v>68</v>
      </c>
      <c r="AG184" s="187">
        <f>+'saisie Niv2_Pub'!AH185</f>
        <v>0</v>
      </c>
      <c r="AH184" s="187">
        <f>+'saisie Niv2_Pub'!AG185</f>
        <v>31</v>
      </c>
      <c r="AI184" s="187">
        <f>+'saisie Niv2_Pub'!AI185</f>
        <v>46</v>
      </c>
      <c r="AJ184" s="187">
        <f>+'saisie Niv2_Pub'!AK185</f>
        <v>109</v>
      </c>
      <c r="AK184" s="187">
        <f>+'saisie Niv2_Pub'!AL185</f>
        <v>8</v>
      </c>
      <c r="AL184" s="187">
        <f>+'saisie Niv2_Pub'!AM185</f>
        <v>7</v>
      </c>
      <c r="AM184" s="187">
        <f>+'saisie Niv2_Pub'!AN185</f>
        <v>1</v>
      </c>
    </row>
    <row r="185" spans="1:39" ht="15" customHeight="1">
      <c r="A185" s="187" t="s">
        <v>524</v>
      </c>
      <c r="B185" s="187">
        <f>+'saisie Niv2_Pub'!B186+'saisie Niv2_Pub'!C186</f>
        <v>109</v>
      </c>
      <c r="C185" s="187">
        <f>+'saisie Niv2_Pub'!C186</f>
        <v>54</v>
      </c>
      <c r="D185" s="187">
        <f>+'saisie Niv2_Pub'!D186+'saisie Niv2_Pub'!E186</f>
        <v>94</v>
      </c>
      <c r="E185" s="187">
        <f>+'saisie Niv2_Pub'!E186</f>
        <v>46</v>
      </c>
      <c r="F185" s="187">
        <f>+'saisie Niv2_Pub'!F186+'saisie Niv2_Pub'!G186</f>
        <v>72</v>
      </c>
      <c r="G185" s="187">
        <f>+'saisie Niv2_Pub'!G186</f>
        <v>32</v>
      </c>
      <c r="H185" s="187">
        <f>+'saisie Niv2_Pub'!H186+'saisie Niv2_Pub'!I186</f>
        <v>76</v>
      </c>
      <c r="I185" s="187">
        <f>+'saisie Niv2_Pub'!I186</f>
        <v>38</v>
      </c>
      <c r="J185" s="192">
        <f t="shared" si="40"/>
        <v>351</v>
      </c>
      <c r="K185" s="192">
        <f t="shared" si="41"/>
        <v>170</v>
      </c>
      <c r="L185" s="187" t="s">
        <v>524</v>
      </c>
      <c r="M185" s="187">
        <f>+'saisie Niv2_Pub'!M186+'saisie Niv2_Pub'!N186</f>
        <v>9</v>
      </c>
      <c r="N185" s="187">
        <f>+'saisie Niv2_Pub'!N186</f>
        <v>2</v>
      </c>
      <c r="O185" s="187">
        <f>+'saisie Niv2_Pub'!O186+'saisie Niv2_Pub'!P186</f>
        <v>32</v>
      </c>
      <c r="P185" s="187">
        <f>+'saisie Niv2_Pub'!P186</f>
        <v>16</v>
      </c>
      <c r="Q185" s="187">
        <f>+'saisie Niv2_Pub'!Q186+'saisie Niv2_Pub'!R186</f>
        <v>18</v>
      </c>
      <c r="R185" s="187">
        <f>+'saisie Niv2_Pub'!R186</f>
        <v>11</v>
      </c>
      <c r="S185" s="187">
        <f>+'saisie Niv2_Pub'!S186+'saisie Niv2_Pub'!T186</f>
        <v>30</v>
      </c>
      <c r="T185" s="187">
        <f>+'saisie Niv2_Pub'!T186</f>
        <v>14</v>
      </c>
      <c r="U185" s="192">
        <f t="shared" si="42"/>
        <v>89</v>
      </c>
      <c r="V185" s="192">
        <f t="shared" si="43"/>
        <v>43</v>
      </c>
      <c r="W185" s="187" t="s">
        <v>524</v>
      </c>
      <c r="X185" s="187">
        <f>+'saisie Niv2_Pub'!X186</f>
        <v>5</v>
      </c>
      <c r="Y185" s="187">
        <f>+'saisie Niv2_Pub'!Y186</f>
        <v>4</v>
      </c>
      <c r="Z185" s="187">
        <f>+'saisie Niv2_Pub'!Z186</f>
        <v>4</v>
      </c>
      <c r="AA185" s="187">
        <f>+'saisie Niv2_Pub'!AA186</f>
        <v>3</v>
      </c>
      <c r="AB185" s="187">
        <f>+'saisie Niv2_Pub'!AB186</f>
        <v>16</v>
      </c>
      <c r="AC185" s="187">
        <f>+'saisie Niv2_Pub'!AC186</f>
        <v>14</v>
      </c>
      <c r="AD185" s="187">
        <f>+'saisie Niv2_Pub'!AD186</f>
        <v>14</v>
      </c>
      <c r="AE185" s="187">
        <f>+'saisie Niv2_Pub'!AE186</f>
        <v>0</v>
      </c>
      <c r="AF185" s="187">
        <v>35</v>
      </c>
      <c r="AG185" s="187">
        <f>+'saisie Niv2_Pub'!AH186</f>
        <v>0</v>
      </c>
      <c r="AH185" s="187">
        <f>+'saisie Niv2_Pub'!AG186</f>
        <v>5</v>
      </c>
      <c r="AI185" s="187">
        <f>+'saisie Niv2_Pub'!AI186</f>
        <v>23</v>
      </c>
      <c r="AJ185" s="187">
        <f>+'saisie Niv2_Pub'!AK186</f>
        <v>55</v>
      </c>
      <c r="AK185" s="187">
        <f>+'saisie Niv2_Pub'!AL186</f>
        <v>3</v>
      </c>
      <c r="AL185" s="187">
        <f>+'saisie Niv2_Pub'!AM186</f>
        <v>3</v>
      </c>
      <c r="AM185" s="187">
        <f>+'saisie Niv2_Pub'!AN186</f>
        <v>0</v>
      </c>
    </row>
    <row r="186" spans="1:39" ht="15" customHeight="1">
      <c r="A186" s="187" t="s">
        <v>525</v>
      </c>
      <c r="B186" s="187">
        <f>+'saisie Niv2_Pub'!B187+'saisie Niv2_Pub'!C187</f>
        <v>368</v>
      </c>
      <c r="C186" s="187">
        <f>+'saisie Niv2_Pub'!C187</f>
        <v>161</v>
      </c>
      <c r="D186" s="187">
        <f>+'saisie Niv2_Pub'!D187+'saisie Niv2_Pub'!E187</f>
        <v>285</v>
      </c>
      <c r="E186" s="187">
        <f>+'saisie Niv2_Pub'!E187</f>
        <v>99</v>
      </c>
      <c r="F186" s="187">
        <f>+'saisie Niv2_Pub'!F187+'saisie Niv2_Pub'!G187</f>
        <v>258</v>
      </c>
      <c r="G186" s="187">
        <f>+'saisie Niv2_Pub'!G187</f>
        <v>94</v>
      </c>
      <c r="H186" s="187">
        <f>+'saisie Niv2_Pub'!H187+'saisie Niv2_Pub'!I187</f>
        <v>306</v>
      </c>
      <c r="I186" s="187">
        <f>+'saisie Niv2_Pub'!I187</f>
        <v>144</v>
      </c>
      <c r="J186" s="192">
        <f t="shared" si="40"/>
        <v>1217</v>
      </c>
      <c r="K186" s="192">
        <f t="shared" si="41"/>
        <v>498</v>
      </c>
      <c r="L186" s="187" t="s">
        <v>525</v>
      </c>
      <c r="M186" s="187">
        <f>+'saisie Niv2_Pub'!M187+'saisie Niv2_Pub'!N187</f>
        <v>74</v>
      </c>
      <c r="N186" s="187">
        <f>+'saisie Niv2_Pub'!N187</f>
        <v>28</v>
      </c>
      <c r="O186" s="187">
        <f>+'saisie Niv2_Pub'!O187+'saisie Niv2_Pub'!P187</f>
        <v>34</v>
      </c>
      <c r="P186" s="187">
        <f>+'saisie Niv2_Pub'!P187</f>
        <v>11</v>
      </c>
      <c r="Q186" s="187">
        <f>+'saisie Niv2_Pub'!Q187+'saisie Niv2_Pub'!R187</f>
        <v>49</v>
      </c>
      <c r="R186" s="187">
        <f>+'saisie Niv2_Pub'!R187</f>
        <v>16</v>
      </c>
      <c r="S186" s="187">
        <f>+'saisie Niv2_Pub'!S187+'saisie Niv2_Pub'!T187</f>
        <v>111</v>
      </c>
      <c r="T186" s="187">
        <f>+'saisie Niv2_Pub'!T187</f>
        <v>47</v>
      </c>
      <c r="U186" s="192">
        <f t="shared" si="42"/>
        <v>268</v>
      </c>
      <c r="V186" s="192">
        <f t="shared" si="43"/>
        <v>102</v>
      </c>
      <c r="W186" s="187" t="s">
        <v>525</v>
      </c>
      <c r="X186" s="187">
        <f>+'saisie Niv2_Pub'!X187</f>
        <v>10</v>
      </c>
      <c r="Y186" s="187">
        <f>+'saisie Niv2_Pub'!Y187</f>
        <v>8</v>
      </c>
      <c r="Z186" s="187">
        <f>+'saisie Niv2_Pub'!Z187</f>
        <v>8</v>
      </c>
      <c r="AA186" s="187">
        <f>+'saisie Niv2_Pub'!AA187</f>
        <v>8</v>
      </c>
      <c r="AB186" s="187">
        <f>+'saisie Niv2_Pub'!AB187</f>
        <v>34</v>
      </c>
      <c r="AC186" s="187">
        <f>+'saisie Niv2_Pub'!AC187</f>
        <v>27</v>
      </c>
      <c r="AD186" s="187">
        <f>+'saisie Niv2_Pub'!AD187</f>
        <v>24</v>
      </c>
      <c r="AE186" s="187">
        <f>+'saisie Niv2_Pub'!AE187</f>
        <v>3</v>
      </c>
      <c r="AF186" s="187">
        <v>52</v>
      </c>
      <c r="AG186" s="187">
        <f>+'saisie Niv2_Pub'!AH187</f>
        <v>0</v>
      </c>
      <c r="AH186" s="187">
        <f>+'saisie Niv2_Pub'!AG187</f>
        <v>18</v>
      </c>
      <c r="AI186" s="187">
        <f>+'saisie Niv2_Pub'!AI187</f>
        <v>27</v>
      </c>
      <c r="AJ186" s="187">
        <f>+'saisie Niv2_Pub'!AK187</f>
        <v>79</v>
      </c>
      <c r="AK186" s="187">
        <f>+'saisie Niv2_Pub'!AL187</f>
        <v>6</v>
      </c>
      <c r="AL186" s="187">
        <f>+'saisie Niv2_Pub'!AM187</f>
        <v>6</v>
      </c>
      <c r="AM186" s="187">
        <f>+'saisie Niv2_Pub'!AN187</f>
        <v>0</v>
      </c>
    </row>
    <row r="187" spans="1:39" ht="15" customHeight="1">
      <c r="A187" s="187" t="s">
        <v>526</v>
      </c>
      <c r="B187" s="187">
        <f>+'saisie Niv2_Pub'!B188+'saisie Niv2_Pub'!C188</f>
        <v>421</v>
      </c>
      <c r="C187" s="187">
        <f>+'saisie Niv2_Pub'!C188</f>
        <v>214</v>
      </c>
      <c r="D187" s="187">
        <f>+'saisie Niv2_Pub'!D188+'saisie Niv2_Pub'!E188</f>
        <v>156</v>
      </c>
      <c r="E187" s="187">
        <f>+'saisie Niv2_Pub'!E188</f>
        <v>69</v>
      </c>
      <c r="F187" s="187">
        <f>+'saisie Niv2_Pub'!F188+'saisie Niv2_Pub'!G188</f>
        <v>111</v>
      </c>
      <c r="G187" s="187">
        <f>+'saisie Niv2_Pub'!G188</f>
        <v>51</v>
      </c>
      <c r="H187" s="187">
        <f>+'saisie Niv2_Pub'!H188+'saisie Niv2_Pub'!I188</f>
        <v>79</v>
      </c>
      <c r="I187" s="187">
        <f>+'saisie Niv2_Pub'!I188</f>
        <v>39</v>
      </c>
      <c r="J187" s="192">
        <f t="shared" si="40"/>
        <v>767</v>
      </c>
      <c r="K187" s="192">
        <f t="shared" si="41"/>
        <v>373</v>
      </c>
      <c r="L187" s="187" t="s">
        <v>526</v>
      </c>
      <c r="M187" s="187">
        <f>+'saisie Niv2_Pub'!M188+'saisie Niv2_Pub'!N188</f>
        <v>73</v>
      </c>
      <c r="N187" s="187">
        <f>+'saisie Niv2_Pub'!N188</f>
        <v>39</v>
      </c>
      <c r="O187" s="187">
        <f>+'saisie Niv2_Pub'!O188+'saisie Niv2_Pub'!P188</f>
        <v>13</v>
      </c>
      <c r="P187" s="187">
        <f>+'saisie Niv2_Pub'!P188</f>
        <v>5</v>
      </c>
      <c r="Q187" s="187">
        <f>+'saisie Niv2_Pub'!Q188+'saisie Niv2_Pub'!R188</f>
        <v>8</v>
      </c>
      <c r="R187" s="187">
        <f>+'saisie Niv2_Pub'!R188</f>
        <v>6</v>
      </c>
      <c r="S187" s="187">
        <f>+'saisie Niv2_Pub'!S188+'saisie Niv2_Pub'!T188</f>
        <v>16</v>
      </c>
      <c r="T187" s="187">
        <f>+'saisie Niv2_Pub'!T188</f>
        <v>9</v>
      </c>
      <c r="U187" s="192">
        <f t="shared" si="42"/>
        <v>110</v>
      </c>
      <c r="V187" s="192">
        <f t="shared" si="43"/>
        <v>59</v>
      </c>
      <c r="W187" s="187" t="s">
        <v>526</v>
      </c>
      <c r="X187" s="187">
        <f>+'saisie Niv2_Pub'!X188</f>
        <v>8</v>
      </c>
      <c r="Y187" s="187">
        <f>+'saisie Niv2_Pub'!Y188</f>
        <v>4</v>
      </c>
      <c r="Z187" s="187">
        <f>+'saisie Niv2_Pub'!Z188</f>
        <v>3</v>
      </c>
      <c r="AA187" s="187">
        <f>+'saisie Niv2_Pub'!AA188</f>
        <v>3</v>
      </c>
      <c r="AB187" s="187">
        <f>+'saisie Niv2_Pub'!AB188</f>
        <v>18</v>
      </c>
      <c r="AC187" s="187">
        <f>+'saisie Niv2_Pub'!AC188</f>
        <v>17</v>
      </c>
      <c r="AD187" s="187">
        <f>+'saisie Niv2_Pub'!AD188</f>
        <v>16</v>
      </c>
      <c r="AE187" s="187">
        <f>+'saisie Niv2_Pub'!AE188</f>
        <v>1</v>
      </c>
      <c r="AF187" s="187">
        <v>15</v>
      </c>
      <c r="AG187" s="187">
        <f>+'saisie Niv2_Pub'!AH188</f>
        <v>0</v>
      </c>
      <c r="AH187" s="187">
        <f>+'saisie Niv2_Pub'!AG188</f>
        <v>1</v>
      </c>
      <c r="AI187" s="187">
        <f>+'saisie Niv2_Pub'!AI188</f>
        <v>17</v>
      </c>
      <c r="AJ187" s="187">
        <f>+'saisie Niv2_Pub'!AK188</f>
        <v>31</v>
      </c>
      <c r="AK187" s="187">
        <f>+'saisie Niv2_Pub'!AL188</f>
        <v>3</v>
      </c>
      <c r="AL187" s="187">
        <f>+'saisie Niv2_Pub'!AM188</f>
        <v>3</v>
      </c>
      <c r="AM187" s="187">
        <f>+'saisie Niv2_Pub'!AN188</f>
        <v>0</v>
      </c>
    </row>
    <row r="188" spans="1:39" ht="9.75" customHeight="1">
      <c r="A188" s="403"/>
      <c r="B188" s="411"/>
      <c r="C188" s="411"/>
      <c r="D188" s="411"/>
      <c r="E188" s="411"/>
      <c r="F188" s="411"/>
      <c r="G188" s="411"/>
      <c r="H188" s="411"/>
      <c r="I188" s="411"/>
      <c r="J188" s="411"/>
      <c r="K188" s="411"/>
      <c r="L188" s="403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403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  <c r="AM188" s="411"/>
    </row>
  </sheetData>
  <mergeCells count="12">
    <mergeCell ref="AC131:AE131"/>
    <mergeCell ref="AC162:AE162"/>
    <mergeCell ref="AC7:AE7"/>
    <mergeCell ref="AC39:AE39"/>
    <mergeCell ref="AC61:AE61"/>
    <mergeCell ref="AC97:AE97"/>
    <mergeCell ref="X131:AB131"/>
    <mergeCell ref="X162:AB162"/>
    <mergeCell ref="X7:AB7"/>
    <mergeCell ref="X39:AB39"/>
    <mergeCell ref="X61:AB61"/>
    <mergeCell ref="X97:AB97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4" max="16383" man="1"/>
    <brk id="90" max="16383" man="1"/>
    <brk id="124" max="16383" man="1"/>
    <brk id="155" max="16383" man="1"/>
  </rowBreaks>
  <colBreaks count="2" manualBreakCount="2">
    <brk id="11" max="1048575" man="1"/>
    <brk id="2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87"/>
  <sheetViews>
    <sheetView showZeros="0" zoomScale="75" workbookViewId="0">
      <pane xSplit="1" ySplit="8" topLeftCell="AC78" activePane="bottomRight" state="frozen"/>
      <selection pane="topRight" activeCell="B1" sqref="B1"/>
      <selection pane="bottomLeft" activeCell="A9" sqref="A9"/>
      <selection pane="bottomRight" activeCell="AP87" sqref="AP87"/>
    </sheetView>
  </sheetViews>
  <sheetFormatPr baseColWidth="10" defaultRowHeight="12.75"/>
  <cols>
    <col min="1" max="1" width="26.140625" style="262" customWidth="1"/>
    <col min="2" max="11" width="7.42578125" style="355" customWidth="1"/>
    <col min="12" max="13" width="8.5703125" style="355" customWidth="1"/>
    <col min="14" max="14" width="27" style="262" customWidth="1"/>
    <col min="15" max="24" width="8.140625" style="355" customWidth="1"/>
    <col min="25" max="25" width="8.5703125" style="355" customWidth="1"/>
    <col min="26" max="26" width="8" style="355" bestFit="1" customWidth="1"/>
    <col min="27" max="27" width="23.140625" style="262" customWidth="1"/>
    <col min="28" max="32" width="5.85546875" style="247" customWidth="1"/>
    <col min="33" max="33" width="7" style="247" customWidth="1"/>
    <col min="34" max="34" width="6.42578125" style="355" customWidth="1"/>
    <col min="35" max="35" width="7.5703125" style="247" customWidth="1"/>
    <col min="36" max="36" width="6.28515625" style="355" customWidth="1"/>
    <col min="37" max="37" width="7.140625" style="247" customWidth="1"/>
    <col min="38" max="38" width="6.85546875" style="247" bestFit="1" customWidth="1"/>
    <col min="39" max="39" width="6.140625" style="247" customWidth="1"/>
    <col min="40" max="40" width="6.85546875" style="355" customWidth="1"/>
    <col min="41" max="41" width="6" style="355" customWidth="1"/>
    <col min="42" max="42" width="6" style="247" customWidth="1"/>
    <col min="43" max="43" width="5.85546875" style="247" bestFit="1" customWidth="1"/>
    <col min="44" max="16384" width="11.42578125" style="247"/>
  </cols>
  <sheetData>
    <row r="1" spans="1:43">
      <c r="A1" s="245" t="s">
        <v>251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245" t="s">
        <v>236</v>
      </c>
      <c r="O1" s="354"/>
      <c r="P1" s="354"/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245" t="s">
        <v>308</v>
      </c>
      <c r="AB1" s="245"/>
      <c r="AC1" s="245"/>
      <c r="AD1" s="245"/>
      <c r="AE1" s="245"/>
      <c r="AF1" s="245"/>
      <c r="AG1" s="245"/>
      <c r="AH1" s="328"/>
      <c r="AI1" s="245"/>
      <c r="AJ1" s="328"/>
      <c r="AK1" s="245"/>
      <c r="AL1" s="245"/>
      <c r="AM1" s="245"/>
      <c r="AN1" s="328"/>
      <c r="AO1" s="328"/>
      <c r="AP1" s="245"/>
      <c r="AQ1" s="245"/>
    </row>
    <row r="2" spans="1:43">
      <c r="A2" s="245" t="s">
        <v>998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245" t="s">
        <v>998</v>
      </c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245" t="s">
        <v>302</v>
      </c>
      <c r="AB2" s="245"/>
      <c r="AC2" s="245"/>
      <c r="AD2" s="245"/>
      <c r="AE2" s="245"/>
      <c r="AF2" s="245"/>
      <c r="AG2" s="245"/>
      <c r="AH2" s="328"/>
      <c r="AI2" s="245"/>
      <c r="AJ2" s="328"/>
      <c r="AK2" s="245"/>
      <c r="AL2" s="245"/>
      <c r="AM2" s="245"/>
      <c r="AN2" s="328"/>
      <c r="AO2" s="328"/>
      <c r="AP2" s="245"/>
      <c r="AQ2" s="245"/>
    </row>
    <row r="3" spans="1:43">
      <c r="A3" s="245" t="s">
        <v>1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245" t="s">
        <v>1</v>
      </c>
      <c r="O3" s="354"/>
      <c r="P3" s="354"/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245" t="s">
        <v>1</v>
      </c>
      <c r="AB3" s="245"/>
      <c r="AC3" s="245"/>
      <c r="AD3" s="245"/>
      <c r="AE3" s="245"/>
      <c r="AF3" s="245"/>
      <c r="AG3" s="245"/>
      <c r="AH3" s="328"/>
      <c r="AI3" s="245"/>
      <c r="AJ3" s="328"/>
      <c r="AK3" s="245"/>
      <c r="AL3" s="245"/>
      <c r="AM3" s="245"/>
      <c r="AN3" s="328"/>
      <c r="AO3" s="328"/>
      <c r="AP3" s="245"/>
      <c r="AQ3" s="245"/>
    </row>
    <row r="5" spans="1:43">
      <c r="A5" s="248" t="s">
        <v>375</v>
      </c>
      <c r="J5" s="355" t="s">
        <v>376</v>
      </c>
      <c r="N5" s="248" t="s">
        <v>375</v>
      </c>
      <c r="W5" s="355" t="s">
        <v>376</v>
      </c>
      <c r="AA5" s="248" t="s">
        <v>375</v>
      </c>
      <c r="AN5" s="355" t="s">
        <v>376</v>
      </c>
    </row>
    <row r="7" spans="1:43" ht="18" customHeight="1">
      <c r="A7" s="249"/>
      <c r="B7" s="79" t="s">
        <v>378</v>
      </c>
      <c r="C7" s="186"/>
      <c r="D7" s="79" t="s">
        <v>379</v>
      </c>
      <c r="E7" s="186"/>
      <c r="F7" s="79" t="s">
        <v>380</v>
      </c>
      <c r="G7" s="186"/>
      <c r="H7" s="79" t="s">
        <v>381</v>
      </c>
      <c r="I7" s="186"/>
      <c r="J7" s="79" t="s">
        <v>382</v>
      </c>
      <c r="K7" s="186"/>
      <c r="L7" s="79" t="s">
        <v>80</v>
      </c>
      <c r="M7" s="186"/>
      <c r="N7" s="249"/>
      <c r="O7" s="79" t="s">
        <v>378</v>
      </c>
      <c r="P7" s="186"/>
      <c r="Q7" s="79" t="s">
        <v>379</v>
      </c>
      <c r="R7" s="186"/>
      <c r="S7" s="79" t="s">
        <v>380</v>
      </c>
      <c r="T7" s="186"/>
      <c r="U7" s="79" t="s">
        <v>381</v>
      </c>
      <c r="V7" s="186"/>
      <c r="W7" s="79" t="s">
        <v>382</v>
      </c>
      <c r="X7" s="186"/>
      <c r="Y7" s="79" t="s">
        <v>80</v>
      </c>
      <c r="Z7" s="186"/>
      <c r="AA7" s="249"/>
      <c r="AB7" s="1078"/>
      <c r="AC7" s="1078"/>
      <c r="AD7" s="1078"/>
      <c r="AE7" s="1078"/>
      <c r="AF7" s="1078"/>
      <c r="AG7" s="1079"/>
      <c r="AH7" s="1095" t="s">
        <v>110</v>
      </c>
      <c r="AI7" s="1096"/>
      <c r="AJ7" s="800" t="s">
        <v>385</v>
      </c>
      <c r="AK7" s="801"/>
      <c r="AL7" s="801"/>
      <c r="AM7" s="801"/>
      <c r="AN7" s="802"/>
      <c r="AO7" s="1092" t="s">
        <v>386</v>
      </c>
      <c r="AP7" s="1093"/>
      <c r="AQ7" s="1094"/>
    </row>
    <row r="8" spans="1:43" ht="24.75" customHeight="1">
      <c r="A8" s="253" t="s">
        <v>387</v>
      </c>
      <c r="B8" s="85" t="s">
        <v>665</v>
      </c>
      <c r="C8" s="85" t="s">
        <v>389</v>
      </c>
      <c r="D8" s="85" t="s">
        <v>665</v>
      </c>
      <c r="E8" s="85" t="s">
        <v>389</v>
      </c>
      <c r="F8" s="85" t="s">
        <v>665</v>
      </c>
      <c r="G8" s="85" t="s">
        <v>389</v>
      </c>
      <c r="H8" s="85" t="s">
        <v>665</v>
      </c>
      <c r="I8" s="85" t="s">
        <v>389</v>
      </c>
      <c r="J8" s="85" t="s">
        <v>665</v>
      </c>
      <c r="K8" s="85" t="s">
        <v>389</v>
      </c>
      <c r="L8" s="85" t="s">
        <v>665</v>
      </c>
      <c r="M8" s="85" t="s">
        <v>389</v>
      </c>
      <c r="N8" s="253" t="s">
        <v>387</v>
      </c>
      <c r="O8" s="85" t="s">
        <v>665</v>
      </c>
      <c r="P8" s="85" t="s">
        <v>389</v>
      </c>
      <c r="Q8" s="85" t="s">
        <v>665</v>
      </c>
      <c r="R8" s="85" t="s">
        <v>389</v>
      </c>
      <c r="S8" s="85" t="s">
        <v>665</v>
      </c>
      <c r="T8" s="85" t="s">
        <v>389</v>
      </c>
      <c r="U8" s="85" t="s">
        <v>665</v>
      </c>
      <c r="V8" s="85" t="s">
        <v>389</v>
      </c>
      <c r="W8" s="85" t="s">
        <v>665</v>
      </c>
      <c r="X8" s="85" t="s">
        <v>389</v>
      </c>
      <c r="Y8" s="85" t="s">
        <v>665</v>
      </c>
      <c r="Z8" s="85" t="s">
        <v>389</v>
      </c>
      <c r="AA8" s="253" t="s">
        <v>387</v>
      </c>
      <c r="AB8" s="615" t="s">
        <v>396</v>
      </c>
      <c r="AC8" s="615" t="s">
        <v>397</v>
      </c>
      <c r="AD8" s="615" t="s">
        <v>398</v>
      </c>
      <c r="AE8" s="615" t="s">
        <v>399</v>
      </c>
      <c r="AF8" s="615" t="s">
        <v>400</v>
      </c>
      <c r="AG8" s="897" t="s">
        <v>182</v>
      </c>
      <c r="AH8" s="885" t="s">
        <v>86</v>
      </c>
      <c r="AI8" s="933" t="s">
        <v>9</v>
      </c>
      <c r="AJ8" s="883" t="s">
        <v>241</v>
      </c>
      <c r="AK8" s="1051" t="s">
        <v>112</v>
      </c>
      <c r="AL8" s="883" t="s">
        <v>242</v>
      </c>
      <c r="AM8" s="883" t="s">
        <v>83</v>
      </c>
      <c r="AN8" s="884" t="s">
        <v>377</v>
      </c>
      <c r="AO8" s="885" t="s">
        <v>111</v>
      </c>
      <c r="AP8" s="885" t="s">
        <v>117</v>
      </c>
      <c r="AQ8" s="886" t="s">
        <v>178</v>
      </c>
    </row>
    <row r="9" spans="1:43">
      <c r="A9" s="183"/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62"/>
      <c r="M9" s="362"/>
      <c r="N9" s="183"/>
      <c r="O9" s="356"/>
      <c r="P9" s="356"/>
      <c r="Q9" s="356"/>
      <c r="R9" s="356"/>
      <c r="S9" s="356"/>
      <c r="T9" s="356"/>
      <c r="U9" s="356"/>
      <c r="V9" s="356"/>
      <c r="W9" s="356"/>
      <c r="X9" s="356"/>
      <c r="Y9" s="362"/>
      <c r="Z9" s="362"/>
      <c r="AA9" s="249"/>
      <c r="AB9" s="438"/>
      <c r="AC9" s="438"/>
      <c r="AD9" s="438"/>
      <c r="AE9" s="438"/>
      <c r="AF9" s="438"/>
      <c r="AG9" s="249"/>
      <c r="AH9" s="242"/>
      <c r="AI9" s="619"/>
      <c r="AJ9" s="242"/>
      <c r="AK9" s="626"/>
      <c r="AL9" s="242"/>
      <c r="AM9" s="242"/>
      <c r="AN9" s="438"/>
      <c r="AO9" s="438"/>
      <c r="AP9" s="242"/>
      <c r="AQ9" s="254"/>
    </row>
    <row r="10" spans="1:43">
      <c r="A10" s="182" t="s">
        <v>407</v>
      </c>
      <c r="B10" s="357">
        <f>SUM(B12:B30)</f>
        <v>87729</v>
      </c>
      <c r="C10" s="357">
        <f t="shared" ref="C10:M10" si="0">SUM(C12:C30)</f>
        <v>42834</v>
      </c>
      <c r="D10" s="357">
        <f t="shared" si="0"/>
        <v>68377</v>
      </c>
      <c r="E10" s="357">
        <f t="shared" si="0"/>
        <v>33078</v>
      </c>
      <c r="F10" s="357">
        <f t="shared" si="0"/>
        <v>61872</v>
      </c>
      <c r="G10" s="357">
        <f t="shared" si="0"/>
        <v>30082</v>
      </c>
      <c r="H10" s="357">
        <f t="shared" si="0"/>
        <v>48305</v>
      </c>
      <c r="I10" s="357">
        <f t="shared" si="0"/>
        <v>24023</v>
      </c>
      <c r="J10" s="357">
        <f t="shared" si="0"/>
        <v>35700</v>
      </c>
      <c r="K10" s="357">
        <f t="shared" si="0"/>
        <v>17989</v>
      </c>
      <c r="L10" s="357">
        <f t="shared" si="0"/>
        <v>301983</v>
      </c>
      <c r="M10" s="357">
        <f t="shared" si="0"/>
        <v>148006</v>
      </c>
      <c r="N10" s="182" t="s">
        <v>407</v>
      </c>
      <c r="O10" s="357">
        <f>SUM(O12:O30)</f>
        <v>15754</v>
      </c>
      <c r="P10" s="357">
        <f t="shared" ref="P10:Z10" si="1">SUM(P12:P30)</f>
        <v>7082</v>
      </c>
      <c r="Q10" s="357">
        <f t="shared" si="1"/>
        <v>12375</v>
      </c>
      <c r="R10" s="357">
        <f t="shared" si="1"/>
        <v>5581</v>
      </c>
      <c r="S10" s="357">
        <f t="shared" si="1"/>
        <v>12148</v>
      </c>
      <c r="T10" s="357">
        <f t="shared" si="1"/>
        <v>5569</v>
      </c>
      <c r="U10" s="357">
        <f t="shared" si="1"/>
        <v>8248</v>
      </c>
      <c r="V10" s="357">
        <f t="shared" si="1"/>
        <v>3955</v>
      </c>
      <c r="W10" s="357">
        <f t="shared" si="1"/>
        <v>5017</v>
      </c>
      <c r="X10" s="357">
        <f t="shared" si="1"/>
        <v>2578</v>
      </c>
      <c r="Y10" s="357">
        <f t="shared" si="1"/>
        <v>53542</v>
      </c>
      <c r="Z10" s="357">
        <f t="shared" si="1"/>
        <v>24765</v>
      </c>
      <c r="AA10" s="182" t="s">
        <v>407</v>
      </c>
      <c r="AB10" s="255">
        <f>SUM(AB12:AB30)</f>
        <v>2759</v>
      </c>
      <c r="AC10" s="255">
        <f t="shared" ref="AC10:AQ10" si="2">SUM(AC12:AC30)</f>
        <v>2558</v>
      </c>
      <c r="AD10" s="255">
        <f t="shared" si="2"/>
        <v>2485</v>
      </c>
      <c r="AE10" s="255">
        <f t="shared" si="2"/>
        <v>2291</v>
      </c>
      <c r="AF10" s="255">
        <f t="shared" si="2"/>
        <v>2053</v>
      </c>
      <c r="AG10" s="255">
        <f t="shared" si="2"/>
        <v>12146</v>
      </c>
      <c r="AH10" s="255">
        <f t="shared" si="2"/>
        <v>9225</v>
      </c>
      <c r="AI10" s="255">
        <f t="shared" si="2"/>
        <v>8522</v>
      </c>
      <c r="AJ10" s="255">
        <f t="shared" si="2"/>
        <v>7892</v>
      </c>
      <c r="AK10" s="255">
        <f>SUM(AK12:AK30)</f>
        <v>0</v>
      </c>
      <c r="AL10" s="255">
        <f t="shared" si="2"/>
        <v>0</v>
      </c>
      <c r="AM10" s="255">
        <f t="shared" si="2"/>
        <v>1515</v>
      </c>
      <c r="AN10" s="255">
        <f t="shared" si="2"/>
        <v>9407</v>
      </c>
      <c r="AO10" s="255">
        <f t="shared" si="2"/>
        <v>2298</v>
      </c>
      <c r="AP10" s="255">
        <f t="shared" si="2"/>
        <v>2298</v>
      </c>
      <c r="AQ10" s="255">
        <f t="shared" si="2"/>
        <v>0</v>
      </c>
    </row>
    <row r="11" spans="1:43">
      <c r="A11" s="183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183"/>
      <c r="O11" s="358"/>
      <c r="P11" s="358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183"/>
      <c r="AB11" s="256"/>
      <c r="AC11" s="256"/>
      <c r="AD11" s="256"/>
      <c r="AE11" s="256"/>
      <c r="AF11" s="256"/>
      <c r="AG11" s="256"/>
      <c r="AH11" s="358"/>
      <c r="AI11" s="256"/>
      <c r="AJ11" s="358"/>
      <c r="AK11" s="256"/>
      <c r="AL11" s="256"/>
      <c r="AM11" s="256"/>
      <c r="AN11" s="358"/>
      <c r="AO11" s="358"/>
      <c r="AP11" s="256"/>
      <c r="AQ11" s="257"/>
    </row>
    <row r="12" spans="1:43" ht="15.75" customHeight="1">
      <c r="A12" s="183" t="s">
        <v>408</v>
      </c>
      <c r="B12" s="359">
        <f>'saisie N1 Pr'!D12+'saisie N1 Pr'!E12</f>
        <v>16402</v>
      </c>
      <c r="C12" s="359">
        <f>+'saisie N1 Pr'!E12</f>
        <v>7996</v>
      </c>
      <c r="D12" s="359">
        <f>'saisie N1 Pr'!F12+'saisie N1 Pr'!G12</f>
        <v>14761</v>
      </c>
      <c r="E12" s="359">
        <f>+'saisie N1 Pr'!G12</f>
        <v>7179</v>
      </c>
      <c r="F12" s="359">
        <f>'saisie N1 Pr'!H12+'saisie N1 Pr'!I12</f>
        <v>14024</v>
      </c>
      <c r="G12" s="359">
        <f>+'saisie N1 Pr'!I12</f>
        <v>6819</v>
      </c>
      <c r="H12" s="359">
        <f>'saisie N1 Pr'!J12+'saisie N1 Pr'!K12</f>
        <v>12652</v>
      </c>
      <c r="I12" s="359">
        <f>+'saisie N1 Pr'!K12</f>
        <v>6330</v>
      </c>
      <c r="J12" s="359">
        <f>'saisie N1 Pr'!L12+'saisie N1 Pr'!M12</f>
        <v>10476</v>
      </c>
      <c r="K12" s="359">
        <f>+'saisie N1 Pr'!M12</f>
        <v>5264</v>
      </c>
      <c r="L12" s="363">
        <f>+B12+D12+F12+H12+J12</f>
        <v>68315</v>
      </c>
      <c r="M12" s="363">
        <f>+C12+E12+G12+I12+K12</f>
        <v>33588</v>
      </c>
      <c r="N12" s="183" t="s">
        <v>408</v>
      </c>
      <c r="O12" s="359">
        <f>'saisie N1 Pr'!Q12+'saisie N1 Pr'!R12</f>
        <v>1309</v>
      </c>
      <c r="P12" s="359">
        <f>+'saisie N1 Pr'!R12</f>
        <v>568</v>
      </c>
      <c r="Q12" s="359">
        <f>'saisie N1 Pr'!S12+'saisie N1 Pr'!T12</f>
        <v>1391</v>
      </c>
      <c r="R12" s="359">
        <f>+'saisie N1 Pr'!T12</f>
        <v>608</v>
      </c>
      <c r="S12" s="359">
        <f>'saisie N1 Pr'!U12+'saisie N1 Pr'!V12</f>
        <v>1644</v>
      </c>
      <c r="T12" s="359">
        <f>+'saisie N1 Pr'!V12</f>
        <v>703</v>
      </c>
      <c r="U12" s="359">
        <f>'saisie N1 Pr'!W12+'saisie N1 Pr'!X12</f>
        <v>1400</v>
      </c>
      <c r="V12" s="359">
        <f>+'saisie N1 Pr'!X12</f>
        <v>658</v>
      </c>
      <c r="W12" s="359">
        <f>'saisie N1 Pr'!Y12+'saisie N1 Pr'!Z12</f>
        <v>993</v>
      </c>
      <c r="X12" s="359">
        <f>+'saisie N1 Pr'!Z12</f>
        <v>489</v>
      </c>
      <c r="Y12" s="363">
        <f>+O12+Q12+S12+U12+W12</f>
        <v>6737</v>
      </c>
      <c r="Z12" s="363">
        <f>+P12+R12+T12+V12+X12</f>
        <v>3026</v>
      </c>
      <c r="AA12" s="183" t="s">
        <v>408</v>
      </c>
      <c r="AB12" s="183">
        <f>+'saisie N1 Pr'!AE12</f>
        <v>437</v>
      </c>
      <c r="AC12" s="183">
        <f>+'saisie N1 Pr'!AF12</f>
        <v>420</v>
      </c>
      <c r="AD12" s="183">
        <f>+'saisie N1 Pr'!AG12</f>
        <v>399</v>
      </c>
      <c r="AE12" s="183">
        <f>+'saisie N1 Pr'!AH12</f>
        <v>368</v>
      </c>
      <c r="AF12" s="183">
        <f>+'saisie N1 Pr'!AI12</f>
        <v>337</v>
      </c>
      <c r="AG12" s="182">
        <f t="shared" ref="AG12:AG30" si="3">SUM(AB12:AF12)</f>
        <v>1961</v>
      </c>
      <c r="AH12" s="364">
        <f>+'saisie N1 Pr'!AK12</f>
        <v>2158</v>
      </c>
      <c r="AI12" s="364">
        <f>+'saisie N1 Pr'!AL12</f>
        <v>2002</v>
      </c>
      <c r="AJ12" s="364">
        <f>+'saisie N1 Pr'!AM12</f>
        <v>1977</v>
      </c>
      <c r="AK12" s="364">
        <f>+'saisie N1 Pr'!AO12</f>
        <v>0</v>
      </c>
      <c r="AL12" s="364">
        <f>+'saisie N1 Pr'!AN12</f>
        <v>0</v>
      </c>
      <c r="AM12" s="364">
        <v>657</v>
      </c>
      <c r="AN12" s="364">
        <f>+AJ12+AM12</f>
        <v>2634</v>
      </c>
      <c r="AO12" s="357">
        <f t="shared" ref="AO12:AO29" si="4">+AP12+AQ12</f>
        <v>328</v>
      </c>
      <c r="AP12" s="183">
        <f>+'saisie N1 Pr'!AT12</f>
        <v>328</v>
      </c>
      <c r="AQ12" s="183">
        <f>+'saisie N1 Pr'!AU12</f>
        <v>0</v>
      </c>
    </row>
    <row r="13" spans="1:43" ht="15.75" customHeight="1">
      <c r="A13" s="183" t="s">
        <v>409</v>
      </c>
      <c r="B13" s="359">
        <f>'saisie N1 Pr'!D13+'saisie N1 Pr'!E13</f>
        <v>6890</v>
      </c>
      <c r="C13" s="359">
        <f>+'saisie N1 Pr'!E13</f>
        <v>3309</v>
      </c>
      <c r="D13" s="359">
        <f>'saisie N1 Pr'!F13+'saisie N1 Pr'!G13</f>
        <v>5772</v>
      </c>
      <c r="E13" s="359">
        <f>+'saisie N1 Pr'!G13</f>
        <v>2764</v>
      </c>
      <c r="F13" s="359">
        <f>'saisie N1 Pr'!H13+'saisie N1 Pr'!I13</f>
        <v>5587</v>
      </c>
      <c r="G13" s="359">
        <f>+'saisie N1 Pr'!I13</f>
        <v>2772</v>
      </c>
      <c r="H13" s="359">
        <f>'saisie N1 Pr'!J13+'saisie N1 Pr'!K13</f>
        <v>5078</v>
      </c>
      <c r="I13" s="359">
        <f>+'saisie N1 Pr'!K13</f>
        <v>2459</v>
      </c>
      <c r="J13" s="359">
        <f>'saisie N1 Pr'!L13+'saisie N1 Pr'!M13</f>
        <v>4156</v>
      </c>
      <c r="K13" s="359">
        <f>+'saisie N1 Pr'!M13</f>
        <v>2135</v>
      </c>
      <c r="L13" s="363">
        <f t="shared" ref="L13:L30" si="5">+B13+D13+F13+H13+J13</f>
        <v>27483</v>
      </c>
      <c r="M13" s="363">
        <f t="shared" ref="M13:M30" si="6">+C13+E13+G13+I13+K13</f>
        <v>13439</v>
      </c>
      <c r="N13" s="183" t="s">
        <v>409</v>
      </c>
      <c r="O13" s="359">
        <f>'saisie N1 Pr'!Q13+'saisie N1 Pr'!R13</f>
        <v>761</v>
      </c>
      <c r="P13" s="359">
        <f>+'saisie N1 Pr'!R13</f>
        <v>327</v>
      </c>
      <c r="Q13" s="359">
        <f>'saisie N1 Pr'!S13+'saisie N1 Pr'!T13</f>
        <v>748</v>
      </c>
      <c r="R13" s="359">
        <f>+'saisie N1 Pr'!T13</f>
        <v>352</v>
      </c>
      <c r="S13" s="359">
        <f>'saisie N1 Pr'!U13+'saisie N1 Pr'!V13</f>
        <v>928</v>
      </c>
      <c r="T13" s="359">
        <f>+'saisie N1 Pr'!V13</f>
        <v>414</v>
      </c>
      <c r="U13" s="359">
        <f>'saisie N1 Pr'!W13+'saisie N1 Pr'!X13</f>
        <v>830</v>
      </c>
      <c r="V13" s="359">
        <f>+'saisie N1 Pr'!X13</f>
        <v>397</v>
      </c>
      <c r="W13" s="359">
        <f>'saisie N1 Pr'!Y13+'saisie N1 Pr'!Z13</f>
        <v>650</v>
      </c>
      <c r="X13" s="359">
        <f>+'saisie N1 Pr'!Z13</f>
        <v>334</v>
      </c>
      <c r="Y13" s="363">
        <f t="shared" ref="Y13:Y30" si="7">+O13+Q13+S13+U13+W13</f>
        <v>3917</v>
      </c>
      <c r="Z13" s="363">
        <f t="shared" ref="Z13:Z30" si="8">+P13+R13+T13+V13+X13</f>
        <v>1824</v>
      </c>
      <c r="AA13" s="183" t="s">
        <v>409</v>
      </c>
      <c r="AB13" s="183">
        <f>+'saisie N1 Pr'!AE13</f>
        <v>159</v>
      </c>
      <c r="AC13" s="183">
        <f>+'saisie N1 Pr'!AF13</f>
        <v>150</v>
      </c>
      <c r="AD13" s="183">
        <f>+'saisie N1 Pr'!AG13</f>
        <v>142</v>
      </c>
      <c r="AE13" s="183">
        <f>+'saisie N1 Pr'!AH13</f>
        <v>125</v>
      </c>
      <c r="AF13" s="183">
        <f>+'saisie N1 Pr'!AI13</f>
        <v>110</v>
      </c>
      <c r="AG13" s="182">
        <f t="shared" si="3"/>
        <v>686</v>
      </c>
      <c r="AH13" s="364">
        <f>+'saisie N1 Pr'!AK13</f>
        <v>786</v>
      </c>
      <c r="AI13" s="364">
        <f>+'saisie N1 Pr'!AL13</f>
        <v>744</v>
      </c>
      <c r="AJ13" s="364">
        <f>+'saisie N1 Pr'!AM13</f>
        <v>569</v>
      </c>
      <c r="AK13" s="364">
        <f>+'saisie N1 Pr'!AO13</f>
        <v>0</v>
      </c>
      <c r="AL13" s="364">
        <f>+'saisie N1 Pr'!AN13</f>
        <v>0</v>
      </c>
      <c r="AM13" s="364">
        <v>154</v>
      </c>
      <c r="AN13" s="364">
        <f t="shared" ref="AN13:AN30" si="9">+AJ13+AM13</f>
        <v>723</v>
      </c>
      <c r="AO13" s="357">
        <f t="shared" si="4"/>
        <v>169</v>
      </c>
      <c r="AP13" s="183">
        <f>+'saisie N1 Pr'!AT13</f>
        <v>169</v>
      </c>
      <c r="AQ13" s="183">
        <f>+'saisie N1 Pr'!AU13</f>
        <v>0</v>
      </c>
    </row>
    <row r="14" spans="1:43" ht="15.75" customHeight="1">
      <c r="A14" s="183" t="s">
        <v>410</v>
      </c>
      <c r="B14" s="359">
        <f>'saisie N1 Pr'!D14+'saisie N1 Pr'!E14</f>
        <v>5687</v>
      </c>
      <c r="C14" s="359">
        <f>+'saisie N1 Pr'!E14</f>
        <v>2835</v>
      </c>
      <c r="D14" s="359">
        <f>'saisie N1 Pr'!F14+'saisie N1 Pr'!G14</f>
        <v>4391</v>
      </c>
      <c r="E14" s="359">
        <f>+'saisie N1 Pr'!G14</f>
        <v>2175</v>
      </c>
      <c r="F14" s="359">
        <f>'saisie N1 Pr'!H14+'saisie N1 Pr'!I14</f>
        <v>4072</v>
      </c>
      <c r="G14" s="359">
        <f>+'saisie N1 Pr'!I14</f>
        <v>1914</v>
      </c>
      <c r="H14" s="359">
        <f>'saisie N1 Pr'!J14+'saisie N1 Pr'!K14</f>
        <v>3309</v>
      </c>
      <c r="I14" s="359">
        <f>+'saisie N1 Pr'!K14</f>
        <v>1675</v>
      </c>
      <c r="J14" s="359">
        <f>'saisie N1 Pr'!L14+'saisie N1 Pr'!M14</f>
        <v>2299</v>
      </c>
      <c r="K14" s="359">
        <f>+'saisie N1 Pr'!M14</f>
        <v>1194</v>
      </c>
      <c r="L14" s="363">
        <f t="shared" si="5"/>
        <v>19758</v>
      </c>
      <c r="M14" s="363">
        <f t="shared" si="6"/>
        <v>9793</v>
      </c>
      <c r="N14" s="183" t="s">
        <v>410</v>
      </c>
      <c r="O14" s="359">
        <f>'saisie N1 Pr'!Q14+'saisie N1 Pr'!R14</f>
        <v>1053</v>
      </c>
      <c r="P14" s="359">
        <f>+'saisie N1 Pr'!R14</f>
        <v>476</v>
      </c>
      <c r="Q14" s="359">
        <f>'saisie N1 Pr'!S14+'saisie N1 Pr'!T14</f>
        <v>754</v>
      </c>
      <c r="R14" s="359">
        <f>+'saisie N1 Pr'!T14</f>
        <v>347</v>
      </c>
      <c r="S14" s="359">
        <f>'saisie N1 Pr'!U14+'saisie N1 Pr'!V14</f>
        <v>802</v>
      </c>
      <c r="T14" s="359">
        <f>+'saisie N1 Pr'!V14</f>
        <v>336</v>
      </c>
      <c r="U14" s="359">
        <f>'saisie N1 Pr'!W14+'saisie N1 Pr'!X14</f>
        <v>565</v>
      </c>
      <c r="V14" s="359">
        <f>+'saisie N1 Pr'!X14</f>
        <v>270</v>
      </c>
      <c r="W14" s="359">
        <f>'saisie N1 Pr'!Y14+'saisie N1 Pr'!Z14</f>
        <v>332</v>
      </c>
      <c r="X14" s="359">
        <f>+'saisie N1 Pr'!Z14</f>
        <v>176</v>
      </c>
      <c r="Y14" s="363">
        <f t="shared" si="7"/>
        <v>3506</v>
      </c>
      <c r="Z14" s="363">
        <f t="shared" si="8"/>
        <v>1605</v>
      </c>
      <c r="AA14" s="183" t="s">
        <v>410</v>
      </c>
      <c r="AB14" s="183">
        <f>+'saisie N1 Pr'!AE14</f>
        <v>196</v>
      </c>
      <c r="AC14" s="183">
        <f>+'saisie N1 Pr'!AF14</f>
        <v>181</v>
      </c>
      <c r="AD14" s="183">
        <f>+'saisie N1 Pr'!AG14</f>
        <v>176</v>
      </c>
      <c r="AE14" s="183">
        <f>+'saisie N1 Pr'!AH14</f>
        <v>168</v>
      </c>
      <c r="AF14" s="183">
        <f>+'saisie N1 Pr'!AI14</f>
        <v>160</v>
      </c>
      <c r="AG14" s="182">
        <f t="shared" si="3"/>
        <v>881</v>
      </c>
      <c r="AH14" s="364">
        <f>+'saisie N1 Pr'!AK14</f>
        <v>1000</v>
      </c>
      <c r="AI14" s="364">
        <f>+'saisie N1 Pr'!AL14</f>
        <v>905</v>
      </c>
      <c r="AJ14" s="364">
        <f>+'saisie N1 Pr'!AM14</f>
        <v>551</v>
      </c>
      <c r="AK14" s="364">
        <f>+'saisie N1 Pr'!AO14</f>
        <v>0</v>
      </c>
      <c r="AL14" s="364">
        <f>+'saisie N1 Pr'!AN14</f>
        <v>0</v>
      </c>
      <c r="AM14" s="364">
        <v>104</v>
      </c>
      <c r="AN14" s="364">
        <f t="shared" si="9"/>
        <v>655</v>
      </c>
      <c r="AO14" s="357">
        <f t="shared" si="4"/>
        <v>128</v>
      </c>
      <c r="AP14" s="183">
        <f>+'saisie N1 Pr'!AT14</f>
        <v>128</v>
      </c>
      <c r="AQ14" s="183">
        <f>+'saisie N1 Pr'!AU14</f>
        <v>0</v>
      </c>
    </row>
    <row r="15" spans="1:43" ht="15.75" customHeight="1">
      <c r="A15" s="183" t="s">
        <v>411</v>
      </c>
      <c r="B15" s="359">
        <f>'saisie N1 Pr'!D15+'saisie N1 Pr'!E15</f>
        <v>4473</v>
      </c>
      <c r="C15" s="359">
        <f>+'saisie N1 Pr'!E15</f>
        <v>2161</v>
      </c>
      <c r="D15" s="359">
        <f>'saisie N1 Pr'!F15+'saisie N1 Pr'!G15</f>
        <v>3402</v>
      </c>
      <c r="E15" s="359">
        <f>+'saisie N1 Pr'!G15</f>
        <v>1659</v>
      </c>
      <c r="F15" s="359">
        <f>'saisie N1 Pr'!H15+'saisie N1 Pr'!I15</f>
        <v>2892</v>
      </c>
      <c r="G15" s="359">
        <f>+'saisie N1 Pr'!I15</f>
        <v>1360</v>
      </c>
      <c r="H15" s="359">
        <f>'saisie N1 Pr'!J15+'saisie N1 Pr'!K15</f>
        <v>2014</v>
      </c>
      <c r="I15" s="359">
        <f>+'saisie N1 Pr'!K15</f>
        <v>948</v>
      </c>
      <c r="J15" s="359">
        <f>'saisie N1 Pr'!L15+'saisie N1 Pr'!M15</f>
        <v>1229</v>
      </c>
      <c r="K15" s="359">
        <f>+'saisie N1 Pr'!M15</f>
        <v>631</v>
      </c>
      <c r="L15" s="363">
        <f t="shared" si="5"/>
        <v>14010</v>
      </c>
      <c r="M15" s="363">
        <f t="shared" si="6"/>
        <v>6759</v>
      </c>
      <c r="N15" s="183" t="s">
        <v>411</v>
      </c>
      <c r="O15" s="359">
        <f>'saisie N1 Pr'!Q15+'saisie N1 Pr'!R15</f>
        <v>1066</v>
      </c>
      <c r="P15" s="359">
        <f>+'saisie N1 Pr'!R15</f>
        <v>461</v>
      </c>
      <c r="Q15" s="359">
        <f>'saisie N1 Pr'!S15+'saisie N1 Pr'!T15</f>
        <v>799</v>
      </c>
      <c r="R15" s="359">
        <f>+'saisie N1 Pr'!T15</f>
        <v>365</v>
      </c>
      <c r="S15" s="359">
        <f>'saisie N1 Pr'!U15+'saisie N1 Pr'!V15</f>
        <v>653</v>
      </c>
      <c r="T15" s="359">
        <f>+'saisie N1 Pr'!V15</f>
        <v>286</v>
      </c>
      <c r="U15" s="359">
        <f>'saisie N1 Pr'!W15+'saisie N1 Pr'!X15</f>
        <v>425</v>
      </c>
      <c r="V15" s="359">
        <f>+'saisie N1 Pr'!X15</f>
        <v>173</v>
      </c>
      <c r="W15" s="359">
        <f>'saisie N1 Pr'!Y15+'saisie N1 Pr'!Z15</f>
        <v>182</v>
      </c>
      <c r="X15" s="359">
        <f>+'saisie N1 Pr'!Z15</f>
        <v>93</v>
      </c>
      <c r="Y15" s="363">
        <f t="shared" si="7"/>
        <v>3125</v>
      </c>
      <c r="Z15" s="363">
        <f t="shared" si="8"/>
        <v>1378</v>
      </c>
      <c r="AA15" s="183" t="s">
        <v>411</v>
      </c>
      <c r="AB15" s="183">
        <f>+'saisie N1 Pr'!AE15</f>
        <v>130</v>
      </c>
      <c r="AC15" s="183">
        <f>+'saisie N1 Pr'!AF15</f>
        <v>124</v>
      </c>
      <c r="AD15" s="183">
        <f>+'saisie N1 Pr'!AG15</f>
        <v>123</v>
      </c>
      <c r="AE15" s="183">
        <f>+'saisie N1 Pr'!AH15</f>
        <v>118</v>
      </c>
      <c r="AF15" s="183">
        <f>+'saisie N1 Pr'!AI15</f>
        <v>105</v>
      </c>
      <c r="AG15" s="182">
        <f t="shared" si="3"/>
        <v>600</v>
      </c>
      <c r="AH15" s="364">
        <f>+'saisie N1 Pr'!AK15</f>
        <v>329</v>
      </c>
      <c r="AI15" s="364">
        <f>+'saisie N1 Pr'!AL15</f>
        <v>302</v>
      </c>
      <c r="AJ15" s="364">
        <f>+'saisie N1 Pr'!AM15</f>
        <v>155</v>
      </c>
      <c r="AK15" s="364">
        <f>+'saisie N1 Pr'!AO15</f>
        <v>0</v>
      </c>
      <c r="AL15" s="364">
        <f>+'saisie N1 Pr'!AN15</f>
        <v>0</v>
      </c>
      <c r="AM15" s="364">
        <v>24</v>
      </c>
      <c r="AN15" s="364">
        <f t="shared" si="9"/>
        <v>179</v>
      </c>
      <c r="AO15" s="357">
        <f t="shared" si="4"/>
        <v>97</v>
      </c>
      <c r="AP15" s="183">
        <f>+'saisie N1 Pr'!AT15</f>
        <v>97</v>
      </c>
      <c r="AQ15" s="183">
        <f>+'saisie N1 Pr'!AU15</f>
        <v>0</v>
      </c>
    </row>
    <row r="16" spans="1:43" ht="15.75" customHeight="1">
      <c r="A16" s="183" t="s">
        <v>412</v>
      </c>
      <c r="B16" s="359">
        <f>'saisie N1 Pr'!D16+'saisie N1 Pr'!E16</f>
        <v>4538</v>
      </c>
      <c r="C16" s="359">
        <f>+'saisie N1 Pr'!E16</f>
        <v>2181</v>
      </c>
      <c r="D16" s="359">
        <f>'saisie N1 Pr'!F16+'saisie N1 Pr'!G16</f>
        <v>4001</v>
      </c>
      <c r="E16" s="359">
        <f>+'saisie N1 Pr'!G16</f>
        <v>1876</v>
      </c>
      <c r="F16" s="359">
        <f>'saisie N1 Pr'!H16+'saisie N1 Pr'!I16</f>
        <v>3735</v>
      </c>
      <c r="G16" s="359">
        <f>+'saisie N1 Pr'!I16</f>
        <v>1801</v>
      </c>
      <c r="H16" s="359">
        <f>'saisie N1 Pr'!J16+'saisie N1 Pr'!K16</f>
        <v>3050</v>
      </c>
      <c r="I16" s="359">
        <f>+'saisie N1 Pr'!K16</f>
        <v>1543</v>
      </c>
      <c r="J16" s="359">
        <f>'saisie N1 Pr'!L16+'saisie N1 Pr'!M16</f>
        <v>2566</v>
      </c>
      <c r="K16" s="359">
        <f>+'saisie N1 Pr'!M16</f>
        <v>1279</v>
      </c>
      <c r="L16" s="363">
        <f t="shared" si="5"/>
        <v>17890</v>
      </c>
      <c r="M16" s="363">
        <f t="shared" si="6"/>
        <v>8680</v>
      </c>
      <c r="N16" s="183" t="s">
        <v>412</v>
      </c>
      <c r="O16" s="359">
        <f>'saisie N1 Pr'!Q16+'saisie N1 Pr'!R16</f>
        <v>487</v>
      </c>
      <c r="P16" s="359">
        <f>+'saisie N1 Pr'!R16</f>
        <v>195</v>
      </c>
      <c r="Q16" s="359">
        <f>'saisie N1 Pr'!S16+'saisie N1 Pr'!T16</f>
        <v>535</v>
      </c>
      <c r="R16" s="359">
        <f>+'saisie N1 Pr'!T16</f>
        <v>241</v>
      </c>
      <c r="S16" s="359">
        <f>'saisie N1 Pr'!U16+'saisie N1 Pr'!V16</f>
        <v>635</v>
      </c>
      <c r="T16" s="359">
        <f>+'saisie N1 Pr'!V16</f>
        <v>290</v>
      </c>
      <c r="U16" s="359">
        <f>'saisie N1 Pr'!W16+'saisie N1 Pr'!X16</f>
        <v>465</v>
      </c>
      <c r="V16" s="359">
        <f>+'saisie N1 Pr'!X16</f>
        <v>221</v>
      </c>
      <c r="W16" s="359">
        <f>'saisie N1 Pr'!Y16+'saisie N1 Pr'!Z16</f>
        <v>365</v>
      </c>
      <c r="X16" s="359">
        <f>+'saisie N1 Pr'!Z16</f>
        <v>183</v>
      </c>
      <c r="Y16" s="363">
        <f t="shared" si="7"/>
        <v>2487</v>
      </c>
      <c r="Z16" s="363">
        <f t="shared" si="8"/>
        <v>1130</v>
      </c>
      <c r="AA16" s="183" t="s">
        <v>412</v>
      </c>
      <c r="AB16" s="183">
        <f>+'saisie N1 Pr'!AE16</f>
        <v>162</v>
      </c>
      <c r="AC16" s="183">
        <f>+'saisie N1 Pr'!AF16</f>
        <v>152</v>
      </c>
      <c r="AD16" s="183">
        <f>+'saisie N1 Pr'!AG16</f>
        <v>150</v>
      </c>
      <c r="AE16" s="183">
        <f>+'saisie N1 Pr'!AH16</f>
        <v>138</v>
      </c>
      <c r="AF16" s="183">
        <f>+'saisie N1 Pr'!AI16</f>
        <v>123</v>
      </c>
      <c r="AG16" s="182">
        <f t="shared" si="3"/>
        <v>725</v>
      </c>
      <c r="AH16" s="364">
        <f>+'saisie N1 Pr'!AK16</f>
        <v>637</v>
      </c>
      <c r="AI16" s="364">
        <f>+'saisie N1 Pr'!AL16</f>
        <v>593</v>
      </c>
      <c r="AJ16" s="364">
        <f>+'saisie N1 Pr'!AM16</f>
        <v>347</v>
      </c>
      <c r="AK16" s="364">
        <f>+'saisie N1 Pr'!AO16</f>
        <v>0</v>
      </c>
      <c r="AL16" s="364">
        <f>+'saisie N1 Pr'!AN16</f>
        <v>0</v>
      </c>
      <c r="AM16" s="364">
        <v>158</v>
      </c>
      <c r="AN16" s="364">
        <f t="shared" si="9"/>
        <v>505</v>
      </c>
      <c r="AO16" s="357">
        <f t="shared" si="4"/>
        <v>145</v>
      </c>
      <c r="AP16" s="183">
        <f>+'saisie N1 Pr'!AT16</f>
        <v>145</v>
      </c>
      <c r="AQ16" s="183">
        <f>+'saisie N1 Pr'!AU16</f>
        <v>0</v>
      </c>
    </row>
    <row r="17" spans="1:43" ht="15.75" customHeight="1">
      <c r="A17" s="183" t="s">
        <v>413</v>
      </c>
      <c r="B17" s="359">
        <f>'saisie N1 Pr'!D17+'saisie N1 Pr'!E17</f>
        <v>3847</v>
      </c>
      <c r="C17" s="359">
        <f>+'saisie N1 Pr'!E17</f>
        <v>1788</v>
      </c>
      <c r="D17" s="359">
        <f>'saisie N1 Pr'!F17+'saisie N1 Pr'!G17</f>
        <v>3064</v>
      </c>
      <c r="E17" s="359">
        <f>+'saisie N1 Pr'!G17</f>
        <v>1463</v>
      </c>
      <c r="F17" s="359">
        <f>'saisie N1 Pr'!H17+'saisie N1 Pr'!I17</f>
        <v>3138</v>
      </c>
      <c r="G17" s="359">
        <f>+'saisie N1 Pr'!I17</f>
        <v>1532</v>
      </c>
      <c r="H17" s="359">
        <f>'saisie N1 Pr'!J17+'saisie N1 Pr'!K17</f>
        <v>1815</v>
      </c>
      <c r="I17" s="359">
        <f>+'saisie N1 Pr'!K17</f>
        <v>940</v>
      </c>
      <c r="J17" s="359">
        <f>'saisie N1 Pr'!L17+'saisie N1 Pr'!M17</f>
        <v>1018</v>
      </c>
      <c r="K17" s="359">
        <f>+'saisie N1 Pr'!M17</f>
        <v>521</v>
      </c>
      <c r="L17" s="363">
        <f t="shared" si="5"/>
        <v>12882</v>
      </c>
      <c r="M17" s="363">
        <f t="shared" si="6"/>
        <v>6244</v>
      </c>
      <c r="N17" s="183" t="s">
        <v>413</v>
      </c>
      <c r="O17" s="359">
        <f>'saisie N1 Pr'!Q17+'saisie N1 Pr'!R17</f>
        <v>1069</v>
      </c>
      <c r="P17" s="359">
        <f>+'saisie N1 Pr'!R17</f>
        <v>454</v>
      </c>
      <c r="Q17" s="359">
        <f>'saisie N1 Pr'!S17+'saisie N1 Pr'!T17</f>
        <v>804</v>
      </c>
      <c r="R17" s="359">
        <f>+'saisie N1 Pr'!T17</f>
        <v>374</v>
      </c>
      <c r="S17" s="359">
        <f>'saisie N1 Pr'!U17+'saisie N1 Pr'!V17</f>
        <v>827</v>
      </c>
      <c r="T17" s="359">
        <f>+'saisie N1 Pr'!V17</f>
        <v>378</v>
      </c>
      <c r="U17" s="359">
        <f>'saisie N1 Pr'!W17+'saisie N1 Pr'!X17</f>
        <v>380</v>
      </c>
      <c r="V17" s="359">
        <f>+'saisie N1 Pr'!X17</f>
        <v>191</v>
      </c>
      <c r="W17" s="359">
        <f>'saisie N1 Pr'!Y17+'saisie N1 Pr'!Z17</f>
        <v>131</v>
      </c>
      <c r="X17" s="359">
        <f>+'saisie N1 Pr'!Z17</f>
        <v>76</v>
      </c>
      <c r="Y17" s="363">
        <f t="shared" si="7"/>
        <v>3211</v>
      </c>
      <c r="Z17" s="363">
        <f t="shared" si="8"/>
        <v>1473</v>
      </c>
      <c r="AA17" s="183" t="s">
        <v>413</v>
      </c>
      <c r="AB17" s="183">
        <f>+'saisie N1 Pr'!AE17</f>
        <v>110</v>
      </c>
      <c r="AC17" s="183">
        <f>+'saisie N1 Pr'!AF17</f>
        <v>111</v>
      </c>
      <c r="AD17" s="183">
        <f>+'saisie N1 Pr'!AG17</f>
        <v>116</v>
      </c>
      <c r="AE17" s="183">
        <f>+'saisie N1 Pr'!AH17</f>
        <v>101</v>
      </c>
      <c r="AF17" s="183">
        <f>+'saisie N1 Pr'!AI17</f>
        <v>95</v>
      </c>
      <c r="AG17" s="182">
        <f t="shared" si="3"/>
        <v>533</v>
      </c>
      <c r="AH17" s="364">
        <f>+'saisie N1 Pr'!AK17</f>
        <v>307</v>
      </c>
      <c r="AI17" s="364">
        <f>+'saisie N1 Pr'!AL17</f>
        <v>290</v>
      </c>
      <c r="AJ17" s="364">
        <f>+'saisie N1 Pr'!AM17</f>
        <v>198</v>
      </c>
      <c r="AK17" s="364">
        <f>+'saisie N1 Pr'!AO17</f>
        <v>0</v>
      </c>
      <c r="AL17" s="364">
        <f>+'saisie N1 Pr'!AN17</f>
        <v>0</v>
      </c>
      <c r="AM17" s="364">
        <v>4</v>
      </c>
      <c r="AN17" s="364">
        <f t="shared" si="9"/>
        <v>202</v>
      </c>
      <c r="AO17" s="357">
        <f t="shared" si="4"/>
        <v>110</v>
      </c>
      <c r="AP17" s="183">
        <f>+'saisie N1 Pr'!AT17</f>
        <v>110</v>
      </c>
      <c r="AQ17" s="183">
        <f>+'saisie N1 Pr'!AU17</f>
        <v>0</v>
      </c>
    </row>
    <row r="18" spans="1:43" ht="15.75" customHeight="1">
      <c r="A18" s="183" t="s">
        <v>414</v>
      </c>
      <c r="B18" s="359">
        <f>'saisie N1 Pr'!D18+'saisie N1 Pr'!E18</f>
        <v>1144</v>
      </c>
      <c r="C18" s="359">
        <f>+'saisie N1 Pr'!E18</f>
        <v>553</v>
      </c>
      <c r="D18" s="359">
        <f>'saisie N1 Pr'!F18+'saisie N1 Pr'!G18</f>
        <v>1000</v>
      </c>
      <c r="E18" s="359">
        <f>+'saisie N1 Pr'!G18</f>
        <v>508</v>
      </c>
      <c r="F18" s="359">
        <f>'saisie N1 Pr'!H18+'saisie N1 Pr'!I18</f>
        <v>884</v>
      </c>
      <c r="G18" s="359">
        <f>+'saisie N1 Pr'!I18</f>
        <v>406</v>
      </c>
      <c r="H18" s="359">
        <f>'saisie N1 Pr'!J18+'saisie N1 Pr'!K18</f>
        <v>753</v>
      </c>
      <c r="I18" s="359">
        <f>+'saisie N1 Pr'!K18</f>
        <v>349</v>
      </c>
      <c r="J18" s="359">
        <f>'saisie N1 Pr'!L18+'saisie N1 Pr'!M18</f>
        <v>507</v>
      </c>
      <c r="K18" s="359">
        <f>+'saisie N1 Pr'!M18</f>
        <v>269</v>
      </c>
      <c r="L18" s="363">
        <f t="shared" si="5"/>
        <v>4288</v>
      </c>
      <c r="M18" s="363">
        <f t="shared" si="6"/>
        <v>2085</v>
      </c>
      <c r="N18" s="183" t="s">
        <v>414</v>
      </c>
      <c r="O18" s="359">
        <f>'saisie N1 Pr'!Q18+'saisie N1 Pr'!R18</f>
        <v>249</v>
      </c>
      <c r="P18" s="359">
        <f>+'saisie N1 Pr'!R18</f>
        <v>104</v>
      </c>
      <c r="Q18" s="359">
        <f>'saisie N1 Pr'!S18+'saisie N1 Pr'!T18</f>
        <v>250</v>
      </c>
      <c r="R18" s="359">
        <f>+'saisie N1 Pr'!T18</f>
        <v>126</v>
      </c>
      <c r="S18" s="359">
        <f>'saisie N1 Pr'!U18+'saisie N1 Pr'!V18</f>
        <v>258</v>
      </c>
      <c r="T18" s="359">
        <f>+'saisie N1 Pr'!V18</f>
        <v>115</v>
      </c>
      <c r="U18" s="359">
        <f>'saisie N1 Pr'!W18+'saisie N1 Pr'!X18</f>
        <v>219</v>
      </c>
      <c r="V18" s="359">
        <f>+'saisie N1 Pr'!X18</f>
        <v>103</v>
      </c>
      <c r="W18" s="359">
        <f>'saisie N1 Pr'!Y18+'saisie N1 Pr'!Z18</f>
        <v>120</v>
      </c>
      <c r="X18" s="359">
        <f>+'saisie N1 Pr'!Z18</f>
        <v>58</v>
      </c>
      <c r="Y18" s="363">
        <f t="shared" si="7"/>
        <v>1096</v>
      </c>
      <c r="Z18" s="363">
        <f t="shared" si="8"/>
        <v>506</v>
      </c>
      <c r="AA18" s="183" t="s">
        <v>414</v>
      </c>
      <c r="AB18" s="183">
        <f>+'saisie N1 Pr'!AE18</f>
        <v>46</v>
      </c>
      <c r="AC18" s="183">
        <f>+'saisie N1 Pr'!AF18</f>
        <v>46</v>
      </c>
      <c r="AD18" s="183">
        <f>+'saisie N1 Pr'!AG18</f>
        <v>45</v>
      </c>
      <c r="AE18" s="183">
        <f>+'saisie N1 Pr'!AH18</f>
        <v>42</v>
      </c>
      <c r="AF18" s="183">
        <f>+'saisie N1 Pr'!AI18</f>
        <v>41</v>
      </c>
      <c r="AG18" s="182">
        <f t="shared" si="3"/>
        <v>220</v>
      </c>
      <c r="AH18" s="364">
        <f>+'saisie N1 Pr'!AK18</f>
        <v>129</v>
      </c>
      <c r="AI18" s="364">
        <f>+'saisie N1 Pr'!AL18</f>
        <v>119</v>
      </c>
      <c r="AJ18" s="364">
        <f>+'saisie N1 Pr'!AM18</f>
        <v>113</v>
      </c>
      <c r="AK18" s="364">
        <f>+'saisie N1 Pr'!AO18</f>
        <v>0</v>
      </c>
      <c r="AL18" s="364">
        <f>+'saisie N1 Pr'!AN18</f>
        <v>0</v>
      </c>
      <c r="AM18" s="364">
        <v>3</v>
      </c>
      <c r="AN18" s="364">
        <f t="shared" si="9"/>
        <v>116</v>
      </c>
      <c r="AO18" s="357">
        <f t="shared" si="4"/>
        <v>46</v>
      </c>
      <c r="AP18" s="183">
        <f>+'saisie N1 Pr'!AT18</f>
        <v>46</v>
      </c>
      <c r="AQ18" s="183">
        <f>+'saisie N1 Pr'!AU18</f>
        <v>0</v>
      </c>
    </row>
    <row r="19" spans="1:43" ht="15.75" customHeight="1">
      <c r="A19" s="183" t="s">
        <v>415</v>
      </c>
      <c r="B19" s="359">
        <f>'saisie N1 Pr'!D19+'saisie N1 Pr'!E19</f>
        <v>1955</v>
      </c>
      <c r="C19" s="359">
        <f>+'saisie N1 Pr'!E19</f>
        <v>952</v>
      </c>
      <c r="D19" s="359">
        <f>'saisie N1 Pr'!F19+'saisie N1 Pr'!G19</f>
        <v>1421</v>
      </c>
      <c r="E19" s="359">
        <f>+'saisie N1 Pr'!G19</f>
        <v>703</v>
      </c>
      <c r="F19" s="359">
        <f>'saisie N1 Pr'!H19+'saisie N1 Pr'!I19</f>
        <v>1222</v>
      </c>
      <c r="G19" s="359">
        <f>+'saisie N1 Pr'!I19</f>
        <v>578</v>
      </c>
      <c r="H19" s="359">
        <f>'saisie N1 Pr'!J19+'saisie N1 Pr'!K19</f>
        <v>818</v>
      </c>
      <c r="I19" s="359">
        <f>+'saisie N1 Pr'!K19</f>
        <v>415</v>
      </c>
      <c r="J19" s="359">
        <f>'saisie N1 Pr'!L19+'saisie N1 Pr'!M19</f>
        <v>664</v>
      </c>
      <c r="K19" s="359">
        <f>+'saisie N1 Pr'!M19</f>
        <v>370</v>
      </c>
      <c r="L19" s="363">
        <f t="shared" si="5"/>
        <v>6080</v>
      </c>
      <c r="M19" s="363">
        <f t="shared" si="6"/>
        <v>3018</v>
      </c>
      <c r="N19" s="183" t="s">
        <v>415</v>
      </c>
      <c r="O19" s="359">
        <f>'saisie N1 Pr'!Q19+'saisie N1 Pr'!R19</f>
        <v>424</v>
      </c>
      <c r="P19" s="359">
        <f>+'saisie N1 Pr'!R19</f>
        <v>210</v>
      </c>
      <c r="Q19" s="359">
        <f>'saisie N1 Pr'!S19+'saisie N1 Pr'!T19</f>
        <v>327</v>
      </c>
      <c r="R19" s="359">
        <f>+'saisie N1 Pr'!T19</f>
        <v>157</v>
      </c>
      <c r="S19" s="359">
        <f>'saisie N1 Pr'!U19+'saisie N1 Pr'!V19</f>
        <v>310</v>
      </c>
      <c r="T19" s="359">
        <f>+'saisie N1 Pr'!V19</f>
        <v>147</v>
      </c>
      <c r="U19" s="359">
        <f>'saisie N1 Pr'!W19+'saisie N1 Pr'!X19</f>
        <v>163</v>
      </c>
      <c r="V19" s="359">
        <f>+'saisie N1 Pr'!X19</f>
        <v>87</v>
      </c>
      <c r="W19" s="359">
        <f>'saisie N1 Pr'!Y19+'saisie N1 Pr'!Z19</f>
        <v>138</v>
      </c>
      <c r="X19" s="359">
        <f>+'saisie N1 Pr'!Z19</f>
        <v>83</v>
      </c>
      <c r="Y19" s="363">
        <f t="shared" si="7"/>
        <v>1362</v>
      </c>
      <c r="Z19" s="363">
        <f t="shared" si="8"/>
        <v>684</v>
      </c>
      <c r="AA19" s="183" t="s">
        <v>415</v>
      </c>
      <c r="AB19" s="183">
        <f>+'saisie N1 Pr'!AE19</f>
        <v>73</v>
      </c>
      <c r="AC19" s="183">
        <f>+'saisie N1 Pr'!AF19</f>
        <v>71</v>
      </c>
      <c r="AD19" s="183">
        <f>+'saisie N1 Pr'!AG19</f>
        <v>69</v>
      </c>
      <c r="AE19" s="183">
        <f>+'saisie N1 Pr'!AH19</f>
        <v>56</v>
      </c>
      <c r="AF19" s="183">
        <f>+'saisie N1 Pr'!AI19</f>
        <v>52</v>
      </c>
      <c r="AG19" s="182">
        <f t="shared" si="3"/>
        <v>321</v>
      </c>
      <c r="AH19" s="364">
        <f>+'saisie N1 Pr'!AK19</f>
        <v>194</v>
      </c>
      <c r="AI19" s="364">
        <f>+'saisie N1 Pr'!AL19</f>
        <v>170</v>
      </c>
      <c r="AJ19" s="364">
        <f>+'saisie N1 Pr'!AM19</f>
        <v>418</v>
      </c>
      <c r="AK19" s="364">
        <f>+'saisie N1 Pr'!AO19</f>
        <v>0</v>
      </c>
      <c r="AL19" s="364">
        <f>+'saisie N1 Pr'!AN19</f>
        <v>0</v>
      </c>
      <c r="AM19" s="364">
        <v>70</v>
      </c>
      <c r="AN19" s="364">
        <f t="shared" si="9"/>
        <v>488</v>
      </c>
      <c r="AO19" s="357">
        <f t="shared" si="4"/>
        <v>74</v>
      </c>
      <c r="AP19" s="183">
        <f>+'saisie N1 Pr'!AT19</f>
        <v>74</v>
      </c>
      <c r="AQ19" s="183">
        <f>+'saisie N1 Pr'!AU19</f>
        <v>0</v>
      </c>
    </row>
    <row r="20" spans="1:43" ht="15.75" customHeight="1">
      <c r="A20" s="183" t="s">
        <v>416</v>
      </c>
      <c r="B20" s="359">
        <f>'saisie N1 Pr'!D20+'saisie N1 Pr'!E20</f>
        <v>4947</v>
      </c>
      <c r="C20" s="359">
        <f>+'saisie N1 Pr'!E20</f>
        <v>2574</v>
      </c>
      <c r="D20" s="359">
        <f>'saisie N1 Pr'!F20+'saisie N1 Pr'!G20</f>
        <v>3271</v>
      </c>
      <c r="E20" s="359">
        <f>+'saisie N1 Pr'!G20</f>
        <v>1589</v>
      </c>
      <c r="F20" s="359">
        <f>'saisie N1 Pr'!H20+'saisie N1 Pr'!I20</f>
        <v>2749</v>
      </c>
      <c r="G20" s="359">
        <f>+'saisie N1 Pr'!I20</f>
        <v>1315</v>
      </c>
      <c r="H20" s="359">
        <f>'saisie N1 Pr'!J20+'saisie N1 Pr'!K20</f>
        <v>1957</v>
      </c>
      <c r="I20" s="359">
        <f>+'saisie N1 Pr'!K20</f>
        <v>935</v>
      </c>
      <c r="J20" s="359">
        <f>'saisie N1 Pr'!L20+'saisie N1 Pr'!M20</f>
        <v>1193</v>
      </c>
      <c r="K20" s="359">
        <f>+'saisie N1 Pr'!M20</f>
        <v>584</v>
      </c>
      <c r="L20" s="363">
        <f t="shared" si="5"/>
        <v>14117</v>
      </c>
      <c r="M20" s="363">
        <f t="shared" si="6"/>
        <v>6997</v>
      </c>
      <c r="N20" s="183" t="s">
        <v>416</v>
      </c>
      <c r="O20" s="359">
        <f>'saisie N1 Pr'!Q20+'saisie N1 Pr'!R20</f>
        <v>1190</v>
      </c>
      <c r="P20" s="359">
        <f>+'saisie N1 Pr'!R20</f>
        <v>540</v>
      </c>
      <c r="Q20" s="359">
        <f>'saisie N1 Pr'!S20+'saisie N1 Pr'!T20</f>
        <v>735</v>
      </c>
      <c r="R20" s="359">
        <f>+'saisie N1 Pr'!T20</f>
        <v>352</v>
      </c>
      <c r="S20" s="359">
        <f>'saisie N1 Pr'!U20+'saisie N1 Pr'!V20</f>
        <v>602</v>
      </c>
      <c r="T20" s="359">
        <f>+'saisie N1 Pr'!V20</f>
        <v>288</v>
      </c>
      <c r="U20" s="359">
        <f>'saisie N1 Pr'!W20+'saisie N1 Pr'!X20</f>
        <v>407</v>
      </c>
      <c r="V20" s="359">
        <f>+'saisie N1 Pr'!X20</f>
        <v>194</v>
      </c>
      <c r="W20" s="359">
        <f>'saisie N1 Pr'!Y20+'saisie N1 Pr'!Z20</f>
        <v>162</v>
      </c>
      <c r="X20" s="359">
        <f>+'saisie N1 Pr'!Z20</f>
        <v>84</v>
      </c>
      <c r="Y20" s="363">
        <f t="shared" si="7"/>
        <v>3096</v>
      </c>
      <c r="Z20" s="363">
        <f t="shared" si="8"/>
        <v>1458</v>
      </c>
      <c r="AA20" s="183" t="s">
        <v>416</v>
      </c>
      <c r="AB20" s="183">
        <f>+'saisie N1 Pr'!AE20</f>
        <v>213</v>
      </c>
      <c r="AC20" s="183">
        <f>+'saisie N1 Pr'!AF20</f>
        <v>126</v>
      </c>
      <c r="AD20" s="183">
        <f>+'saisie N1 Pr'!AG20</f>
        <v>122</v>
      </c>
      <c r="AE20" s="183">
        <f>+'saisie N1 Pr'!AH20</f>
        <v>115</v>
      </c>
      <c r="AF20" s="183">
        <f>+'saisie N1 Pr'!AI20</f>
        <v>102</v>
      </c>
      <c r="AG20" s="182">
        <f t="shared" si="3"/>
        <v>678</v>
      </c>
      <c r="AH20" s="364">
        <f>+'saisie N1 Pr'!AK20</f>
        <v>337</v>
      </c>
      <c r="AI20" s="364">
        <f>+'saisie N1 Pr'!AL20</f>
        <v>306</v>
      </c>
      <c r="AJ20" s="364">
        <f>+'saisie N1 Pr'!AM20</f>
        <v>283</v>
      </c>
      <c r="AK20" s="364">
        <f>+'saisie N1 Pr'!AO20</f>
        <v>0</v>
      </c>
      <c r="AL20" s="364">
        <f>+'saisie N1 Pr'!AN20</f>
        <v>0</v>
      </c>
      <c r="AM20" s="364">
        <v>7</v>
      </c>
      <c r="AN20" s="364">
        <f t="shared" si="9"/>
        <v>290</v>
      </c>
      <c r="AO20" s="357">
        <f t="shared" si="4"/>
        <v>124</v>
      </c>
      <c r="AP20" s="183">
        <f>+'saisie N1 Pr'!AT20</f>
        <v>124</v>
      </c>
      <c r="AQ20" s="183">
        <f>+'saisie N1 Pr'!AU20</f>
        <v>0</v>
      </c>
    </row>
    <row r="21" spans="1:43" ht="15.75" customHeight="1">
      <c r="A21" s="183" t="s">
        <v>417</v>
      </c>
      <c r="B21" s="359">
        <f>'saisie N1 Pr'!D21+'saisie N1 Pr'!E21</f>
        <v>2299</v>
      </c>
      <c r="C21" s="359">
        <f>+'saisie N1 Pr'!E21</f>
        <v>1115</v>
      </c>
      <c r="D21" s="359">
        <f>'saisie N1 Pr'!F21+'saisie N1 Pr'!G21</f>
        <v>2186</v>
      </c>
      <c r="E21" s="359">
        <f>+'saisie N1 Pr'!G21</f>
        <v>1076</v>
      </c>
      <c r="F21" s="359">
        <f>'saisie N1 Pr'!H21+'saisie N1 Pr'!I21</f>
        <v>1834</v>
      </c>
      <c r="G21" s="359">
        <f>+'saisie N1 Pr'!I21</f>
        <v>867</v>
      </c>
      <c r="H21" s="359">
        <f>'saisie N1 Pr'!J21+'saisie N1 Pr'!K21</f>
        <v>1612</v>
      </c>
      <c r="I21" s="359">
        <f>+'saisie N1 Pr'!K21</f>
        <v>801</v>
      </c>
      <c r="J21" s="359">
        <f>'saisie N1 Pr'!L21+'saisie N1 Pr'!M21</f>
        <v>1463</v>
      </c>
      <c r="K21" s="359">
        <f>+'saisie N1 Pr'!M21</f>
        <v>739</v>
      </c>
      <c r="L21" s="363">
        <f t="shared" si="5"/>
        <v>9394</v>
      </c>
      <c r="M21" s="363">
        <f t="shared" si="6"/>
        <v>4598</v>
      </c>
      <c r="N21" s="183" t="s">
        <v>417</v>
      </c>
      <c r="O21" s="359">
        <f>'saisie N1 Pr'!Q21+'saisie N1 Pr'!R21</f>
        <v>175</v>
      </c>
      <c r="P21" s="359">
        <f>+'saisie N1 Pr'!R21</f>
        <v>70</v>
      </c>
      <c r="Q21" s="359">
        <f>'saisie N1 Pr'!S21+'saisie N1 Pr'!T21</f>
        <v>253</v>
      </c>
      <c r="R21" s="359">
        <f>+'saisie N1 Pr'!T21</f>
        <v>114</v>
      </c>
      <c r="S21" s="359">
        <f>'saisie N1 Pr'!U21+'saisie N1 Pr'!V21</f>
        <v>188</v>
      </c>
      <c r="T21" s="359">
        <f>+'saisie N1 Pr'!V21</f>
        <v>85</v>
      </c>
      <c r="U21" s="359">
        <f>'saisie N1 Pr'!W21+'saisie N1 Pr'!X21</f>
        <v>192</v>
      </c>
      <c r="V21" s="359">
        <f>+'saisie N1 Pr'!X21</f>
        <v>78</v>
      </c>
      <c r="W21" s="359">
        <f>'saisie N1 Pr'!Y21+'saisie N1 Pr'!Z21</f>
        <v>133</v>
      </c>
      <c r="X21" s="359">
        <f>+'saisie N1 Pr'!Z21</f>
        <v>80</v>
      </c>
      <c r="Y21" s="363">
        <f t="shared" si="7"/>
        <v>941</v>
      </c>
      <c r="Z21" s="363">
        <f t="shared" si="8"/>
        <v>427</v>
      </c>
      <c r="AA21" s="183" t="s">
        <v>417</v>
      </c>
      <c r="AB21" s="183">
        <f>+'saisie N1 Pr'!AE21</f>
        <v>72</v>
      </c>
      <c r="AC21" s="183">
        <f>+'saisie N1 Pr'!AF21</f>
        <v>67</v>
      </c>
      <c r="AD21" s="183">
        <f>+'saisie N1 Pr'!AG21</f>
        <v>59</v>
      </c>
      <c r="AE21" s="183">
        <f>+'saisie N1 Pr'!AH21</f>
        <v>55</v>
      </c>
      <c r="AF21" s="183">
        <f>+'saisie N1 Pr'!AI21</f>
        <v>55</v>
      </c>
      <c r="AG21" s="182">
        <f t="shared" si="3"/>
        <v>308</v>
      </c>
      <c r="AH21" s="364">
        <f>+'saisie N1 Pr'!AK21</f>
        <v>388</v>
      </c>
      <c r="AI21" s="364">
        <f>+'saisie N1 Pr'!AL21</f>
        <v>380</v>
      </c>
      <c r="AJ21" s="364">
        <f>+'saisie N1 Pr'!AM21</f>
        <v>278</v>
      </c>
      <c r="AK21" s="364">
        <f>+'saisie N1 Pr'!AO21</f>
        <v>0</v>
      </c>
      <c r="AL21" s="364">
        <f>+'saisie N1 Pr'!AN21</f>
        <v>0</v>
      </c>
      <c r="AM21" s="364">
        <v>83</v>
      </c>
      <c r="AN21" s="364">
        <f t="shared" si="9"/>
        <v>361</v>
      </c>
      <c r="AO21" s="357">
        <f t="shared" si="4"/>
        <v>53</v>
      </c>
      <c r="AP21" s="183">
        <f>+'saisie N1 Pr'!AT21</f>
        <v>53</v>
      </c>
      <c r="AQ21" s="183">
        <f>+'saisie N1 Pr'!AU21</f>
        <v>0</v>
      </c>
    </row>
    <row r="22" spans="1:43" ht="15.75" customHeight="1">
      <c r="A22" s="183" t="s">
        <v>418</v>
      </c>
      <c r="B22" s="359">
        <f>'saisie N1 Pr'!D22+'saisie N1 Pr'!E22</f>
        <v>5545</v>
      </c>
      <c r="C22" s="359">
        <f>+'saisie N1 Pr'!E22</f>
        <v>2686</v>
      </c>
      <c r="D22" s="359">
        <f>'saisie N1 Pr'!F22+'saisie N1 Pr'!G22</f>
        <v>3790</v>
      </c>
      <c r="E22" s="359">
        <f>+'saisie N1 Pr'!G22</f>
        <v>1848</v>
      </c>
      <c r="F22" s="359">
        <f>'saisie N1 Pr'!H22+'saisie N1 Pr'!I22</f>
        <v>3081</v>
      </c>
      <c r="G22" s="359">
        <f>+'saisie N1 Pr'!I22</f>
        <v>1517</v>
      </c>
      <c r="H22" s="359">
        <f>'saisie N1 Pr'!J22+'saisie N1 Pr'!K22</f>
        <v>2116</v>
      </c>
      <c r="I22" s="359">
        <f>+'saisie N1 Pr'!K22</f>
        <v>1074</v>
      </c>
      <c r="J22" s="359">
        <f>'saisie N1 Pr'!L22+'saisie N1 Pr'!M22</f>
        <v>1365</v>
      </c>
      <c r="K22" s="359">
        <f>+'saisie N1 Pr'!M22</f>
        <v>660</v>
      </c>
      <c r="L22" s="363">
        <f t="shared" si="5"/>
        <v>15897</v>
      </c>
      <c r="M22" s="363">
        <f t="shared" si="6"/>
        <v>7785</v>
      </c>
      <c r="N22" s="183" t="s">
        <v>418</v>
      </c>
      <c r="O22" s="359">
        <f>'saisie N1 Pr'!Q22+'saisie N1 Pr'!R22</f>
        <v>1198</v>
      </c>
      <c r="P22" s="359">
        <f>+'saisie N1 Pr'!R22</f>
        <v>565</v>
      </c>
      <c r="Q22" s="359">
        <f>'saisie N1 Pr'!S22+'saisie N1 Pr'!T22</f>
        <v>784</v>
      </c>
      <c r="R22" s="359">
        <f>+'saisie N1 Pr'!T22</f>
        <v>338</v>
      </c>
      <c r="S22" s="359">
        <f>'saisie N1 Pr'!U22+'saisie N1 Pr'!V22</f>
        <v>721</v>
      </c>
      <c r="T22" s="359">
        <f>+'saisie N1 Pr'!V22</f>
        <v>348</v>
      </c>
      <c r="U22" s="359">
        <f>'saisie N1 Pr'!W22+'saisie N1 Pr'!X22</f>
        <v>434</v>
      </c>
      <c r="V22" s="359">
        <f>+'saisie N1 Pr'!X22</f>
        <v>226</v>
      </c>
      <c r="W22" s="359">
        <f>'saisie N1 Pr'!Y22+'saisie N1 Pr'!Z22</f>
        <v>245</v>
      </c>
      <c r="X22" s="359">
        <f>+'saisie N1 Pr'!Z22</f>
        <v>132</v>
      </c>
      <c r="Y22" s="363">
        <f t="shared" si="7"/>
        <v>3382</v>
      </c>
      <c r="Z22" s="363">
        <f t="shared" si="8"/>
        <v>1609</v>
      </c>
      <c r="AA22" s="183" t="s">
        <v>418</v>
      </c>
      <c r="AB22" s="183">
        <f>+'saisie N1 Pr'!AE22</f>
        <v>126</v>
      </c>
      <c r="AC22" s="183">
        <f>+'saisie N1 Pr'!AF22</f>
        <v>126</v>
      </c>
      <c r="AD22" s="183">
        <f>+'saisie N1 Pr'!AG22</f>
        <v>123</v>
      </c>
      <c r="AE22" s="183">
        <f>+'saisie N1 Pr'!AH22</f>
        <v>118</v>
      </c>
      <c r="AF22" s="183">
        <f>+'saisie N1 Pr'!AI22</f>
        <v>104</v>
      </c>
      <c r="AG22" s="182">
        <f t="shared" si="3"/>
        <v>597</v>
      </c>
      <c r="AH22" s="364">
        <f>+'saisie N1 Pr'!AK22</f>
        <v>338</v>
      </c>
      <c r="AI22" s="364">
        <f>+'saisie N1 Pr'!AL22</f>
        <v>317</v>
      </c>
      <c r="AJ22" s="364">
        <f>+'saisie N1 Pr'!AM22</f>
        <v>340</v>
      </c>
      <c r="AK22" s="364">
        <f>+'saisie N1 Pr'!AO22</f>
        <v>0</v>
      </c>
      <c r="AL22" s="364">
        <f>+'saisie N1 Pr'!AN22</f>
        <v>0</v>
      </c>
      <c r="AM22" s="364">
        <v>6</v>
      </c>
      <c r="AN22" s="364">
        <f t="shared" si="9"/>
        <v>346</v>
      </c>
      <c r="AO22" s="357">
        <f t="shared" si="4"/>
        <v>124</v>
      </c>
      <c r="AP22" s="183">
        <f>+'saisie N1 Pr'!AT22</f>
        <v>124</v>
      </c>
      <c r="AQ22" s="183">
        <f>+'saisie N1 Pr'!AU22</f>
        <v>0</v>
      </c>
    </row>
    <row r="23" spans="1:43" ht="15.75" customHeight="1">
      <c r="A23" s="183" t="s">
        <v>419</v>
      </c>
      <c r="B23" s="359">
        <f>'saisie N1 Pr'!D23+'saisie N1 Pr'!E23</f>
        <v>5364</v>
      </c>
      <c r="C23" s="359">
        <f>+'saisie N1 Pr'!E23</f>
        <v>2622</v>
      </c>
      <c r="D23" s="359">
        <f>'saisie N1 Pr'!F23+'saisie N1 Pr'!G23</f>
        <v>3987</v>
      </c>
      <c r="E23" s="359">
        <f>+'saisie N1 Pr'!G23</f>
        <v>1900</v>
      </c>
      <c r="F23" s="359">
        <f>'saisie N1 Pr'!H23+'saisie N1 Pr'!I23</f>
        <v>3635</v>
      </c>
      <c r="G23" s="359">
        <f>+'saisie N1 Pr'!I23</f>
        <v>1783</v>
      </c>
      <c r="H23" s="359">
        <f>'saisie N1 Pr'!J23+'saisie N1 Pr'!K23</f>
        <v>2516</v>
      </c>
      <c r="I23" s="359">
        <f>+'saisie N1 Pr'!K23</f>
        <v>1257</v>
      </c>
      <c r="J23" s="359">
        <f>'saisie N1 Pr'!L23+'saisie N1 Pr'!M23</f>
        <v>1444</v>
      </c>
      <c r="K23" s="359">
        <f>+'saisie N1 Pr'!M23</f>
        <v>726</v>
      </c>
      <c r="L23" s="363">
        <f t="shared" si="5"/>
        <v>16946</v>
      </c>
      <c r="M23" s="363">
        <f t="shared" si="6"/>
        <v>8288</v>
      </c>
      <c r="N23" s="183" t="s">
        <v>419</v>
      </c>
      <c r="O23" s="359">
        <f>'saisie N1 Pr'!Q23+'saisie N1 Pr'!R23</f>
        <v>1460</v>
      </c>
      <c r="P23" s="359">
        <f>+'saisie N1 Pr'!R23</f>
        <v>660</v>
      </c>
      <c r="Q23" s="359">
        <f>'saisie N1 Pr'!S23+'saisie N1 Pr'!T23</f>
        <v>1021</v>
      </c>
      <c r="R23" s="359">
        <f>+'saisie N1 Pr'!T23</f>
        <v>430</v>
      </c>
      <c r="S23" s="359">
        <f>'saisie N1 Pr'!U23+'saisie N1 Pr'!V23</f>
        <v>922</v>
      </c>
      <c r="T23" s="359">
        <f>+'saisie N1 Pr'!V23</f>
        <v>448</v>
      </c>
      <c r="U23" s="359">
        <f>'saisie N1 Pr'!W23+'saisie N1 Pr'!X23</f>
        <v>549</v>
      </c>
      <c r="V23" s="359">
        <f>+'saisie N1 Pr'!X23</f>
        <v>265</v>
      </c>
      <c r="W23" s="359">
        <f>'saisie N1 Pr'!Y23+'saisie N1 Pr'!Z23</f>
        <v>211</v>
      </c>
      <c r="X23" s="359">
        <f>+'saisie N1 Pr'!Z23</f>
        <v>120</v>
      </c>
      <c r="Y23" s="363">
        <f t="shared" si="7"/>
        <v>4163</v>
      </c>
      <c r="Z23" s="363">
        <f t="shared" si="8"/>
        <v>1923</v>
      </c>
      <c r="AA23" s="183" t="s">
        <v>419</v>
      </c>
      <c r="AB23" s="183">
        <f>+'saisie N1 Pr'!AE23</f>
        <v>219</v>
      </c>
      <c r="AC23" s="183">
        <f>+'saisie N1 Pr'!AF23</f>
        <v>204</v>
      </c>
      <c r="AD23" s="183">
        <f>+'saisie N1 Pr'!AG23</f>
        <v>203</v>
      </c>
      <c r="AE23" s="183">
        <f>+'saisie N1 Pr'!AH23</f>
        <v>184</v>
      </c>
      <c r="AF23" s="183">
        <f>+'saisie N1 Pr'!AI23</f>
        <v>162</v>
      </c>
      <c r="AG23" s="182">
        <f t="shared" si="3"/>
        <v>972</v>
      </c>
      <c r="AH23" s="364">
        <f>+'saisie N1 Pr'!AK23</f>
        <v>604</v>
      </c>
      <c r="AI23" s="364">
        <f>+'saisie N1 Pr'!AL23</f>
        <v>517</v>
      </c>
      <c r="AJ23" s="364">
        <f>+'saisie N1 Pr'!AM23</f>
        <v>339</v>
      </c>
      <c r="AK23" s="364">
        <f>+'saisie N1 Pr'!AO23</f>
        <v>0</v>
      </c>
      <c r="AL23" s="364">
        <f>+'saisie N1 Pr'!AN23</f>
        <v>0</v>
      </c>
      <c r="AM23" s="364">
        <v>11</v>
      </c>
      <c r="AN23" s="364">
        <f t="shared" si="9"/>
        <v>350</v>
      </c>
      <c r="AO23" s="357">
        <f t="shared" si="4"/>
        <v>146</v>
      </c>
      <c r="AP23" s="183">
        <f>+'saisie N1 Pr'!AT23</f>
        <v>146</v>
      </c>
      <c r="AQ23" s="183">
        <f>+'saisie N1 Pr'!AU23</f>
        <v>0</v>
      </c>
    </row>
    <row r="24" spans="1:43" ht="15.75" customHeight="1">
      <c r="A24" s="183" t="s">
        <v>420</v>
      </c>
      <c r="B24" s="359">
        <f>'saisie N1 Pr'!D24+'saisie N1 Pr'!E24</f>
        <v>4751</v>
      </c>
      <c r="C24" s="359">
        <f>+'saisie N1 Pr'!E24</f>
        <v>2322</v>
      </c>
      <c r="D24" s="359">
        <f>'saisie N1 Pr'!F24+'saisie N1 Pr'!G24</f>
        <v>3284</v>
      </c>
      <c r="E24" s="359">
        <f>+'saisie N1 Pr'!G24</f>
        <v>1553</v>
      </c>
      <c r="F24" s="359">
        <f>'saisie N1 Pr'!H24+'saisie N1 Pr'!I24</f>
        <v>2952</v>
      </c>
      <c r="G24" s="359">
        <f>+'saisie N1 Pr'!I24</f>
        <v>1405</v>
      </c>
      <c r="H24" s="359">
        <f>'saisie N1 Pr'!J24+'saisie N1 Pr'!K24</f>
        <v>1987</v>
      </c>
      <c r="I24" s="359">
        <f>+'saisie N1 Pr'!K24</f>
        <v>961</v>
      </c>
      <c r="J24" s="359">
        <f>'saisie N1 Pr'!L24+'saisie N1 Pr'!M24</f>
        <v>1255</v>
      </c>
      <c r="K24" s="359">
        <f>+'saisie N1 Pr'!M24</f>
        <v>608</v>
      </c>
      <c r="L24" s="363">
        <f t="shared" si="5"/>
        <v>14229</v>
      </c>
      <c r="M24" s="363">
        <f t="shared" si="6"/>
        <v>6849</v>
      </c>
      <c r="N24" s="183" t="s">
        <v>420</v>
      </c>
      <c r="O24" s="359">
        <f>'saisie N1 Pr'!Q24+'saisie N1 Pr'!R24</f>
        <v>1257</v>
      </c>
      <c r="P24" s="359">
        <f>+'saisie N1 Pr'!R24</f>
        <v>586</v>
      </c>
      <c r="Q24" s="359">
        <f>'saisie N1 Pr'!S24+'saisie N1 Pr'!T24</f>
        <v>743</v>
      </c>
      <c r="R24" s="359">
        <f>+'saisie N1 Pr'!T24</f>
        <v>334</v>
      </c>
      <c r="S24" s="359">
        <f>'saisie N1 Pr'!U24+'saisie N1 Pr'!V24</f>
        <v>738</v>
      </c>
      <c r="T24" s="359">
        <f>+'saisie N1 Pr'!V24</f>
        <v>344</v>
      </c>
      <c r="U24" s="359">
        <f>'saisie N1 Pr'!W24+'saisie N1 Pr'!X24</f>
        <v>366</v>
      </c>
      <c r="V24" s="359">
        <f>+'saisie N1 Pr'!X24</f>
        <v>184</v>
      </c>
      <c r="W24" s="359">
        <f>'saisie N1 Pr'!Y24+'saisie N1 Pr'!Z24</f>
        <v>214</v>
      </c>
      <c r="X24" s="359">
        <f>+'saisie N1 Pr'!Z24</f>
        <v>98</v>
      </c>
      <c r="Y24" s="363">
        <f t="shared" si="7"/>
        <v>3318</v>
      </c>
      <c r="Z24" s="363">
        <f t="shared" si="8"/>
        <v>1546</v>
      </c>
      <c r="AA24" s="183" t="s">
        <v>420</v>
      </c>
      <c r="AB24" s="183">
        <f>+'saisie N1 Pr'!AE24</f>
        <v>133</v>
      </c>
      <c r="AC24" s="183">
        <f>+'saisie N1 Pr'!AF24</f>
        <v>129</v>
      </c>
      <c r="AD24" s="183">
        <f>+'saisie N1 Pr'!AG24</f>
        <v>130</v>
      </c>
      <c r="AE24" s="183">
        <f>+'saisie N1 Pr'!AH24</f>
        <v>126</v>
      </c>
      <c r="AF24" s="183">
        <f>+'saisie N1 Pr'!AI24</f>
        <v>112</v>
      </c>
      <c r="AG24" s="182">
        <f t="shared" si="3"/>
        <v>630</v>
      </c>
      <c r="AH24" s="364">
        <f>+'saisie N1 Pr'!AK24</f>
        <v>327</v>
      </c>
      <c r="AI24" s="364">
        <f>+'saisie N1 Pr'!AL24</f>
        <v>304</v>
      </c>
      <c r="AJ24" s="364">
        <f>+'saisie N1 Pr'!AM24</f>
        <v>207</v>
      </c>
      <c r="AK24" s="364">
        <f>+'saisie N1 Pr'!AO24</f>
        <v>0</v>
      </c>
      <c r="AL24" s="364">
        <f>+'saisie N1 Pr'!AN24</f>
        <v>0</v>
      </c>
      <c r="AM24" s="364">
        <v>8</v>
      </c>
      <c r="AN24" s="364">
        <f t="shared" si="9"/>
        <v>215</v>
      </c>
      <c r="AO24" s="357">
        <f t="shared" si="4"/>
        <v>128</v>
      </c>
      <c r="AP24" s="183">
        <f>+'saisie N1 Pr'!AT24</f>
        <v>128</v>
      </c>
      <c r="AQ24" s="183">
        <f>+'saisie N1 Pr'!AU24</f>
        <v>0</v>
      </c>
    </row>
    <row r="25" spans="1:43" ht="15.75" customHeight="1">
      <c r="A25" s="183" t="s">
        <v>421</v>
      </c>
      <c r="B25" s="359">
        <f>'saisie N1 Pr'!D25+'saisie N1 Pr'!E25</f>
        <v>4055</v>
      </c>
      <c r="C25" s="359">
        <f>+'saisie N1 Pr'!E25</f>
        <v>1946</v>
      </c>
      <c r="D25" s="359">
        <f>'saisie N1 Pr'!F25+'saisie N1 Pr'!G25</f>
        <v>3424</v>
      </c>
      <c r="E25" s="359">
        <f>+'saisie N1 Pr'!G25</f>
        <v>1621</v>
      </c>
      <c r="F25" s="359">
        <f>'saisie N1 Pr'!H25+'saisie N1 Pr'!I25</f>
        <v>3263</v>
      </c>
      <c r="G25" s="359">
        <f>+'saisie N1 Pr'!I25</f>
        <v>1599</v>
      </c>
      <c r="H25" s="359">
        <f>'saisie N1 Pr'!J25+'saisie N1 Pr'!K25</f>
        <v>2387</v>
      </c>
      <c r="I25" s="359">
        <f>+'saisie N1 Pr'!K25</f>
        <v>1251</v>
      </c>
      <c r="J25" s="359">
        <f>'saisie N1 Pr'!L25+'saisie N1 Pr'!M25</f>
        <v>1550</v>
      </c>
      <c r="K25" s="359">
        <f>+'saisie N1 Pr'!M25</f>
        <v>774</v>
      </c>
      <c r="L25" s="363">
        <f t="shared" si="5"/>
        <v>14679</v>
      </c>
      <c r="M25" s="363">
        <f t="shared" si="6"/>
        <v>7191</v>
      </c>
      <c r="N25" s="183" t="s">
        <v>421</v>
      </c>
      <c r="O25" s="359">
        <f>'saisie N1 Pr'!Q25+'saisie N1 Pr'!R25</f>
        <v>973</v>
      </c>
      <c r="P25" s="359">
        <f>+'saisie N1 Pr'!R25</f>
        <v>425</v>
      </c>
      <c r="Q25" s="359">
        <f>'saisie N1 Pr'!S25+'saisie N1 Pr'!T25</f>
        <v>932</v>
      </c>
      <c r="R25" s="359">
        <f>+'saisie N1 Pr'!T25</f>
        <v>402</v>
      </c>
      <c r="S25" s="359">
        <f>'saisie N1 Pr'!U25+'saisie N1 Pr'!V25</f>
        <v>871</v>
      </c>
      <c r="T25" s="359">
        <f>+'saisie N1 Pr'!V25</f>
        <v>426</v>
      </c>
      <c r="U25" s="359">
        <f>'saisie N1 Pr'!W25+'saisie N1 Pr'!X25</f>
        <v>560</v>
      </c>
      <c r="V25" s="359">
        <f>+'saisie N1 Pr'!X25</f>
        <v>277</v>
      </c>
      <c r="W25" s="359">
        <f>'saisie N1 Pr'!Y25+'saisie N1 Pr'!Z25</f>
        <v>321</v>
      </c>
      <c r="X25" s="359">
        <f>+'saisie N1 Pr'!Z25</f>
        <v>157</v>
      </c>
      <c r="Y25" s="363">
        <f t="shared" si="7"/>
        <v>3657</v>
      </c>
      <c r="Z25" s="363">
        <f t="shared" si="8"/>
        <v>1687</v>
      </c>
      <c r="AA25" s="183" t="s">
        <v>421</v>
      </c>
      <c r="AB25" s="183">
        <f>+'saisie N1 Pr'!AE25</f>
        <v>160</v>
      </c>
      <c r="AC25" s="183">
        <f>+'saisie N1 Pr'!AF25</f>
        <v>158</v>
      </c>
      <c r="AD25" s="183">
        <f>+'saisie N1 Pr'!AG25</f>
        <v>156</v>
      </c>
      <c r="AE25" s="183">
        <f>+'saisie N1 Pr'!AH25</f>
        <v>156</v>
      </c>
      <c r="AF25" s="183">
        <f>+'saisie N1 Pr'!AI25</f>
        <v>143</v>
      </c>
      <c r="AG25" s="182">
        <f t="shared" si="3"/>
        <v>773</v>
      </c>
      <c r="AH25" s="364">
        <f>+'saisie N1 Pr'!AK25</f>
        <v>383</v>
      </c>
      <c r="AI25" s="364">
        <f>+'saisie N1 Pr'!AL25</f>
        <v>347</v>
      </c>
      <c r="AJ25" s="364">
        <f>+'saisie N1 Pr'!AM25</f>
        <v>286</v>
      </c>
      <c r="AK25" s="364">
        <f>+'saisie N1 Pr'!AO25</f>
        <v>0</v>
      </c>
      <c r="AL25" s="364">
        <f>+'saisie N1 Pr'!AN25</f>
        <v>0</v>
      </c>
      <c r="AM25" s="364">
        <v>51</v>
      </c>
      <c r="AN25" s="364">
        <f t="shared" si="9"/>
        <v>337</v>
      </c>
      <c r="AO25" s="357">
        <f t="shared" si="4"/>
        <v>157</v>
      </c>
      <c r="AP25" s="183">
        <f>+'saisie N1 Pr'!AT25</f>
        <v>157</v>
      </c>
      <c r="AQ25" s="183">
        <f>+'saisie N1 Pr'!AU25</f>
        <v>0</v>
      </c>
    </row>
    <row r="26" spans="1:43" ht="15.75" customHeight="1">
      <c r="A26" s="183" t="s">
        <v>422</v>
      </c>
      <c r="B26" s="359">
        <f>'saisie N1 Pr'!D26+'saisie N1 Pr'!E26</f>
        <v>2130</v>
      </c>
      <c r="C26" s="359">
        <f>+'saisie N1 Pr'!E26</f>
        <v>1069</v>
      </c>
      <c r="D26" s="359">
        <f>'saisie N1 Pr'!F26+'saisie N1 Pr'!G26</f>
        <v>1276</v>
      </c>
      <c r="E26" s="359">
        <f>+'saisie N1 Pr'!G26</f>
        <v>616</v>
      </c>
      <c r="F26" s="359">
        <f>'saisie N1 Pr'!H26+'saisie N1 Pr'!I26</f>
        <v>1031</v>
      </c>
      <c r="G26" s="359">
        <f>+'saisie N1 Pr'!I26</f>
        <v>521</v>
      </c>
      <c r="H26" s="359">
        <f>'saisie N1 Pr'!J26+'saisie N1 Pr'!K26</f>
        <v>668</v>
      </c>
      <c r="I26" s="359">
        <f>+'saisie N1 Pr'!K26</f>
        <v>312</v>
      </c>
      <c r="J26" s="359">
        <f>'saisie N1 Pr'!L26+'saisie N1 Pr'!M26</f>
        <v>378</v>
      </c>
      <c r="K26" s="359">
        <f>+'saisie N1 Pr'!M26</f>
        <v>174</v>
      </c>
      <c r="L26" s="363">
        <f t="shared" si="5"/>
        <v>5483</v>
      </c>
      <c r="M26" s="363">
        <f t="shared" si="6"/>
        <v>2692</v>
      </c>
      <c r="N26" s="183" t="s">
        <v>422</v>
      </c>
      <c r="O26" s="359">
        <f>'saisie N1 Pr'!Q26+'saisie N1 Pr'!R26</f>
        <v>471</v>
      </c>
      <c r="P26" s="359">
        <f>+'saisie N1 Pr'!R26</f>
        <v>231</v>
      </c>
      <c r="Q26" s="359">
        <f>'saisie N1 Pr'!S26+'saisie N1 Pr'!T26</f>
        <v>280</v>
      </c>
      <c r="R26" s="359">
        <f>+'saisie N1 Pr'!T26</f>
        <v>128</v>
      </c>
      <c r="S26" s="359">
        <f>'saisie N1 Pr'!U26+'saisie N1 Pr'!V26</f>
        <v>250</v>
      </c>
      <c r="T26" s="359">
        <f>+'saisie N1 Pr'!V26</f>
        <v>113</v>
      </c>
      <c r="U26" s="359">
        <f>'saisie N1 Pr'!W26+'saisie N1 Pr'!X26</f>
        <v>184</v>
      </c>
      <c r="V26" s="359">
        <f>+'saisie N1 Pr'!X26</f>
        <v>86</v>
      </c>
      <c r="W26" s="359">
        <f>'saisie N1 Pr'!Y26+'saisie N1 Pr'!Z26</f>
        <v>74</v>
      </c>
      <c r="X26" s="359">
        <f>+'saisie N1 Pr'!Z26</f>
        <v>35</v>
      </c>
      <c r="Y26" s="363">
        <f t="shared" si="7"/>
        <v>1259</v>
      </c>
      <c r="Z26" s="363">
        <f t="shared" si="8"/>
        <v>593</v>
      </c>
      <c r="AA26" s="183" t="s">
        <v>422</v>
      </c>
      <c r="AB26" s="183">
        <f>+'saisie N1 Pr'!AE26</f>
        <v>76</v>
      </c>
      <c r="AC26" s="183">
        <f>+'saisie N1 Pr'!AF26</f>
        <v>73</v>
      </c>
      <c r="AD26" s="183">
        <f>+'saisie N1 Pr'!AG26</f>
        <v>65</v>
      </c>
      <c r="AE26" s="183">
        <f>+'saisie N1 Pr'!AH26</f>
        <v>52</v>
      </c>
      <c r="AF26" s="183">
        <f>+'saisie N1 Pr'!AI26</f>
        <v>35</v>
      </c>
      <c r="AG26" s="182">
        <f t="shared" si="3"/>
        <v>301</v>
      </c>
      <c r="AH26" s="364">
        <f>+'saisie N1 Pr'!AK26</f>
        <v>124</v>
      </c>
      <c r="AI26" s="364">
        <f>+'saisie N1 Pr'!AL26</f>
        <v>118</v>
      </c>
      <c r="AJ26" s="364">
        <f>+'saisie N1 Pr'!AM26</f>
        <v>277</v>
      </c>
      <c r="AK26" s="364">
        <f>+'saisie N1 Pr'!AO26</f>
        <v>0</v>
      </c>
      <c r="AL26" s="364">
        <f>+'saisie N1 Pr'!AN26</f>
        <v>0</v>
      </c>
      <c r="AM26" s="364">
        <v>2</v>
      </c>
      <c r="AN26" s="364">
        <f t="shared" si="9"/>
        <v>279</v>
      </c>
      <c r="AO26" s="357">
        <f t="shared" si="4"/>
        <v>72</v>
      </c>
      <c r="AP26" s="183">
        <f>+'saisie N1 Pr'!AT26</f>
        <v>72</v>
      </c>
      <c r="AQ26" s="183">
        <f>+'saisie N1 Pr'!AU26</f>
        <v>0</v>
      </c>
    </row>
    <row r="27" spans="1:43" ht="15.75" customHeight="1">
      <c r="A27" s="183" t="s">
        <v>423</v>
      </c>
      <c r="B27" s="359">
        <f>'saisie N1 Pr'!D27+'saisie N1 Pr'!E27</f>
        <v>1537</v>
      </c>
      <c r="C27" s="359">
        <f>+'saisie N1 Pr'!E27</f>
        <v>739</v>
      </c>
      <c r="D27" s="359">
        <f>'saisie N1 Pr'!F27+'saisie N1 Pr'!G27</f>
        <v>1424</v>
      </c>
      <c r="E27" s="359">
        <f>+'saisie N1 Pr'!G27</f>
        <v>653</v>
      </c>
      <c r="F27" s="359">
        <f>'saisie N1 Pr'!H27+'saisie N1 Pr'!I27</f>
        <v>1336</v>
      </c>
      <c r="G27" s="359">
        <f>+'saisie N1 Pr'!I27</f>
        <v>673</v>
      </c>
      <c r="H27" s="359">
        <f>'saisie N1 Pr'!J27+'saisie N1 Pr'!K27</f>
        <v>1132</v>
      </c>
      <c r="I27" s="359">
        <f>+'saisie N1 Pr'!K27</f>
        <v>551</v>
      </c>
      <c r="J27" s="359">
        <f>'saisie N1 Pr'!L27+'saisie N1 Pr'!M27</f>
        <v>845</v>
      </c>
      <c r="K27" s="359">
        <f>+'saisie N1 Pr'!M27</f>
        <v>448</v>
      </c>
      <c r="L27" s="363">
        <f t="shared" si="5"/>
        <v>6274</v>
      </c>
      <c r="M27" s="363">
        <f t="shared" si="6"/>
        <v>3064</v>
      </c>
      <c r="N27" s="183" t="s">
        <v>423</v>
      </c>
      <c r="O27" s="359">
        <f>'saisie N1 Pr'!Q27+'saisie N1 Pr'!R27</f>
        <v>228</v>
      </c>
      <c r="P27" s="359">
        <f>+'saisie N1 Pr'!R27</f>
        <v>107</v>
      </c>
      <c r="Q27" s="359">
        <f>'saisie N1 Pr'!S27+'saisie N1 Pr'!T27</f>
        <v>315</v>
      </c>
      <c r="R27" s="359">
        <f>+'saisie N1 Pr'!T27</f>
        <v>134</v>
      </c>
      <c r="S27" s="359">
        <f>'saisie N1 Pr'!U27+'saisie N1 Pr'!V27</f>
        <v>279</v>
      </c>
      <c r="T27" s="359">
        <f>+'saisie N1 Pr'!V27</f>
        <v>112</v>
      </c>
      <c r="U27" s="359">
        <f>'saisie N1 Pr'!W27+'saisie N1 Pr'!X27</f>
        <v>250</v>
      </c>
      <c r="V27" s="359">
        <f>+'saisie N1 Pr'!X27</f>
        <v>126</v>
      </c>
      <c r="W27" s="359">
        <f>'saisie N1 Pr'!Y27+'saisie N1 Pr'!Z27</f>
        <v>195</v>
      </c>
      <c r="X27" s="359">
        <f>+'saisie N1 Pr'!Z27</f>
        <v>102</v>
      </c>
      <c r="Y27" s="363">
        <f t="shared" si="7"/>
        <v>1267</v>
      </c>
      <c r="Z27" s="363">
        <f t="shared" si="8"/>
        <v>581</v>
      </c>
      <c r="AA27" s="183" t="s">
        <v>423</v>
      </c>
      <c r="AB27" s="183">
        <f>+'saisie N1 Pr'!AE27</f>
        <v>66</v>
      </c>
      <c r="AC27" s="183">
        <f>+'saisie N1 Pr'!AF27</f>
        <v>64</v>
      </c>
      <c r="AD27" s="183">
        <f>+'saisie N1 Pr'!AG27</f>
        <v>64</v>
      </c>
      <c r="AE27" s="183">
        <f>+'saisie N1 Pr'!AH27</f>
        <v>60</v>
      </c>
      <c r="AF27" s="183">
        <f>+'saisie N1 Pr'!AI27</f>
        <v>58</v>
      </c>
      <c r="AG27" s="182">
        <f t="shared" si="3"/>
        <v>312</v>
      </c>
      <c r="AH27" s="364">
        <f>+'saisie N1 Pr'!AK27</f>
        <v>240</v>
      </c>
      <c r="AI27" s="364">
        <f>+'saisie N1 Pr'!AL27</f>
        <v>219</v>
      </c>
      <c r="AJ27" s="364">
        <f>+'saisie N1 Pr'!AM27</f>
        <v>324</v>
      </c>
      <c r="AK27" s="364">
        <f>+'saisie N1 Pr'!AO27</f>
        <v>0</v>
      </c>
      <c r="AL27" s="364">
        <f>+'saisie N1 Pr'!AN27</f>
        <v>0</v>
      </c>
      <c r="AM27" s="364">
        <v>23</v>
      </c>
      <c r="AN27" s="364">
        <f t="shared" si="9"/>
        <v>347</v>
      </c>
      <c r="AO27" s="357">
        <f t="shared" si="4"/>
        <v>61</v>
      </c>
      <c r="AP27" s="183">
        <f>+'saisie N1 Pr'!AT27</f>
        <v>61</v>
      </c>
      <c r="AQ27" s="183">
        <f>+'saisie N1 Pr'!AU27</f>
        <v>0</v>
      </c>
    </row>
    <row r="28" spans="1:43" ht="15.75" customHeight="1">
      <c r="A28" s="183" t="s">
        <v>424</v>
      </c>
      <c r="B28" s="359">
        <f>'saisie N1 Pr'!D28+'saisie N1 Pr'!E28</f>
        <v>5085</v>
      </c>
      <c r="C28" s="359">
        <f>+'saisie N1 Pr'!E28</f>
        <v>2517</v>
      </c>
      <c r="D28" s="359">
        <f>'saisie N1 Pr'!F28+'saisie N1 Pr'!G28</f>
        <v>3028</v>
      </c>
      <c r="E28" s="359">
        <f>+'saisie N1 Pr'!G28</f>
        <v>1476</v>
      </c>
      <c r="F28" s="359">
        <f>'saisie N1 Pr'!H28+'saisie N1 Pr'!I28</f>
        <v>2472</v>
      </c>
      <c r="G28" s="359">
        <f>+'saisie N1 Pr'!I28</f>
        <v>1239</v>
      </c>
      <c r="H28" s="359">
        <f>'saisie N1 Pr'!J28+'saisie N1 Pr'!K28</f>
        <v>1762</v>
      </c>
      <c r="I28" s="359">
        <f>+'saisie N1 Pr'!K28</f>
        <v>892</v>
      </c>
      <c r="J28" s="359">
        <f>'saisie N1 Pr'!L28+'saisie N1 Pr'!M28</f>
        <v>1241</v>
      </c>
      <c r="K28" s="359">
        <f>+'saisie N1 Pr'!M28</f>
        <v>598</v>
      </c>
      <c r="L28" s="363">
        <f t="shared" si="5"/>
        <v>13588</v>
      </c>
      <c r="M28" s="363">
        <f t="shared" si="6"/>
        <v>6722</v>
      </c>
      <c r="N28" s="183" t="s">
        <v>424</v>
      </c>
      <c r="O28" s="359">
        <f>'saisie N1 Pr'!Q28+'saisie N1 Pr'!R28</f>
        <v>908</v>
      </c>
      <c r="P28" s="359">
        <f>+'saisie N1 Pr'!R28</f>
        <v>426</v>
      </c>
      <c r="Q28" s="359">
        <f>'saisie N1 Pr'!S28+'saisie N1 Pr'!T28</f>
        <v>692</v>
      </c>
      <c r="R28" s="359">
        <f>+'saisie N1 Pr'!T28</f>
        <v>312</v>
      </c>
      <c r="S28" s="359">
        <f>'saisie N1 Pr'!U28+'saisie N1 Pr'!V28</f>
        <v>632</v>
      </c>
      <c r="T28" s="359">
        <f>+'saisie N1 Pr'!V28</f>
        <v>307</v>
      </c>
      <c r="U28" s="359">
        <f>'saisie N1 Pr'!W28+'saisie N1 Pr'!X28</f>
        <v>351</v>
      </c>
      <c r="V28" s="359">
        <f>+'saisie N1 Pr'!X28</f>
        <v>174</v>
      </c>
      <c r="W28" s="359">
        <f>'saisie N1 Pr'!Y28+'saisie N1 Pr'!Z28</f>
        <v>227</v>
      </c>
      <c r="X28" s="359">
        <f>+'saisie N1 Pr'!Z28</f>
        <v>115</v>
      </c>
      <c r="Y28" s="363">
        <f t="shared" si="7"/>
        <v>2810</v>
      </c>
      <c r="Z28" s="363">
        <f t="shared" si="8"/>
        <v>1334</v>
      </c>
      <c r="AA28" s="183" t="s">
        <v>424</v>
      </c>
      <c r="AB28" s="183">
        <f>+'saisie N1 Pr'!AE28</f>
        <v>153</v>
      </c>
      <c r="AC28" s="183">
        <f>+'saisie N1 Pr'!AF28</f>
        <v>141</v>
      </c>
      <c r="AD28" s="183">
        <f>+'saisie N1 Pr'!AG28</f>
        <v>134</v>
      </c>
      <c r="AE28" s="183">
        <f>+'saisie N1 Pr'!AH28</f>
        <v>121</v>
      </c>
      <c r="AF28" s="183">
        <f>+'saisie N1 Pr'!AI28</f>
        <v>102</v>
      </c>
      <c r="AG28" s="182">
        <f t="shared" si="3"/>
        <v>651</v>
      </c>
      <c r="AH28" s="364">
        <f>+'saisie N1 Pr'!AK28</f>
        <v>358</v>
      </c>
      <c r="AI28" s="364">
        <f>+'saisie N1 Pr'!AL28</f>
        <v>335</v>
      </c>
      <c r="AJ28" s="364">
        <f>+'saisie N1 Pr'!AM28</f>
        <v>802</v>
      </c>
      <c r="AK28" s="364">
        <f>+'saisie N1 Pr'!AO28</f>
        <v>0</v>
      </c>
      <c r="AL28" s="364">
        <f>+'saisie N1 Pr'!AN28</f>
        <v>0</v>
      </c>
      <c r="AM28" s="364">
        <v>124</v>
      </c>
      <c r="AN28" s="364">
        <f t="shared" si="9"/>
        <v>926</v>
      </c>
      <c r="AO28" s="357">
        <f t="shared" si="4"/>
        <v>135</v>
      </c>
      <c r="AP28" s="183">
        <f>+'saisie N1 Pr'!AT28</f>
        <v>135</v>
      </c>
      <c r="AQ28" s="183">
        <f>+'saisie N1 Pr'!AU28</f>
        <v>0</v>
      </c>
    </row>
    <row r="29" spans="1:43" ht="15.75" customHeight="1">
      <c r="A29" s="183" t="s">
        <v>425</v>
      </c>
      <c r="B29" s="359">
        <f>'saisie N1 Pr'!D29+'saisie N1 Pr'!E29</f>
        <v>3046</v>
      </c>
      <c r="C29" s="359">
        <f>+'saisie N1 Pr'!E29</f>
        <v>1533</v>
      </c>
      <c r="D29" s="359">
        <f>'saisie N1 Pr'!F29+'saisie N1 Pr'!G29</f>
        <v>2154</v>
      </c>
      <c r="E29" s="359">
        <f>+'saisie N1 Pr'!G29</f>
        <v>1093</v>
      </c>
      <c r="F29" s="359">
        <f>'saisie N1 Pr'!H29+'saisie N1 Pr'!I29</f>
        <v>1680</v>
      </c>
      <c r="G29" s="359">
        <f>+'saisie N1 Pr'!I29</f>
        <v>841</v>
      </c>
      <c r="H29" s="359">
        <f>'saisie N1 Pr'!J29+'saisie N1 Pr'!K29</f>
        <v>1126</v>
      </c>
      <c r="I29" s="359">
        <f>+'saisie N1 Pr'!K29</f>
        <v>565</v>
      </c>
      <c r="J29" s="359">
        <f>'saisie N1 Pr'!L29+'saisie N1 Pr'!M29</f>
        <v>935</v>
      </c>
      <c r="K29" s="359">
        <f>+'saisie N1 Pr'!M29</f>
        <v>458</v>
      </c>
      <c r="L29" s="363">
        <f t="shared" si="5"/>
        <v>8941</v>
      </c>
      <c r="M29" s="363">
        <f t="shared" si="6"/>
        <v>4490</v>
      </c>
      <c r="N29" s="183" t="s">
        <v>425</v>
      </c>
      <c r="O29" s="359">
        <f>'saisie N1 Pr'!Q29+'saisie N1 Pr'!R29</f>
        <v>739</v>
      </c>
      <c r="P29" s="359">
        <f>+'saisie N1 Pr'!R29</f>
        <v>353</v>
      </c>
      <c r="Q29" s="359">
        <f>'saisie N1 Pr'!S29+'saisie N1 Pr'!T29</f>
        <v>484</v>
      </c>
      <c r="R29" s="359">
        <f>+'saisie N1 Pr'!T29</f>
        <v>227</v>
      </c>
      <c r="S29" s="359">
        <f>'saisie N1 Pr'!U29+'saisie N1 Pr'!V29</f>
        <v>361</v>
      </c>
      <c r="T29" s="359">
        <f>+'saisie N1 Pr'!V29</f>
        <v>173</v>
      </c>
      <c r="U29" s="359">
        <f>'saisie N1 Pr'!W29+'saisie N1 Pr'!X29</f>
        <v>227</v>
      </c>
      <c r="V29" s="359">
        <f>+'saisie N1 Pr'!X29</f>
        <v>111</v>
      </c>
      <c r="W29" s="359">
        <f>'saisie N1 Pr'!Y29+'saisie N1 Pr'!Z29</f>
        <v>163</v>
      </c>
      <c r="X29" s="359">
        <f>+'saisie N1 Pr'!Z29</f>
        <v>86</v>
      </c>
      <c r="Y29" s="363">
        <f t="shared" si="7"/>
        <v>1974</v>
      </c>
      <c r="Z29" s="363">
        <f t="shared" si="8"/>
        <v>950</v>
      </c>
      <c r="AA29" s="183" t="s">
        <v>425</v>
      </c>
      <c r="AB29" s="183">
        <f>+'saisie N1 Pr'!AE29</f>
        <v>95</v>
      </c>
      <c r="AC29" s="183">
        <f>+'saisie N1 Pr'!AF29</f>
        <v>93</v>
      </c>
      <c r="AD29" s="183">
        <f>+'saisie N1 Pr'!AG29</f>
        <v>91</v>
      </c>
      <c r="AE29" s="183">
        <f>+'saisie N1 Pr'!AH29</f>
        <v>84</v>
      </c>
      <c r="AF29" s="183">
        <f>+'saisie N1 Pr'!AI29</f>
        <v>74</v>
      </c>
      <c r="AG29" s="182">
        <f t="shared" si="3"/>
        <v>437</v>
      </c>
      <c r="AH29" s="364">
        <f>+'saisie N1 Pr'!AK29</f>
        <v>218</v>
      </c>
      <c r="AI29" s="364">
        <f>+'saisie N1 Pr'!AL29</f>
        <v>202</v>
      </c>
      <c r="AJ29" s="364">
        <f>+'saisie N1 Pr'!AM29</f>
        <v>282</v>
      </c>
      <c r="AK29" s="364">
        <f>+'saisie N1 Pr'!AO29</f>
        <v>0</v>
      </c>
      <c r="AL29" s="364">
        <f>+'saisie N1 Pr'!AN29</f>
        <v>0</v>
      </c>
      <c r="AM29" s="364">
        <v>6</v>
      </c>
      <c r="AN29" s="364">
        <f t="shared" si="9"/>
        <v>288</v>
      </c>
      <c r="AO29" s="357">
        <f t="shared" si="4"/>
        <v>84</v>
      </c>
      <c r="AP29" s="183">
        <f>+'saisie N1 Pr'!AT29</f>
        <v>84</v>
      </c>
      <c r="AQ29" s="183">
        <f>+'saisie N1 Pr'!AU29</f>
        <v>0</v>
      </c>
    </row>
    <row r="30" spans="1:43" ht="15.75" customHeight="1">
      <c r="A30" s="183" t="s">
        <v>426</v>
      </c>
      <c r="B30" s="359">
        <f>'saisie N1 Pr'!D30+'saisie N1 Pr'!E30</f>
        <v>4034</v>
      </c>
      <c r="C30" s="359">
        <f>+'saisie N1 Pr'!E30</f>
        <v>1936</v>
      </c>
      <c r="D30" s="359">
        <f>'saisie N1 Pr'!F30+'saisie N1 Pr'!G30</f>
        <v>2741</v>
      </c>
      <c r="E30" s="359">
        <f>+'saisie N1 Pr'!G30</f>
        <v>1326</v>
      </c>
      <c r="F30" s="359">
        <f>'saisie N1 Pr'!H30+'saisie N1 Pr'!I30</f>
        <v>2285</v>
      </c>
      <c r="G30" s="359">
        <f>+'saisie N1 Pr'!I30</f>
        <v>1140</v>
      </c>
      <c r="H30" s="359">
        <f>'saisie N1 Pr'!J30+'saisie N1 Pr'!K30</f>
        <v>1553</v>
      </c>
      <c r="I30" s="359">
        <f>+'saisie N1 Pr'!K30</f>
        <v>765</v>
      </c>
      <c r="J30" s="359">
        <f>'saisie N1 Pr'!L30+'saisie N1 Pr'!M30</f>
        <v>1116</v>
      </c>
      <c r="K30" s="359">
        <f>+'saisie N1 Pr'!M30</f>
        <v>557</v>
      </c>
      <c r="L30" s="363">
        <f t="shared" si="5"/>
        <v>11729</v>
      </c>
      <c r="M30" s="363">
        <f t="shared" si="6"/>
        <v>5724</v>
      </c>
      <c r="N30" s="183" t="s">
        <v>426</v>
      </c>
      <c r="O30" s="359">
        <f>'saisie N1 Pr'!Q30+'saisie N1 Pr'!R30</f>
        <v>737</v>
      </c>
      <c r="P30" s="359">
        <f>+'saisie N1 Pr'!R30</f>
        <v>324</v>
      </c>
      <c r="Q30" s="359">
        <f>'saisie N1 Pr'!S30+'saisie N1 Pr'!T30</f>
        <v>528</v>
      </c>
      <c r="R30" s="359">
        <f>+'saisie N1 Pr'!T30</f>
        <v>240</v>
      </c>
      <c r="S30" s="359">
        <f>'saisie N1 Pr'!U30+'saisie N1 Pr'!V30</f>
        <v>527</v>
      </c>
      <c r="T30" s="359">
        <f>+'saisie N1 Pr'!V30</f>
        <v>256</v>
      </c>
      <c r="U30" s="359">
        <f>'saisie N1 Pr'!W30+'saisie N1 Pr'!X30</f>
        <v>281</v>
      </c>
      <c r="V30" s="359">
        <f>+'saisie N1 Pr'!X30</f>
        <v>134</v>
      </c>
      <c r="W30" s="359">
        <f>'saisie N1 Pr'!Y30+'saisie N1 Pr'!Z30</f>
        <v>161</v>
      </c>
      <c r="X30" s="359">
        <f>+'saisie N1 Pr'!Z30</f>
        <v>77</v>
      </c>
      <c r="Y30" s="363">
        <f t="shared" si="7"/>
        <v>2234</v>
      </c>
      <c r="Z30" s="363">
        <f t="shared" si="8"/>
        <v>1031</v>
      </c>
      <c r="AA30" s="183" t="s">
        <v>426</v>
      </c>
      <c r="AB30" s="183">
        <f>+'saisie N1 Pr'!AE30</f>
        <v>133</v>
      </c>
      <c r="AC30" s="183">
        <f>+'saisie N1 Pr'!AF30</f>
        <v>122</v>
      </c>
      <c r="AD30" s="183">
        <f>+'saisie N1 Pr'!AG30</f>
        <v>118</v>
      </c>
      <c r="AE30" s="183">
        <f>+'saisie N1 Pr'!AH30</f>
        <v>104</v>
      </c>
      <c r="AF30" s="183">
        <f>+'saisie N1 Pr'!AI30</f>
        <v>83</v>
      </c>
      <c r="AG30" s="182">
        <f t="shared" si="3"/>
        <v>560</v>
      </c>
      <c r="AH30" s="364">
        <f>+'saisie N1 Pr'!AK30</f>
        <v>368</v>
      </c>
      <c r="AI30" s="364">
        <f>+'saisie N1 Pr'!AL30</f>
        <v>352</v>
      </c>
      <c r="AJ30" s="364">
        <f>+'saisie N1 Pr'!AM30</f>
        <v>146</v>
      </c>
      <c r="AK30" s="364">
        <f>+'saisie N1 Pr'!AO30</f>
        <v>0</v>
      </c>
      <c r="AL30" s="364">
        <f>+'saisie N1 Pr'!AN30</f>
        <v>0</v>
      </c>
      <c r="AM30" s="364">
        <v>20</v>
      </c>
      <c r="AN30" s="364">
        <f t="shared" si="9"/>
        <v>166</v>
      </c>
      <c r="AO30" s="357">
        <f>+AP30+AQ30</f>
        <v>117</v>
      </c>
      <c r="AP30" s="183">
        <f>+'saisie N1 Pr'!AT30</f>
        <v>117</v>
      </c>
      <c r="AQ30" s="183">
        <f>+'saisie N1 Pr'!AU30</f>
        <v>0</v>
      </c>
    </row>
    <row r="31" spans="1:43" ht="9" customHeight="1">
      <c r="A31" s="253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253"/>
      <c r="O31" s="360"/>
      <c r="P31" s="360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253"/>
      <c r="AB31" s="258"/>
      <c r="AC31" s="258"/>
      <c r="AD31" s="258"/>
      <c r="AE31" s="258"/>
      <c r="AF31" s="258"/>
      <c r="AG31" s="258"/>
      <c r="AH31" s="360"/>
      <c r="AI31" s="258"/>
      <c r="AJ31" s="360"/>
      <c r="AK31" s="258"/>
      <c r="AL31" s="258"/>
      <c r="AM31" s="258"/>
      <c r="AN31" s="360"/>
      <c r="AO31" s="832"/>
      <c r="AP31" s="259"/>
      <c r="AQ31" s="259"/>
    </row>
    <row r="33" spans="1:43">
      <c r="A33" s="245" t="s">
        <v>246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245" t="s">
        <v>237</v>
      </c>
      <c r="O33" s="328"/>
      <c r="P33" s="328"/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245" t="s">
        <v>303</v>
      </c>
      <c r="AB33" s="245"/>
      <c r="AC33" s="245"/>
      <c r="AD33" s="245"/>
      <c r="AE33" s="245"/>
      <c r="AF33" s="245"/>
      <c r="AG33" s="245"/>
      <c r="AH33" s="328"/>
      <c r="AI33" s="245"/>
      <c r="AJ33" s="328"/>
      <c r="AK33" s="245"/>
      <c r="AL33" s="245"/>
      <c r="AM33" s="245"/>
      <c r="AN33" s="328"/>
      <c r="AO33" s="328"/>
      <c r="AP33" s="245"/>
      <c r="AQ33" s="245"/>
    </row>
    <row r="34" spans="1:43">
      <c r="A34" s="245" t="s">
        <v>998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245" t="s">
        <v>998</v>
      </c>
      <c r="O34" s="328"/>
      <c r="P34" s="328"/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245" t="s">
        <v>302</v>
      </c>
      <c r="AB34" s="245"/>
      <c r="AC34" s="245"/>
      <c r="AD34" s="245"/>
      <c r="AE34" s="245"/>
      <c r="AF34" s="245"/>
      <c r="AG34" s="245"/>
      <c r="AH34" s="328"/>
      <c r="AI34" s="245"/>
      <c r="AJ34" s="328"/>
      <c r="AK34" s="245"/>
      <c r="AL34" s="245"/>
      <c r="AM34" s="245"/>
      <c r="AN34" s="328"/>
      <c r="AO34" s="328"/>
      <c r="AP34" s="245"/>
      <c r="AQ34" s="245"/>
    </row>
    <row r="35" spans="1:43">
      <c r="A35" s="245" t="s">
        <v>1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245" t="s">
        <v>1</v>
      </c>
      <c r="O35" s="328"/>
      <c r="P35" s="328"/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245" t="s">
        <v>1</v>
      </c>
      <c r="AB35" s="245"/>
      <c r="AC35" s="245"/>
      <c r="AD35" s="245"/>
      <c r="AE35" s="245"/>
      <c r="AF35" s="245"/>
      <c r="AG35" s="245"/>
      <c r="AH35" s="328"/>
      <c r="AI35" s="245"/>
      <c r="AJ35" s="328"/>
      <c r="AK35" s="245"/>
      <c r="AL35" s="245"/>
      <c r="AM35" s="245"/>
      <c r="AN35" s="328"/>
      <c r="AO35" s="328"/>
      <c r="AP35" s="245"/>
      <c r="AQ35" s="245"/>
    </row>
    <row r="36" spans="1:43"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O36" s="361"/>
      <c r="P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B36" s="262"/>
      <c r="AC36" s="262"/>
      <c r="AD36" s="262"/>
      <c r="AE36" s="262"/>
      <c r="AF36" s="262"/>
      <c r="AG36" s="262"/>
      <c r="AH36" s="361"/>
      <c r="AI36" s="262"/>
      <c r="AJ36" s="361"/>
      <c r="AK36" s="262"/>
      <c r="AL36" s="262"/>
      <c r="AM36" s="262"/>
      <c r="AN36" s="361"/>
      <c r="AO36" s="361"/>
      <c r="AP36" s="262"/>
      <c r="AQ36" s="262"/>
    </row>
    <row r="37" spans="1:43">
      <c r="A37" s="248" t="s">
        <v>530</v>
      </c>
      <c r="B37" s="361"/>
      <c r="C37" s="361"/>
      <c r="D37" s="361"/>
      <c r="E37" s="361"/>
      <c r="F37" s="361"/>
      <c r="G37" s="361"/>
      <c r="H37" s="361"/>
      <c r="I37" s="361"/>
      <c r="J37" s="361" t="s">
        <v>376</v>
      </c>
      <c r="K37" s="361"/>
      <c r="L37" s="361"/>
      <c r="M37" s="361"/>
      <c r="N37" s="248" t="s">
        <v>530</v>
      </c>
      <c r="O37" s="361"/>
      <c r="P37" s="361"/>
      <c r="Q37" s="361"/>
      <c r="R37" s="361"/>
      <c r="S37" s="361"/>
      <c r="T37" s="361"/>
      <c r="U37" s="361"/>
      <c r="V37" s="361"/>
      <c r="W37" s="361" t="s">
        <v>376</v>
      </c>
      <c r="X37" s="361"/>
      <c r="Y37" s="361"/>
      <c r="Z37" s="361"/>
      <c r="AA37" s="248" t="s">
        <v>530</v>
      </c>
      <c r="AB37" s="262"/>
      <c r="AC37" s="262"/>
      <c r="AD37" s="262"/>
      <c r="AE37" s="262"/>
      <c r="AF37" s="262"/>
      <c r="AG37" s="262"/>
      <c r="AH37" s="361"/>
      <c r="AI37" s="262"/>
      <c r="AJ37" s="361"/>
      <c r="AK37" s="262"/>
      <c r="AL37" s="262"/>
      <c r="AM37" s="262"/>
      <c r="AN37" s="361" t="s">
        <v>376</v>
      </c>
      <c r="AO37" s="361"/>
      <c r="AP37" s="262"/>
      <c r="AQ37" s="262"/>
    </row>
    <row r="38" spans="1:43"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O38" s="361"/>
      <c r="P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B38" s="262"/>
      <c r="AC38" s="262"/>
      <c r="AD38" s="262"/>
      <c r="AE38" s="262"/>
      <c r="AF38" s="262"/>
      <c r="AG38" s="262"/>
      <c r="AH38" s="361"/>
      <c r="AI38" s="262"/>
      <c r="AJ38" s="361"/>
      <c r="AK38" s="262"/>
      <c r="AL38" s="262"/>
      <c r="AM38" s="262"/>
      <c r="AN38" s="361"/>
      <c r="AO38" s="361"/>
      <c r="AP38" s="262"/>
      <c r="AQ38" s="262"/>
    </row>
    <row r="39" spans="1:43" ht="18" customHeight="1">
      <c r="A39" s="249"/>
      <c r="B39" s="79" t="s">
        <v>378</v>
      </c>
      <c r="C39" s="186"/>
      <c r="D39" s="79" t="s">
        <v>379</v>
      </c>
      <c r="E39" s="186"/>
      <c r="F39" s="79" t="s">
        <v>380</v>
      </c>
      <c r="G39" s="186"/>
      <c r="H39" s="79" t="s">
        <v>381</v>
      </c>
      <c r="I39" s="186"/>
      <c r="J39" s="79" t="s">
        <v>382</v>
      </c>
      <c r="K39" s="186"/>
      <c r="L39" s="79" t="s">
        <v>80</v>
      </c>
      <c r="M39" s="186"/>
      <c r="N39" s="249"/>
      <c r="O39" s="79" t="s">
        <v>378</v>
      </c>
      <c r="P39" s="186"/>
      <c r="Q39" s="79" t="s">
        <v>379</v>
      </c>
      <c r="R39" s="186"/>
      <c r="S39" s="79" t="s">
        <v>380</v>
      </c>
      <c r="T39" s="186"/>
      <c r="U39" s="79" t="s">
        <v>381</v>
      </c>
      <c r="V39" s="186"/>
      <c r="W39" s="79" t="s">
        <v>382</v>
      </c>
      <c r="X39" s="186"/>
      <c r="Y39" s="79" t="s">
        <v>80</v>
      </c>
      <c r="Z39" s="186"/>
      <c r="AA39" s="249"/>
      <c r="AB39" s="1078"/>
      <c r="AC39" s="1078"/>
      <c r="AD39" s="1078"/>
      <c r="AE39" s="1078"/>
      <c r="AF39" s="1078"/>
      <c r="AG39" s="1079"/>
      <c r="AH39" s="1095" t="s">
        <v>110</v>
      </c>
      <c r="AI39" s="1096"/>
      <c r="AJ39" s="800" t="s">
        <v>385</v>
      </c>
      <c r="AK39" s="801"/>
      <c r="AL39" s="801"/>
      <c r="AM39" s="801"/>
      <c r="AN39" s="802"/>
      <c r="AO39" s="1092" t="s">
        <v>386</v>
      </c>
      <c r="AP39" s="1093"/>
      <c r="AQ39" s="1094"/>
    </row>
    <row r="40" spans="1:43" ht="26.25" customHeight="1">
      <c r="A40" s="253" t="s">
        <v>387</v>
      </c>
      <c r="B40" s="85" t="s">
        <v>665</v>
      </c>
      <c r="C40" s="85" t="s">
        <v>389</v>
      </c>
      <c r="D40" s="85" t="s">
        <v>665</v>
      </c>
      <c r="E40" s="85" t="s">
        <v>389</v>
      </c>
      <c r="F40" s="85" t="s">
        <v>665</v>
      </c>
      <c r="G40" s="85" t="s">
        <v>389</v>
      </c>
      <c r="H40" s="85" t="s">
        <v>665</v>
      </c>
      <c r="I40" s="85" t="s">
        <v>389</v>
      </c>
      <c r="J40" s="85" t="s">
        <v>665</v>
      </c>
      <c r="K40" s="85" t="s">
        <v>389</v>
      </c>
      <c r="L40" s="85" t="s">
        <v>665</v>
      </c>
      <c r="M40" s="85" t="s">
        <v>389</v>
      </c>
      <c r="N40" s="253" t="s">
        <v>387</v>
      </c>
      <c r="O40" s="85" t="s">
        <v>665</v>
      </c>
      <c r="P40" s="85" t="s">
        <v>389</v>
      </c>
      <c r="Q40" s="85" t="s">
        <v>665</v>
      </c>
      <c r="R40" s="85" t="s">
        <v>389</v>
      </c>
      <c r="S40" s="85" t="s">
        <v>665</v>
      </c>
      <c r="T40" s="85" t="s">
        <v>389</v>
      </c>
      <c r="U40" s="85" t="s">
        <v>665</v>
      </c>
      <c r="V40" s="85" t="s">
        <v>389</v>
      </c>
      <c r="W40" s="85" t="s">
        <v>665</v>
      </c>
      <c r="X40" s="85" t="s">
        <v>389</v>
      </c>
      <c r="Y40" s="85" t="s">
        <v>665</v>
      </c>
      <c r="Z40" s="85" t="s">
        <v>389</v>
      </c>
      <c r="AA40" s="253" t="s">
        <v>387</v>
      </c>
      <c r="AB40" s="615" t="s">
        <v>396</v>
      </c>
      <c r="AC40" s="615" t="s">
        <v>397</v>
      </c>
      <c r="AD40" s="615" t="s">
        <v>398</v>
      </c>
      <c r="AE40" s="615" t="s">
        <v>399</v>
      </c>
      <c r="AF40" s="615" t="s">
        <v>400</v>
      </c>
      <c r="AG40" s="622" t="s">
        <v>182</v>
      </c>
      <c r="AH40" s="885" t="s">
        <v>86</v>
      </c>
      <c r="AI40" s="933" t="s">
        <v>9</v>
      </c>
      <c r="AJ40" s="883" t="s">
        <v>241</v>
      </c>
      <c r="AK40" s="1051" t="s">
        <v>112</v>
      </c>
      <c r="AL40" s="883" t="s">
        <v>242</v>
      </c>
      <c r="AM40" s="883" t="s">
        <v>83</v>
      </c>
      <c r="AN40" s="884" t="s">
        <v>377</v>
      </c>
      <c r="AO40" s="885" t="s">
        <v>111</v>
      </c>
      <c r="AP40" s="885" t="s">
        <v>117</v>
      </c>
      <c r="AQ40" s="886" t="s">
        <v>178</v>
      </c>
    </row>
    <row r="41" spans="1:43">
      <c r="A41" s="183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183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249"/>
      <c r="AB41" s="438"/>
      <c r="AC41" s="438"/>
      <c r="AD41" s="438"/>
      <c r="AE41" s="438"/>
      <c r="AF41" s="438"/>
      <c r="AG41" s="249"/>
      <c r="AH41" s="242"/>
      <c r="AI41" s="619"/>
      <c r="AJ41" s="242"/>
      <c r="AK41" s="626"/>
      <c r="AL41" s="242"/>
      <c r="AM41" s="242"/>
      <c r="AN41" s="438"/>
      <c r="AO41" s="438"/>
      <c r="AP41" s="242"/>
      <c r="AQ41" s="254"/>
    </row>
    <row r="42" spans="1:43">
      <c r="A42" s="182" t="s">
        <v>407</v>
      </c>
      <c r="B42" s="363">
        <f t="shared" ref="B42:L42" si="10">SUM(B44:B52)</f>
        <v>10540</v>
      </c>
      <c r="C42" s="363">
        <f t="shared" si="10"/>
        <v>5350</v>
      </c>
      <c r="D42" s="363">
        <f t="shared" si="10"/>
        <v>8875</v>
      </c>
      <c r="E42" s="363">
        <f t="shared" si="10"/>
        <v>4523</v>
      </c>
      <c r="F42" s="363">
        <f t="shared" si="10"/>
        <v>7981</v>
      </c>
      <c r="G42" s="363">
        <f t="shared" si="10"/>
        <v>4111</v>
      </c>
      <c r="H42" s="363">
        <f t="shared" si="10"/>
        <v>6570</v>
      </c>
      <c r="I42" s="363">
        <f t="shared" si="10"/>
        <v>3488</v>
      </c>
      <c r="J42" s="363">
        <f t="shared" si="10"/>
        <v>5447</v>
      </c>
      <c r="K42" s="363">
        <f t="shared" si="10"/>
        <v>2936</v>
      </c>
      <c r="L42" s="363">
        <f t="shared" si="10"/>
        <v>39413</v>
      </c>
      <c r="M42" s="363">
        <f>SUM(M44:M52)</f>
        <v>20408</v>
      </c>
      <c r="N42" s="182" t="s">
        <v>407</v>
      </c>
      <c r="O42" s="363">
        <f t="shared" ref="O42:Y42" si="11">SUM(O44:O52)</f>
        <v>1775</v>
      </c>
      <c r="P42" s="363">
        <f t="shared" si="11"/>
        <v>841</v>
      </c>
      <c r="Q42" s="363">
        <f t="shared" si="11"/>
        <v>1372</v>
      </c>
      <c r="R42" s="363">
        <f t="shared" si="11"/>
        <v>652</v>
      </c>
      <c r="S42" s="363">
        <f t="shared" si="11"/>
        <v>1497</v>
      </c>
      <c r="T42" s="363">
        <f t="shared" si="11"/>
        <v>706</v>
      </c>
      <c r="U42" s="363">
        <f t="shared" si="11"/>
        <v>1125</v>
      </c>
      <c r="V42" s="363">
        <f t="shared" si="11"/>
        <v>554</v>
      </c>
      <c r="W42" s="363">
        <f t="shared" si="11"/>
        <v>557</v>
      </c>
      <c r="X42" s="363">
        <f t="shared" si="11"/>
        <v>300</v>
      </c>
      <c r="Y42" s="363">
        <f t="shared" si="11"/>
        <v>6326</v>
      </c>
      <c r="Z42" s="363">
        <f>SUM(Z44:Z52)</f>
        <v>3053</v>
      </c>
      <c r="AA42" s="182" t="s">
        <v>407</v>
      </c>
      <c r="AB42" s="363">
        <f t="shared" ref="AB42:AO42" si="12">SUM(AB44:AB52)</f>
        <v>242</v>
      </c>
      <c r="AC42" s="363">
        <f t="shared" si="12"/>
        <v>235</v>
      </c>
      <c r="AD42" s="363">
        <f t="shared" si="12"/>
        <v>229</v>
      </c>
      <c r="AE42" s="363">
        <f t="shared" si="12"/>
        <v>199</v>
      </c>
      <c r="AF42" s="363">
        <f t="shared" si="12"/>
        <v>170</v>
      </c>
      <c r="AG42" s="363">
        <f t="shared" si="12"/>
        <v>1075</v>
      </c>
      <c r="AH42" s="363">
        <f t="shared" si="12"/>
        <v>1179</v>
      </c>
      <c r="AI42" s="363">
        <f t="shared" si="12"/>
        <v>1153</v>
      </c>
      <c r="AJ42" s="363">
        <f t="shared" si="12"/>
        <v>1158</v>
      </c>
      <c r="AK42" s="363">
        <f>SUM(AK44:AK52)</f>
        <v>10</v>
      </c>
      <c r="AL42" s="363">
        <f t="shared" si="12"/>
        <v>804</v>
      </c>
      <c r="AM42" s="363">
        <f t="shared" si="12"/>
        <v>100</v>
      </c>
      <c r="AN42" s="363">
        <f t="shared" si="12"/>
        <v>1258</v>
      </c>
      <c r="AO42" s="363">
        <f t="shared" si="12"/>
        <v>182</v>
      </c>
      <c r="AP42" s="363">
        <f>SUM(AP44:AP52)</f>
        <v>182</v>
      </c>
      <c r="AQ42" s="363">
        <f>SUM(AQ44:AQ52)</f>
        <v>0</v>
      </c>
    </row>
    <row r="43" spans="1:43">
      <c r="A43" s="183"/>
      <c r="B43" s="363"/>
      <c r="C43" s="363"/>
      <c r="D43" s="363"/>
      <c r="E43" s="363"/>
      <c r="F43" s="363"/>
      <c r="G43" s="363"/>
      <c r="H43" s="363"/>
      <c r="I43" s="363"/>
      <c r="J43" s="363"/>
      <c r="K43" s="363"/>
      <c r="L43" s="363"/>
      <c r="M43" s="363"/>
      <c r="N43" s="183"/>
      <c r="O43" s="364"/>
      <c r="P43" s="364"/>
      <c r="Q43" s="364"/>
      <c r="R43" s="364"/>
      <c r="S43" s="364"/>
      <c r="T43" s="364"/>
      <c r="U43" s="364"/>
      <c r="V43" s="364"/>
      <c r="W43" s="364"/>
      <c r="X43" s="364"/>
      <c r="Y43" s="363"/>
      <c r="Z43" s="363"/>
      <c r="AA43" s="183"/>
      <c r="AB43" s="183"/>
      <c r="AC43" s="183"/>
      <c r="AD43" s="183"/>
      <c r="AE43" s="183"/>
      <c r="AF43" s="183"/>
      <c r="AG43" s="183"/>
      <c r="AH43" s="364"/>
      <c r="AI43" s="183"/>
      <c r="AJ43" s="364"/>
      <c r="AK43" s="183"/>
      <c r="AL43" s="183"/>
      <c r="AM43" s="183"/>
      <c r="AN43" s="364"/>
      <c r="AO43" s="364"/>
      <c r="AP43" s="183"/>
      <c r="AQ43" s="263"/>
    </row>
    <row r="44" spans="1:43" ht="15.75" customHeight="1">
      <c r="A44" s="183" t="s">
        <v>531</v>
      </c>
      <c r="B44" s="364">
        <f>+'saisie N1 Pr'!D44+'saisie N1 Pr'!E44</f>
        <v>1806</v>
      </c>
      <c r="C44" s="364">
        <f>+'saisie N1 Pr'!E44</f>
        <v>901</v>
      </c>
      <c r="D44" s="364">
        <f>+'saisie N1 Pr'!F44+'saisie N1 Pr'!G44</f>
        <v>1683</v>
      </c>
      <c r="E44" s="364">
        <f>+'saisie N1 Pr'!G44</f>
        <v>835</v>
      </c>
      <c r="F44" s="364">
        <f>+'saisie N1 Pr'!H44+'saisie N1 Pr'!I44</f>
        <v>1732</v>
      </c>
      <c r="G44" s="364">
        <f>+'saisie N1 Pr'!I44</f>
        <v>880</v>
      </c>
      <c r="H44" s="364">
        <f>+'saisie N1 Pr'!J44+'saisie N1 Pr'!K44</f>
        <v>1564</v>
      </c>
      <c r="I44" s="364">
        <f>+'saisie N1 Pr'!K44</f>
        <v>842</v>
      </c>
      <c r="J44" s="364">
        <f>+'saisie N1 Pr'!L44+'saisie N1 Pr'!M44</f>
        <v>1232</v>
      </c>
      <c r="K44" s="364">
        <f>+'saisie N1 Pr'!M44</f>
        <v>689</v>
      </c>
      <c r="L44" s="363">
        <f>+B44+D44+F44+H44+J44</f>
        <v>8017</v>
      </c>
      <c r="M44" s="363">
        <f>+C44+E44+G44+I44+K44</f>
        <v>4147</v>
      </c>
      <c r="N44" s="183" t="s">
        <v>531</v>
      </c>
      <c r="O44" s="364">
        <f>'saisie N1 Pr'!Q44+'saisie N1 Pr'!R44</f>
        <v>196</v>
      </c>
      <c r="P44" s="364">
        <f>'saisie N1 Pr'!R44</f>
        <v>79</v>
      </c>
      <c r="Q44" s="364">
        <f>'saisie N1 Pr'!S44+'saisie N1 Pr'!T44</f>
        <v>236</v>
      </c>
      <c r="R44" s="364">
        <f>'saisie N1 Pr'!T44</f>
        <v>94</v>
      </c>
      <c r="S44" s="364">
        <f>'saisie N1 Pr'!U44+'saisie N1 Pr'!V44</f>
        <v>322</v>
      </c>
      <c r="T44" s="364">
        <f>'saisie N1 Pr'!V44</f>
        <v>147</v>
      </c>
      <c r="U44" s="364">
        <f>'saisie N1 Pr'!W44+'saisie N1 Pr'!X44</f>
        <v>279</v>
      </c>
      <c r="V44" s="364">
        <f>'saisie N1 Pr'!X44</f>
        <v>144</v>
      </c>
      <c r="W44" s="364">
        <f>'saisie N1 Pr'!Y44+'saisie N1 Pr'!Z44</f>
        <v>97</v>
      </c>
      <c r="X44" s="364">
        <f>'saisie N1 Pr'!Z44</f>
        <v>65</v>
      </c>
      <c r="Y44" s="363">
        <f t="shared" ref="Y44:Y52" si="13">+O44+Q44+S44+U44+W44</f>
        <v>1130</v>
      </c>
      <c r="Z44" s="363">
        <f t="shared" ref="Z44:Z52" si="14">+P44+R44+T44+V44+X44</f>
        <v>529</v>
      </c>
      <c r="AA44" s="183" t="s">
        <v>531</v>
      </c>
      <c r="AB44" s="183">
        <f>+'saisie N1 Pr'!AE44</f>
        <v>44</v>
      </c>
      <c r="AC44" s="183">
        <f>+'saisie N1 Pr'!AF44</f>
        <v>47</v>
      </c>
      <c r="AD44" s="183">
        <f>+'saisie N1 Pr'!AG44</f>
        <v>50</v>
      </c>
      <c r="AE44" s="183">
        <f>+'saisie N1 Pr'!AH44</f>
        <v>44</v>
      </c>
      <c r="AF44" s="183">
        <f>+'saisie N1 Pr'!AI44</f>
        <v>35</v>
      </c>
      <c r="AG44" s="182">
        <f t="shared" ref="AG44:AG52" si="15">SUM(AB44:AF44)</f>
        <v>220</v>
      </c>
      <c r="AH44" s="364">
        <v>274</v>
      </c>
      <c r="AI44" s="364">
        <f>+'saisie N1 Pr'!AL44</f>
        <v>268</v>
      </c>
      <c r="AJ44" s="364">
        <f>+'saisie N1 Pr'!AM44</f>
        <v>290</v>
      </c>
      <c r="AK44" s="364">
        <f>+'saisie N1 Pr'!AO44</f>
        <v>0</v>
      </c>
      <c r="AL44" s="364">
        <f>+'saisie N1 Pr'!AN44</f>
        <v>244</v>
      </c>
      <c r="AM44" s="364">
        <f>+'saisie N1 Pr'!AP44</f>
        <v>28</v>
      </c>
      <c r="AN44" s="357">
        <f t="shared" ref="AN44:AN52" si="16">AJ44+AM44</f>
        <v>318</v>
      </c>
      <c r="AO44" s="357">
        <f>+AP44+AQ44</f>
        <v>30</v>
      </c>
      <c r="AP44" s="183">
        <f>+'saisie N1 Pr'!AT44</f>
        <v>30</v>
      </c>
      <c r="AQ44" s="183">
        <f>+'saisie N1 Pr'!AU44</f>
        <v>0</v>
      </c>
    </row>
    <row r="45" spans="1:43" ht="15.75" customHeight="1">
      <c r="A45" s="266" t="s">
        <v>532</v>
      </c>
      <c r="B45" s="364">
        <f>+'saisie N1 Pr'!D45+'saisie N1 Pr'!E45</f>
        <v>256</v>
      </c>
      <c r="C45" s="364">
        <f>+'saisie N1 Pr'!E45</f>
        <v>140</v>
      </c>
      <c r="D45" s="364">
        <f>+'saisie N1 Pr'!F45+'saisie N1 Pr'!G45</f>
        <v>194</v>
      </c>
      <c r="E45" s="364">
        <f>+'saisie N1 Pr'!G45</f>
        <v>108</v>
      </c>
      <c r="F45" s="364">
        <f>+'saisie N1 Pr'!H45+'saisie N1 Pr'!I45</f>
        <v>192</v>
      </c>
      <c r="G45" s="364">
        <f>+'saisie N1 Pr'!I45</f>
        <v>112</v>
      </c>
      <c r="H45" s="364">
        <f>+'saisie N1 Pr'!J45+'saisie N1 Pr'!K45</f>
        <v>106</v>
      </c>
      <c r="I45" s="364">
        <f>+'saisie N1 Pr'!K45</f>
        <v>62</v>
      </c>
      <c r="J45" s="364">
        <f>+'saisie N1 Pr'!L45+'saisie N1 Pr'!M45</f>
        <v>97</v>
      </c>
      <c r="K45" s="364">
        <f>+'saisie N1 Pr'!M45</f>
        <v>48</v>
      </c>
      <c r="L45" s="363">
        <f t="shared" ref="L45:L52" si="17">+B45+D45+F45+H45+J45</f>
        <v>845</v>
      </c>
      <c r="M45" s="363">
        <f t="shared" ref="M45:M52" si="18">+C45+E45+G45+I45+K45</f>
        <v>470</v>
      </c>
      <c r="N45" s="266" t="s">
        <v>532</v>
      </c>
      <c r="O45" s="364">
        <f>'saisie N1 Pr'!Q45+'saisie N1 Pr'!R45</f>
        <v>27</v>
      </c>
      <c r="P45" s="364">
        <f>'saisie N1 Pr'!R45</f>
        <v>13</v>
      </c>
      <c r="Q45" s="364">
        <f>'saisie N1 Pr'!S45+'saisie N1 Pr'!T45</f>
        <v>17</v>
      </c>
      <c r="R45" s="364">
        <f>'saisie N1 Pr'!T45</f>
        <v>6</v>
      </c>
      <c r="S45" s="364">
        <f>'saisie N1 Pr'!U45+'saisie N1 Pr'!V45</f>
        <v>23</v>
      </c>
      <c r="T45" s="364">
        <f>'saisie N1 Pr'!V45</f>
        <v>16</v>
      </c>
      <c r="U45" s="364">
        <f>'saisie N1 Pr'!W45+'saisie N1 Pr'!X45</f>
        <v>14</v>
      </c>
      <c r="V45" s="364">
        <f>'saisie N1 Pr'!X45</f>
        <v>8</v>
      </c>
      <c r="W45" s="364">
        <f>'saisie N1 Pr'!Y45+'saisie N1 Pr'!Z45</f>
        <v>10</v>
      </c>
      <c r="X45" s="364">
        <f>'saisie N1 Pr'!Z45</f>
        <v>9</v>
      </c>
      <c r="Y45" s="363">
        <f t="shared" si="13"/>
        <v>91</v>
      </c>
      <c r="Z45" s="363">
        <f t="shared" si="14"/>
        <v>52</v>
      </c>
      <c r="AA45" s="266" t="s">
        <v>532</v>
      </c>
      <c r="AB45" s="183">
        <f>+'saisie N1 Pr'!AE45</f>
        <v>7</v>
      </c>
      <c r="AC45" s="183">
        <f>+'saisie N1 Pr'!AF45</f>
        <v>6</v>
      </c>
      <c r="AD45" s="183">
        <f>+'saisie N1 Pr'!AG45</f>
        <v>6</v>
      </c>
      <c r="AE45" s="183">
        <f>+'saisie N1 Pr'!AH45</f>
        <v>5</v>
      </c>
      <c r="AF45" s="183">
        <f>+'saisie N1 Pr'!AI45</f>
        <v>5</v>
      </c>
      <c r="AG45" s="182">
        <f t="shared" si="15"/>
        <v>29</v>
      </c>
      <c r="AH45" s="364">
        <v>32</v>
      </c>
      <c r="AI45" s="364">
        <f>+'saisie N1 Pr'!AL45</f>
        <v>31</v>
      </c>
      <c r="AJ45" s="364">
        <f>+'saisie N1 Pr'!AM45</f>
        <v>28</v>
      </c>
      <c r="AK45" s="364">
        <f>+'saisie N1 Pr'!AO45</f>
        <v>0</v>
      </c>
      <c r="AL45" s="364">
        <f>+'saisie N1 Pr'!AN45</f>
        <v>16</v>
      </c>
      <c r="AM45" s="364">
        <f>+'saisie N1 Pr'!AP45</f>
        <v>1</v>
      </c>
      <c r="AN45" s="357">
        <f t="shared" si="16"/>
        <v>29</v>
      </c>
      <c r="AO45" s="357">
        <f t="shared" ref="AO45:AO52" si="19">+AP45+AQ45</f>
        <v>7</v>
      </c>
      <c r="AP45" s="183">
        <f>+'saisie N1 Pr'!AT45</f>
        <v>7</v>
      </c>
      <c r="AQ45" s="183">
        <f>+'saisie N1 Pr'!AU45</f>
        <v>0</v>
      </c>
    </row>
    <row r="46" spans="1:43" ht="15.75" customHeight="1">
      <c r="A46" s="183" t="s">
        <v>533</v>
      </c>
      <c r="B46" s="364">
        <f>+'saisie N1 Pr'!D46+'saisie N1 Pr'!E46</f>
        <v>955</v>
      </c>
      <c r="C46" s="364">
        <f>+'saisie N1 Pr'!E46</f>
        <v>467</v>
      </c>
      <c r="D46" s="364">
        <f>+'saisie N1 Pr'!F46+'saisie N1 Pr'!G46</f>
        <v>760</v>
      </c>
      <c r="E46" s="364">
        <f>+'saisie N1 Pr'!G46</f>
        <v>400</v>
      </c>
      <c r="F46" s="364">
        <f>+'saisie N1 Pr'!H46+'saisie N1 Pr'!I46</f>
        <v>593</v>
      </c>
      <c r="G46" s="364">
        <f>+'saisie N1 Pr'!I46</f>
        <v>286</v>
      </c>
      <c r="H46" s="364">
        <f>+'saisie N1 Pr'!J46+'saisie N1 Pr'!K46</f>
        <v>521</v>
      </c>
      <c r="I46" s="364">
        <f>+'saisie N1 Pr'!K46</f>
        <v>270</v>
      </c>
      <c r="J46" s="364">
        <f>+'saisie N1 Pr'!L46+'saisie N1 Pr'!M46</f>
        <v>487</v>
      </c>
      <c r="K46" s="364">
        <f>+'saisie N1 Pr'!M46</f>
        <v>267</v>
      </c>
      <c r="L46" s="363">
        <f t="shared" si="17"/>
        <v>3316</v>
      </c>
      <c r="M46" s="363">
        <f t="shared" si="18"/>
        <v>1690</v>
      </c>
      <c r="N46" s="183" t="s">
        <v>533</v>
      </c>
      <c r="O46" s="364">
        <f>'saisie N1 Pr'!Q46+'saisie N1 Pr'!R46</f>
        <v>112</v>
      </c>
      <c r="P46" s="364">
        <f>'saisie N1 Pr'!R46</f>
        <v>56</v>
      </c>
      <c r="Q46" s="364">
        <f>'saisie N1 Pr'!S46+'saisie N1 Pr'!T46</f>
        <v>109</v>
      </c>
      <c r="R46" s="364">
        <f>'saisie N1 Pr'!T46</f>
        <v>50</v>
      </c>
      <c r="S46" s="364">
        <f>'saisie N1 Pr'!U46+'saisie N1 Pr'!V46</f>
        <v>87</v>
      </c>
      <c r="T46" s="364">
        <f>'saisie N1 Pr'!V46</f>
        <v>38</v>
      </c>
      <c r="U46" s="364">
        <f>'saisie N1 Pr'!W46+'saisie N1 Pr'!X46</f>
        <v>62</v>
      </c>
      <c r="V46" s="364">
        <f>'saisie N1 Pr'!X46</f>
        <v>30</v>
      </c>
      <c r="W46" s="364">
        <f>'saisie N1 Pr'!Y46+'saisie N1 Pr'!Z46</f>
        <v>52</v>
      </c>
      <c r="X46" s="364">
        <f>'saisie N1 Pr'!Z46</f>
        <v>26</v>
      </c>
      <c r="Y46" s="363">
        <f t="shared" si="13"/>
        <v>422</v>
      </c>
      <c r="Z46" s="363">
        <f t="shared" si="14"/>
        <v>200</v>
      </c>
      <c r="AA46" s="183" t="s">
        <v>533</v>
      </c>
      <c r="AB46" s="183">
        <f>+'saisie N1 Pr'!AE46</f>
        <v>28</v>
      </c>
      <c r="AC46" s="183">
        <f>+'saisie N1 Pr'!AF46</f>
        <v>28</v>
      </c>
      <c r="AD46" s="183">
        <f>+'saisie N1 Pr'!AG46</f>
        <v>25</v>
      </c>
      <c r="AE46" s="183">
        <f>+'saisie N1 Pr'!AH46</f>
        <v>20</v>
      </c>
      <c r="AF46" s="183">
        <f>+'saisie N1 Pr'!AI46</f>
        <v>16</v>
      </c>
      <c r="AG46" s="182">
        <f t="shared" si="15"/>
        <v>117</v>
      </c>
      <c r="AH46" s="364">
        <v>132</v>
      </c>
      <c r="AI46" s="364">
        <f>+'saisie N1 Pr'!AL46</f>
        <v>126</v>
      </c>
      <c r="AJ46" s="364">
        <f>+'saisie N1 Pr'!AM46</f>
        <v>125</v>
      </c>
      <c r="AK46" s="364">
        <f>+'saisie N1 Pr'!AO46</f>
        <v>0</v>
      </c>
      <c r="AL46" s="364">
        <f>+'saisie N1 Pr'!AN46</f>
        <v>79</v>
      </c>
      <c r="AM46" s="364">
        <f>+'saisie N1 Pr'!AP46</f>
        <v>13</v>
      </c>
      <c r="AN46" s="357">
        <f t="shared" si="16"/>
        <v>138</v>
      </c>
      <c r="AO46" s="357">
        <f t="shared" si="19"/>
        <v>22</v>
      </c>
      <c r="AP46" s="183">
        <f>+'saisie N1 Pr'!AT46</f>
        <v>22</v>
      </c>
      <c r="AQ46" s="183">
        <f>+'saisie N1 Pr'!AU46</f>
        <v>0</v>
      </c>
    </row>
    <row r="47" spans="1:43" ht="15.75" customHeight="1">
      <c r="A47" s="183" t="s">
        <v>534</v>
      </c>
      <c r="B47" s="364">
        <f>+'saisie N1 Pr'!D47+'saisie N1 Pr'!E47</f>
        <v>1664</v>
      </c>
      <c r="C47" s="364">
        <f>+'saisie N1 Pr'!E47</f>
        <v>836</v>
      </c>
      <c r="D47" s="364">
        <f>+'saisie N1 Pr'!F47+'saisie N1 Pr'!G47</f>
        <v>1594</v>
      </c>
      <c r="E47" s="364">
        <f>+'saisie N1 Pr'!G47</f>
        <v>769</v>
      </c>
      <c r="F47" s="364">
        <f>+'saisie N1 Pr'!H47+'saisie N1 Pr'!I47</f>
        <v>1414</v>
      </c>
      <c r="G47" s="364">
        <f>+'saisie N1 Pr'!I47</f>
        <v>743</v>
      </c>
      <c r="H47" s="364">
        <f>+'saisie N1 Pr'!J47+'saisie N1 Pr'!K47</f>
        <v>1103</v>
      </c>
      <c r="I47" s="364">
        <f>+'saisie N1 Pr'!K47</f>
        <v>606</v>
      </c>
      <c r="J47" s="364">
        <f>+'saisie N1 Pr'!L47+'saisie N1 Pr'!M47</f>
        <v>978</v>
      </c>
      <c r="K47" s="364">
        <f>+'saisie N1 Pr'!M47</f>
        <v>511</v>
      </c>
      <c r="L47" s="363">
        <f t="shared" si="17"/>
        <v>6753</v>
      </c>
      <c r="M47" s="363">
        <f t="shared" si="18"/>
        <v>3465</v>
      </c>
      <c r="N47" s="183" t="s">
        <v>534</v>
      </c>
      <c r="O47" s="364">
        <f>'saisie N1 Pr'!Q47+'saisie N1 Pr'!R47</f>
        <v>287</v>
      </c>
      <c r="P47" s="364">
        <f>'saisie N1 Pr'!R47</f>
        <v>141</v>
      </c>
      <c r="Q47" s="364">
        <f>'saisie N1 Pr'!S47+'saisie N1 Pr'!T47</f>
        <v>229</v>
      </c>
      <c r="R47" s="364">
        <f>'saisie N1 Pr'!T47</f>
        <v>104</v>
      </c>
      <c r="S47" s="364">
        <f>'saisie N1 Pr'!U47+'saisie N1 Pr'!V47</f>
        <v>220</v>
      </c>
      <c r="T47" s="364">
        <f>'saisie N1 Pr'!V47</f>
        <v>98</v>
      </c>
      <c r="U47" s="364">
        <f>'saisie N1 Pr'!W47+'saisie N1 Pr'!X47</f>
        <v>136</v>
      </c>
      <c r="V47" s="364">
        <f>'saisie N1 Pr'!X47</f>
        <v>74</v>
      </c>
      <c r="W47" s="364">
        <f>'saisie N1 Pr'!Y47+'saisie N1 Pr'!Z47</f>
        <v>94</v>
      </c>
      <c r="X47" s="364">
        <f>'saisie N1 Pr'!Z47</f>
        <v>44</v>
      </c>
      <c r="Y47" s="363">
        <f t="shared" si="13"/>
        <v>966</v>
      </c>
      <c r="Z47" s="363">
        <f t="shared" si="14"/>
        <v>461</v>
      </c>
      <c r="AA47" s="183" t="s">
        <v>534</v>
      </c>
      <c r="AB47" s="183">
        <f>+'saisie N1 Pr'!AE47</f>
        <v>43</v>
      </c>
      <c r="AC47" s="183">
        <f>+'saisie N1 Pr'!AF47</f>
        <v>41</v>
      </c>
      <c r="AD47" s="183">
        <f>+'saisie N1 Pr'!AG47</f>
        <v>41</v>
      </c>
      <c r="AE47" s="183">
        <f>+'saisie N1 Pr'!AH47</f>
        <v>34</v>
      </c>
      <c r="AF47" s="183">
        <f>+'saisie N1 Pr'!AI47</f>
        <v>33</v>
      </c>
      <c r="AG47" s="182">
        <f t="shared" si="15"/>
        <v>192</v>
      </c>
      <c r="AH47" s="364">
        <v>216</v>
      </c>
      <c r="AI47" s="364">
        <f>+'saisie N1 Pr'!AL47</f>
        <v>207</v>
      </c>
      <c r="AJ47" s="364">
        <f>+'saisie N1 Pr'!AM47</f>
        <v>190</v>
      </c>
      <c r="AK47" s="364">
        <f>+'saisie N1 Pr'!AO47</f>
        <v>6</v>
      </c>
      <c r="AL47" s="364">
        <f>+'saisie N1 Pr'!AN47</f>
        <v>138</v>
      </c>
      <c r="AM47" s="364">
        <f>+'saisie N1 Pr'!AP47</f>
        <v>22</v>
      </c>
      <c r="AN47" s="357">
        <f t="shared" si="16"/>
        <v>212</v>
      </c>
      <c r="AO47" s="357">
        <f t="shared" si="19"/>
        <v>32</v>
      </c>
      <c r="AP47" s="183">
        <f>+'saisie N1 Pr'!AT47</f>
        <v>32</v>
      </c>
      <c r="AQ47" s="183">
        <f>+'saisie N1 Pr'!AU47</f>
        <v>0</v>
      </c>
    </row>
    <row r="48" spans="1:43" ht="15.75" customHeight="1">
      <c r="A48" s="183" t="s">
        <v>535</v>
      </c>
      <c r="B48" s="364">
        <f>+'saisie N1 Pr'!D48+'saisie N1 Pr'!E48</f>
        <v>1194</v>
      </c>
      <c r="C48" s="364">
        <f>+'saisie N1 Pr'!E48</f>
        <v>645</v>
      </c>
      <c r="D48" s="364">
        <f>+'saisie N1 Pr'!F48+'saisie N1 Pr'!G48</f>
        <v>942</v>
      </c>
      <c r="E48" s="364">
        <f>+'saisie N1 Pr'!G48</f>
        <v>475</v>
      </c>
      <c r="F48" s="364">
        <f>+'saisie N1 Pr'!H48+'saisie N1 Pr'!I48</f>
        <v>767</v>
      </c>
      <c r="G48" s="364">
        <f>+'saisie N1 Pr'!I48</f>
        <v>401</v>
      </c>
      <c r="H48" s="364">
        <f>+'saisie N1 Pr'!J48+'saisie N1 Pr'!K48</f>
        <v>671</v>
      </c>
      <c r="I48" s="364">
        <f>+'saisie N1 Pr'!K48</f>
        <v>344</v>
      </c>
      <c r="J48" s="364">
        <f>+'saisie N1 Pr'!L48+'saisie N1 Pr'!M48</f>
        <v>555</v>
      </c>
      <c r="K48" s="364">
        <f>+'saisie N1 Pr'!M48</f>
        <v>288</v>
      </c>
      <c r="L48" s="363">
        <f t="shared" si="17"/>
        <v>4129</v>
      </c>
      <c r="M48" s="363">
        <f t="shared" si="18"/>
        <v>2153</v>
      </c>
      <c r="N48" s="183" t="s">
        <v>535</v>
      </c>
      <c r="O48" s="364">
        <f>'saisie N1 Pr'!Q48+'saisie N1 Pr'!R48</f>
        <v>287</v>
      </c>
      <c r="P48" s="364">
        <f>'saisie N1 Pr'!R48</f>
        <v>135</v>
      </c>
      <c r="Q48" s="364">
        <f>'saisie N1 Pr'!S48+'saisie N1 Pr'!T48</f>
        <v>198</v>
      </c>
      <c r="R48" s="364">
        <f>'saisie N1 Pr'!T48</f>
        <v>94</v>
      </c>
      <c r="S48" s="364">
        <f>'saisie N1 Pr'!U48+'saisie N1 Pr'!V48</f>
        <v>162</v>
      </c>
      <c r="T48" s="364">
        <f>'saisie N1 Pr'!V48</f>
        <v>89</v>
      </c>
      <c r="U48" s="364">
        <f>'saisie N1 Pr'!W48+'saisie N1 Pr'!X48</f>
        <v>164</v>
      </c>
      <c r="V48" s="364">
        <f>'saisie N1 Pr'!X48</f>
        <v>81</v>
      </c>
      <c r="W48" s="364">
        <f>'saisie N1 Pr'!Y48+'saisie N1 Pr'!Z48</f>
        <v>64</v>
      </c>
      <c r="X48" s="364">
        <f>'saisie N1 Pr'!Z48</f>
        <v>32</v>
      </c>
      <c r="Y48" s="363">
        <f t="shared" si="13"/>
        <v>875</v>
      </c>
      <c r="Z48" s="363">
        <f t="shared" si="14"/>
        <v>431</v>
      </c>
      <c r="AA48" s="183" t="s">
        <v>535</v>
      </c>
      <c r="AB48" s="183">
        <f>+'saisie N1 Pr'!AE48</f>
        <v>23</v>
      </c>
      <c r="AC48" s="183">
        <f>+'saisie N1 Pr'!AF48</f>
        <v>22</v>
      </c>
      <c r="AD48" s="183">
        <f>+'saisie N1 Pr'!AG48</f>
        <v>21</v>
      </c>
      <c r="AE48" s="183">
        <f>+'saisie N1 Pr'!AH48</f>
        <v>18</v>
      </c>
      <c r="AF48" s="183">
        <f>+'saisie N1 Pr'!AI48</f>
        <v>14</v>
      </c>
      <c r="AG48" s="182">
        <f t="shared" si="15"/>
        <v>98</v>
      </c>
      <c r="AH48" s="364">
        <v>86</v>
      </c>
      <c r="AI48" s="364">
        <f>+'saisie N1 Pr'!AL48</f>
        <v>86</v>
      </c>
      <c r="AJ48" s="364">
        <f>+'saisie N1 Pr'!AM48</f>
        <v>102</v>
      </c>
      <c r="AK48" s="364">
        <f>+'saisie N1 Pr'!AO48</f>
        <v>2</v>
      </c>
      <c r="AL48" s="364">
        <f>+'saisie N1 Pr'!AN48</f>
        <v>45</v>
      </c>
      <c r="AM48" s="364">
        <f>+'saisie N1 Pr'!AP48</f>
        <v>4</v>
      </c>
      <c r="AN48" s="357">
        <f t="shared" si="16"/>
        <v>106</v>
      </c>
      <c r="AO48" s="357">
        <f t="shared" si="19"/>
        <v>20</v>
      </c>
      <c r="AP48" s="183">
        <f>+'saisie N1 Pr'!AT48</f>
        <v>20</v>
      </c>
      <c r="AQ48" s="183">
        <f>+'saisie N1 Pr'!AU48</f>
        <v>0</v>
      </c>
    </row>
    <row r="49" spans="1:43" ht="15.75" customHeight="1">
      <c r="A49" s="183" t="s">
        <v>536</v>
      </c>
      <c r="B49" s="364">
        <f>+'saisie N1 Pr'!D49+'saisie N1 Pr'!E49</f>
        <v>1113</v>
      </c>
      <c r="C49" s="364">
        <f>+'saisie N1 Pr'!E49</f>
        <v>545</v>
      </c>
      <c r="D49" s="364">
        <f>+'saisie N1 Pr'!F49+'saisie N1 Pr'!G49</f>
        <v>741</v>
      </c>
      <c r="E49" s="364">
        <f>+'saisie N1 Pr'!G49</f>
        <v>373</v>
      </c>
      <c r="F49" s="364">
        <f>+'saisie N1 Pr'!H49+'saisie N1 Pr'!I49</f>
        <v>552</v>
      </c>
      <c r="G49" s="364">
        <f>+'saisie N1 Pr'!I49</f>
        <v>271</v>
      </c>
      <c r="H49" s="364">
        <f>+'saisie N1 Pr'!J49+'saisie N1 Pr'!K49</f>
        <v>403</v>
      </c>
      <c r="I49" s="364">
        <f>+'saisie N1 Pr'!K49</f>
        <v>225</v>
      </c>
      <c r="J49" s="364">
        <f>+'saisie N1 Pr'!L49+'saisie N1 Pr'!M49</f>
        <v>343</v>
      </c>
      <c r="K49" s="364">
        <f>+'saisie N1 Pr'!M49</f>
        <v>172</v>
      </c>
      <c r="L49" s="363">
        <f t="shared" si="17"/>
        <v>3152</v>
      </c>
      <c r="M49" s="363">
        <f t="shared" si="18"/>
        <v>1586</v>
      </c>
      <c r="N49" s="183" t="s">
        <v>536</v>
      </c>
      <c r="O49" s="364">
        <f>'saisie N1 Pr'!Q49+'saisie N1 Pr'!R49</f>
        <v>198</v>
      </c>
      <c r="P49" s="364">
        <f>'saisie N1 Pr'!R49</f>
        <v>106</v>
      </c>
      <c r="Q49" s="364">
        <f>'saisie N1 Pr'!S49+'saisie N1 Pr'!T49</f>
        <v>123</v>
      </c>
      <c r="R49" s="364">
        <f>'saisie N1 Pr'!T49</f>
        <v>59</v>
      </c>
      <c r="S49" s="364">
        <f>'saisie N1 Pr'!U49+'saisie N1 Pr'!V49</f>
        <v>137</v>
      </c>
      <c r="T49" s="364">
        <f>'saisie N1 Pr'!V49</f>
        <v>63</v>
      </c>
      <c r="U49" s="364">
        <f>'saisie N1 Pr'!W49+'saisie N1 Pr'!X49</f>
        <v>49</v>
      </c>
      <c r="V49" s="364">
        <f>'saisie N1 Pr'!X49</f>
        <v>26</v>
      </c>
      <c r="W49" s="364">
        <f>'saisie N1 Pr'!Y49+'saisie N1 Pr'!Z49</f>
        <v>36</v>
      </c>
      <c r="X49" s="364">
        <f>'saisie N1 Pr'!Z49</f>
        <v>16</v>
      </c>
      <c r="Y49" s="363">
        <f t="shared" si="13"/>
        <v>543</v>
      </c>
      <c r="Z49" s="363">
        <f t="shared" si="14"/>
        <v>270</v>
      </c>
      <c r="AA49" s="183" t="s">
        <v>536</v>
      </c>
      <c r="AB49" s="183">
        <f>+'saisie N1 Pr'!AE49</f>
        <v>30</v>
      </c>
      <c r="AC49" s="183">
        <f>+'saisie N1 Pr'!AF49</f>
        <v>27</v>
      </c>
      <c r="AD49" s="183">
        <f>+'saisie N1 Pr'!AG49</f>
        <v>24</v>
      </c>
      <c r="AE49" s="183">
        <f>+'saisie N1 Pr'!AH49</f>
        <v>16</v>
      </c>
      <c r="AF49" s="183">
        <f>+'saisie N1 Pr'!AI49</f>
        <v>15</v>
      </c>
      <c r="AG49" s="182">
        <f t="shared" si="15"/>
        <v>112</v>
      </c>
      <c r="AH49" s="364">
        <v>107</v>
      </c>
      <c r="AI49" s="364">
        <f>+'saisie N1 Pr'!AL49</f>
        <v>107</v>
      </c>
      <c r="AJ49" s="364">
        <f>+'saisie N1 Pr'!AM49</f>
        <v>105</v>
      </c>
      <c r="AK49" s="364">
        <f>+'saisie N1 Pr'!AO49</f>
        <v>0</v>
      </c>
      <c r="AL49" s="364">
        <f>+'saisie N1 Pr'!AN49</f>
        <v>70</v>
      </c>
      <c r="AM49" s="364">
        <f>+'saisie N1 Pr'!AP49</f>
        <v>9</v>
      </c>
      <c r="AN49" s="357">
        <f t="shared" si="16"/>
        <v>114</v>
      </c>
      <c r="AO49" s="357">
        <f t="shared" si="19"/>
        <v>20</v>
      </c>
      <c r="AP49" s="183">
        <f>+'saisie N1 Pr'!AT49</f>
        <v>20</v>
      </c>
      <c r="AQ49" s="183">
        <f>+'saisie N1 Pr'!AU49</f>
        <v>0</v>
      </c>
    </row>
    <row r="50" spans="1:43" ht="15.75" customHeight="1">
      <c r="A50" s="266" t="s">
        <v>537</v>
      </c>
      <c r="B50" s="364">
        <f>+'saisie N1 Pr'!D50+'saisie N1 Pr'!E50</f>
        <v>1010</v>
      </c>
      <c r="C50" s="364">
        <f>+'saisie N1 Pr'!E50</f>
        <v>536</v>
      </c>
      <c r="D50" s="364">
        <f>+'saisie N1 Pr'!F50+'saisie N1 Pr'!G50</f>
        <v>905</v>
      </c>
      <c r="E50" s="364">
        <f>+'saisie N1 Pr'!G50</f>
        <v>520</v>
      </c>
      <c r="F50" s="364">
        <f>+'saisie N1 Pr'!H50+'saisie N1 Pr'!I50</f>
        <v>898</v>
      </c>
      <c r="G50" s="364">
        <f>+'saisie N1 Pr'!I50</f>
        <v>471</v>
      </c>
      <c r="H50" s="364">
        <f>+'saisie N1 Pr'!J50+'saisie N1 Pr'!K50</f>
        <v>772</v>
      </c>
      <c r="I50" s="364">
        <f>+'saisie N1 Pr'!K50</f>
        <v>409</v>
      </c>
      <c r="J50" s="364">
        <f>+'saisie N1 Pr'!L50+'saisie N1 Pr'!M50</f>
        <v>535</v>
      </c>
      <c r="K50" s="364">
        <f>+'saisie N1 Pr'!M50</f>
        <v>305</v>
      </c>
      <c r="L50" s="363">
        <f t="shared" si="17"/>
        <v>4120</v>
      </c>
      <c r="M50" s="363">
        <f t="shared" si="18"/>
        <v>2241</v>
      </c>
      <c r="N50" s="266" t="s">
        <v>537</v>
      </c>
      <c r="O50" s="364">
        <f>'saisie N1 Pr'!Q50+'saisie N1 Pr'!R50</f>
        <v>175</v>
      </c>
      <c r="P50" s="364">
        <f>'saisie N1 Pr'!R50</f>
        <v>86</v>
      </c>
      <c r="Q50" s="364">
        <f>'saisie N1 Pr'!S50+'saisie N1 Pr'!T50</f>
        <v>127</v>
      </c>
      <c r="R50" s="364">
        <f>'saisie N1 Pr'!T50</f>
        <v>64</v>
      </c>
      <c r="S50" s="364">
        <f>'saisie N1 Pr'!U50+'saisie N1 Pr'!V50</f>
        <v>173</v>
      </c>
      <c r="T50" s="364">
        <f>'saisie N1 Pr'!V50</f>
        <v>87</v>
      </c>
      <c r="U50" s="364">
        <f>'saisie N1 Pr'!W50+'saisie N1 Pr'!X50</f>
        <v>169</v>
      </c>
      <c r="V50" s="364">
        <f>'saisie N1 Pr'!X50</f>
        <v>80</v>
      </c>
      <c r="W50" s="364">
        <f>'saisie N1 Pr'!Y50+'saisie N1 Pr'!Z50</f>
        <v>23</v>
      </c>
      <c r="X50" s="364">
        <f>'saisie N1 Pr'!Z50</f>
        <v>15</v>
      </c>
      <c r="Y50" s="363">
        <f t="shared" si="13"/>
        <v>667</v>
      </c>
      <c r="Z50" s="363">
        <f t="shared" si="14"/>
        <v>332</v>
      </c>
      <c r="AA50" s="266" t="s">
        <v>537</v>
      </c>
      <c r="AB50" s="183">
        <f>+'saisie N1 Pr'!AE50</f>
        <v>19</v>
      </c>
      <c r="AC50" s="183">
        <f>+'saisie N1 Pr'!AF50</f>
        <v>17</v>
      </c>
      <c r="AD50" s="183">
        <f>+'saisie N1 Pr'!AG50</f>
        <v>17</v>
      </c>
      <c r="AE50" s="183">
        <f>+'saisie N1 Pr'!AH50</f>
        <v>18</v>
      </c>
      <c r="AF50" s="183">
        <f>+'saisie N1 Pr'!AI50</f>
        <v>16</v>
      </c>
      <c r="AG50" s="182">
        <f t="shared" si="15"/>
        <v>87</v>
      </c>
      <c r="AH50" s="364">
        <v>94</v>
      </c>
      <c r="AI50" s="364">
        <f>+'saisie N1 Pr'!AL50</f>
        <v>93</v>
      </c>
      <c r="AJ50" s="364">
        <f>+'saisie N1 Pr'!AM50</f>
        <v>89</v>
      </c>
      <c r="AK50" s="364">
        <f>+'saisie N1 Pr'!AO50</f>
        <v>0</v>
      </c>
      <c r="AL50" s="364">
        <f>+'saisie N1 Pr'!AN50</f>
        <v>68</v>
      </c>
      <c r="AM50" s="364">
        <f>+'saisie N1 Pr'!AP50</f>
        <v>7</v>
      </c>
      <c r="AN50" s="357">
        <f t="shared" si="16"/>
        <v>96</v>
      </c>
      <c r="AO50" s="357">
        <f t="shared" si="19"/>
        <v>13</v>
      </c>
      <c r="AP50" s="183">
        <f>+'saisie N1 Pr'!AT50</f>
        <v>13</v>
      </c>
      <c r="AQ50" s="183">
        <f>+'saisie N1 Pr'!AU50</f>
        <v>0</v>
      </c>
    </row>
    <row r="51" spans="1:43" ht="15.75" customHeight="1">
      <c r="A51" s="183" t="s">
        <v>538</v>
      </c>
      <c r="B51" s="364">
        <f>+'saisie N1 Pr'!D51+'saisie N1 Pr'!E51</f>
        <v>1752</v>
      </c>
      <c r="C51" s="364">
        <f>+'saisie N1 Pr'!E51</f>
        <v>877</v>
      </c>
      <c r="D51" s="364">
        <f>+'saisie N1 Pr'!F51+'saisie N1 Pr'!G51</f>
        <v>1439</v>
      </c>
      <c r="E51" s="364">
        <f>+'saisie N1 Pr'!G51</f>
        <v>750</v>
      </c>
      <c r="F51" s="364">
        <f>+'saisie N1 Pr'!H51+'saisie N1 Pr'!I51</f>
        <v>1265</v>
      </c>
      <c r="G51" s="364">
        <f>+'saisie N1 Pr'!I51</f>
        <v>650</v>
      </c>
      <c r="H51" s="364">
        <f>+'saisie N1 Pr'!J51+'saisie N1 Pr'!K51</f>
        <v>1022</v>
      </c>
      <c r="I51" s="364">
        <f>+'saisie N1 Pr'!K51</f>
        <v>522</v>
      </c>
      <c r="J51" s="364">
        <f>+'saisie N1 Pr'!L51+'saisie N1 Pr'!M51</f>
        <v>864</v>
      </c>
      <c r="K51" s="364">
        <f>+'saisie N1 Pr'!M51</f>
        <v>464</v>
      </c>
      <c r="L51" s="363">
        <f t="shared" si="17"/>
        <v>6342</v>
      </c>
      <c r="M51" s="363">
        <f t="shared" si="18"/>
        <v>3263</v>
      </c>
      <c r="N51" s="183" t="s">
        <v>538</v>
      </c>
      <c r="O51" s="364">
        <f>'saisie N1 Pr'!Q51+'saisie N1 Pr'!R51</f>
        <v>375</v>
      </c>
      <c r="P51" s="364">
        <f>'saisie N1 Pr'!R51</f>
        <v>177</v>
      </c>
      <c r="Q51" s="364">
        <f>'saisie N1 Pr'!S51+'saisie N1 Pr'!T51</f>
        <v>250</v>
      </c>
      <c r="R51" s="364">
        <f>'saisie N1 Pr'!T51</f>
        <v>146</v>
      </c>
      <c r="S51" s="364">
        <f>'saisie N1 Pr'!U51+'saisie N1 Pr'!V51</f>
        <v>267</v>
      </c>
      <c r="T51" s="364">
        <f>'saisie N1 Pr'!V51</f>
        <v>119</v>
      </c>
      <c r="U51" s="364">
        <f>'saisie N1 Pr'!W51+'saisie N1 Pr'!X51</f>
        <v>200</v>
      </c>
      <c r="V51" s="364">
        <f>'saisie N1 Pr'!X51</f>
        <v>85</v>
      </c>
      <c r="W51" s="364">
        <f>'saisie N1 Pr'!Y51+'saisie N1 Pr'!Z51</f>
        <v>109</v>
      </c>
      <c r="X51" s="364">
        <f>'saisie N1 Pr'!Z51</f>
        <v>54</v>
      </c>
      <c r="Y51" s="363">
        <f t="shared" si="13"/>
        <v>1201</v>
      </c>
      <c r="Z51" s="363">
        <f t="shared" si="14"/>
        <v>581</v>
      </c>
      <c r="AA51" s="183" t="s">
        <v>538</v>
      </c>
      <c r="AB51" s="183">
        <f>+'saisie N1 Pr'!AE51</f>
        <v>33</v>
      </c>
      <c r="AC51" s="183">
        <f>+'saisie N1 Pr'!AF51</f>
        <v>33</v>
      </c>
      <c r="AD51" s="183">
        <f>+'saisie N1 Pr'!AG51</f>
        <v>32</v>
      </c>
      <c r="AE51" s="183">
        <f>+'saisie N1 Pr'!AH51</f>
        <v>31</v>
      </c>
      <c r="AF51" s="183">
        <f>+'saisie N1 Pr'!AI51</f>
        <v>25</v>
      </c>
      <c r="AG51" s="182">
        <f t="shared" si="15"/>
        <v>154</v>
      </c>
      <c r="AH51" s="364">
        <v>169</v>
      </c>
      <c r="AI51" s="364">
        <f>+'saisie N1 Pr'!AL51</f>
        <v>167</v>
      </c>
      <c r="AJ51" s="364">
        <f>+'saisie N1 Pr'!AM51</f>
        <v>163</v>
      </c>
      <c r="AK51" s="364">
        <f>+'saisie N1 Pr'!AO51</f>
        <v>2</v>
      </c>
      <c r="AL51" s="364">
        <f>+'saisie N1 Pr'!AN51</f>
        <v>100</v>
      </c>
      <c r="AM51" s="364">
        <f>+'saisie N1 Pr'!AP51</f>
        <v>13</v>
      </c>
      <c r="AN51" s="357">
        <f t="shared" si="16"/>
        <v>176</v>
      </c>
      <c r="AO51" s="357">
        <f t="shared" si="19"/>
        <v>26</v>
      </c>
      <c r="AP51" s="183">
        <f>+'saisie N1 Pr'!AT51</f>
        <v>26</v>
      </c>
      <c r="AQ51" s="183">
        <f>+'saisie N1 Pr'!AU51</f>
        <v>0</v>
      </c>
    </row>
    <row r="52" spans="1:43" ht="15.75" customHeight="1">
      <c r="A52" s="183" t="s">
        <v>539</v>
      </c>
      <c r="B52" s="364">
        <f>+'saisie N1 Pr'!D52+'saisie N1 Pr'!E52</f>
        <v>790</v>
      </c>
      <c r="C52" s="364">
        <f>+'saisie N1 Pr'!E52</f>
        <v>403</v>
      </c>
      <c r="D52" s="364">
        <f>+'saisie N1 Pr'!F52+'saisie N1 Pr'!G52</f>
        <v>617</v>
      </c>
      <c r="E52" s="364">
        <f>+'saisie N1 Pr'!G52</f>
        <v>293</v>
      </c>
      <c r="F52" s="364">
        <f>+'saisie N1 Pr'!H52+'saisie N1 Pr'!I52</f>
        <v>568</v>
      </c>
      <c r="G52" s="364">
        <f>+'saisie N1 Pr'!I52</f>
        <v>297</v>
      </c>
      <c r="H52" s="364">
        <f>+'saisie N1 Pr'!J52+'saisie N1 Pr'!K52</f>
        <v>408</v>
      </c>
      <c r="I52" s="364">
        <f>+'saisie N1 Pr'!K52</f>
        <v>208</v>
      </c>
      <c r="J52" s="364">
        <f>+'saisie N1 Pr'!L52+'saisie N1 Pr'!M52</f>
        <v>356</v>
      </c>
      <c r="K52" s="364">
        <f>+'saisie N1 Pr'!M52</f>
        <v>192</v>
      </c>
      <c r="L52" s="363">
        <f t="shared" si="17"/>
        <v>2739</v>
      </c>
      <c r="M52" s="363">
        <f t="shared" si="18"/>
        <v>1393</v>
      </c>
      <c r="N52" s="183" t="s">
        <v>539</v>
      </c>
      <c r="O52" s="364">
        <f>'saisie N1 Pr'!Q52+'saisie N1 Pr'!R52</f>
        <v>118</v>
      </c>
      <c r="P52" s="364">
        <f>'saisie N1 Pr'!R52</f>
        <v>48</v>
      </c>
      <c r="Q52" s="364">
        <f>'saisie N1 Pr'!S52+'saisie N1 Pr'!T52</f>
        <v>83</v>
      </c>
      <c r="R52" s="364">
        <f>'saisie N1 Pr'!T52</f>
        <v>35</v>
      </c>
      <c r="S52" s="364">
        <f>'saisie N1 Pr'!U52+'saisie N1 Pr'!V52</f>
        <v>106</v>
      </c>
      <c r="T52" s="364">
        <f>'saisie N1 Pr'!V52</f>
        <v>49</v>
      </c>
      <c r="U52" s="364">
        <f>'saisie N1 Pr'!W52+'saisie N1 Pr'!X52</f>
        <v>52</v>
      </c>
      <c r="V52" s="364">
        <f>'saisie N1 Pr'!X52</f>
        <v>26</v>
      </c>
      <c r="W52" s="364">
        <f>'saisie N1 Pr'!Y52+'saisie N1 Pr'!Z52</f>
        <v>72</v>
      </c>
      <c r="X52" s="364">
        <f>'saisie N1 Pr'!Z52</f>
        <v>39</v>
      </c>
      <c r="Y52" s="363">
        <f t="shared" si="13"/>
        <v>431</v>
      </c>
      <c r="Z52" s="363">
        <f t="shared" si="14"/>
        <v>197</v>
      </c>
      <c r="AA52" s="183" t="s">
        <v>539</v>
      </c>
      <c r="AB52" s="183">
        <f>+'saisie N1 Pr'!AE52</f>
        <v>15</v>
      </c>
      <c r="AC52" s="183">
        <f>+'saisie N1 Pr'!AF52</f>
        <v>14</v>
      </c>
      <c r="AD52" s="183">
        <f>+'saisie N1 Pr'!AG52</f>
        <v>13</v>
      </c>
      <c r="AE52" s="183">
        <f>+'saisie N1 Pr'!AH52</f>
        <v>13</v>
      </c>
      <c r="AF52" s="183">
        <f>+'saisie N1 Pr'!AI52</f>
        <v>11</v>
      </c>
      <c r="AG52" s="182">
        <f t="shared" si="15"/>
        <v>66</v>
      </c>
      <c r="AH52" s="364">
        <v>69</v>
      </c>
      <c r="AI52" s="364">
        <f>+'saisie N1 Pr'!AL52</f>
        <v>68</v>
      </c>
      <c r="AJ52" s="364">
        <f>+'saisie N1 Pr'!AM52</f>
        <v>66</v>
      </c>
      <c r="AK52" s="364">
        <f>+'saisie N1 Pr'!AO52</f>
        <v>0</v>
      </c>
      <c r="AL52" s="364">
        <f>+'saisie N1 Pr'!AN52</f>
        <v>44</v>
      </c>
      <c r="AM52" s="364">
        <f>+'saisie N1 Pr'!AP52</f>
        <v>3</v>
      </c>
      <c r="AN52" s="357">
        <f t="shared" si="16"/>
        <v>69</v>
      </c>
      <c r="AO52" s="357">
        <f t="shared" si="19"/>
        <v>12</v>
      </c>
      <c r="AP52" s="183">
        <f>+'saisie N1 Pr'!AT52</f>
        <v>12</v>
      </c>
      <c r="AQ52" s="183">
        <f>+'saisie N1 Pr'!AU52</f>
        <v>0</v>
      </c>
    </row>
    <row r="53" spans="1:43" ht="10.5" customHeight="1">
      <c r="A53" s="253"/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253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253"/>
      <c r="AB53" s="253"/>
      <c r="AC53" s="253"/>
      <c r="AD53" s="253"/>
      <c r="AE53" s="253"/>
      <c r="AF53" s="253"/>
      <c r="AG53" s="253"/>
      <c r="AH53" s="365"/>
      <c r="AI53" s="253"/>
      <c r="AJ53" s="365"/>
      <c r="AK53" s="253"/>
      <c r="AL53" s="253"/>
      <c r="AM53" s="253"/>
      <c r="AN53" s="365"/>
      <c r="AO53" s="365"/>
      <c r="AP53" s="253"/>
      <c r="AQ53" s="253"/>
    </row>
    <row r="54" spans="1:43" ht="4.5" customHeight="1"/>
    <row r="55" spans="1:43">
      <c r="A55" s="245" t="s">
        <v>247</v>
      </c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245" t="s">
        <v>238</v>
      </c>
      <c r="O55" s="328"/>
      <c r="P55" s="328"/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245" t="s">
        <v>304</v>
      </c>
      <c r="AB55" s="245"/>
      <c r="AC55" s="245"/>
      <c r="AD55" s="245"/>
      <c r="AE55" s="245"/>
      <c r="AF55" s="245"/>
      <c r="AG55" s="245"/>
      <c r="AH55" s="328"/>
      <c r="AI55" s="245"/>
      <c r="AJ55" s="328"/>
      <c r="AK55" s="245"/>
      <c r="AL55" s="245"/>
      <c r="AM55" s="245"/>
      <c r="AN55" s="328"/>
      <c r="AO55" s="328"/>
      <c r="AP55" s="245"/>
      <c r="AQ55" s="245"/>
    </row>
    <row r="56" spans="1:43">
      <c r="A56" s="245" t="s">
        <v>998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245" t="s">
        <v>998</v>
      </c>
      <c r="O56" s="328"/>
      <c r="P56" s="328"/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245" t="s">
        <v>302</v>
      </c>
      <c r="AB56" s="245"/>
      <c r="AC56" s="245"/>
      <c r="AD56" s="245"/>
      <c r="AE56" s="245"/>
      <c r="AF56" s="245"/>
      <c r="AG56" s="245"/>
      <c r="AH56" s="328"/>
      <c r="AI56" s="245"/>
      <c r="AJ56" s="328"/>
      <c r="AK56" s="245"/>
      <c r="AL56" s="245"/>
      <c r="AM56" s="245"/>
      <c r="AN56" s="328"/>
      <c r="AO56" s="328"/>
      <c r="AP56" s="245"/>
      <c r="AQ56" s="245"/>
    </row>
    <row r="57" spans="1:43">
      <c r="A57" s="245" t="s">
        <v>1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245" t="s">
        <v>1</v>
      </c>
      <c r="O57" s="328"/>
      <c r="P57" s="328"/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245" t="s">
        <v>1</v>
      </c>
      <c r="AB57" s="245"/>
      <c r="AC57" s="245"/>
      <c r="AD57" s="245"/>
      <c r="AE57" s="245"/>
      <c r="AF57" s="245"/>
      <c r="AG57" s="245"/>
      <c r="AH57" s="328"/>
      <c r="AI57" s="245"/>
      <c r="AJ57" s="328"/>
      <c r="AK57" s="245"/>
      <c r="AL57" s="245"/>
      <c r="AM57" s="245"/>
      <c r="AN57" s="328"/>
      <c r="AO57" s="328"/>
      <c r="AP57" s="245"/>
      <c r="AQ57" s="245"/>
    </row>
    <row r="58" spans="1:43" ht="11.25" customHeight="1"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/>
      <c r="M58" s="361"/>
      <c r="O58" s="361"/>
      <c r="P58" s="361"/>
      <c r="Q58" s="361"/>
      <c r="R58" s="361"/>
      <c r="S58" s="361"/>
      <c r="T58" s="361"/>
      <c r="U58" s="361"/>
      <c r="V58" s="361"/>
      <c r="W58" s="361"/>
      <c r="X58" s="361"/>
      <c r="Y58" s="361"/>
      <c r="Z58" s="361"/>
      <c r="AB58" s="262"/>
      <c r="AC58" s="262"/>
      <c r="AD58" s="262"/>
      <c r="AE58" s="262"/>
      <c r="AF58" s="262"/>
      <c r="AG58" s="262"/>
      <c r="AH58" s="361"/>
      <c r="AI58" s="262"/>
      <c r="AJ58" s="361"/>
      <c r="AK58" s="262"/>
      <c r="AL58" s="262"/>
      <c r="AM58" s="262"/>
      <c r="AN58" s="361"/>
      <c r="AO58" s="361"/>
      <c r="AP58" s="262"/>
      <c r="AQ58" s="262"/>
    </row>
    <row r="59" spans="1:43" ht="15" customHeight="1">
      <c r="A59" s="248" t="s">
        <v>430</v>
      </c>
      <c r="B59" s="361"/>
      <c r="C59" s="361"/>
      <c r="D59" s="361"/>
      <c r="E59" s="361"/>
      <c r="F59" s="361"/>
      <c r="G59" s="361"/>
      <c r="H59" s="361"/>
      <c r="I59" s="361"/>
      <c r="J59" s="361" t="s">
        <v>376</v>
      </c>
      <c r="K59" s="361"/>
      <c r="L59" s="361"/>
      <c r="M59" s="361"/>
      <c r="N59" s="248" t="s">
        <v>430</v>
      </c>
      <c r="O59" s="361"/>
      <c r="P59" s="361"/>
      <c r="Q59" s="361"/>
      <c r="R59" s="361"/>
      <c r="S59" s="361"/>
      <c r="T59" s="361"/>
      <c r="U59" s="361"/>
      <c r="V59" s="361"/>
      <c r="W59" s="361" t="s">
        <v>376</v>
      </c>
      <c r="X59" s="361"/>
      <c r="Y59" s="361"/>
      <c r="Z59" s="361"/>
      <c r="AA59" s="248" t="s">
        <v>430</v>
      </c>
      <c r="AB59" s="262"/>
      <c r="AC59" s="262"/>
      <c r="AD59" s="262"/>
      <c r="AE59" s="262"/>
      <c r="AF59" s="262"/>
      <c r="AG59" s="262"/>
      <c r="AH59" s="361"/>
      <c r="AI59" s="262"/>
      <c r="AJ59" s="361"/>
      <c r="AK59" s="262"/>
      <c r="AL59" s="262"/>
      <c r="AM59" s="262"/>
      <c r="AN59" s="361" t="s">
        <v>376</v>
      </c>
      <c r="AO59" s="361"/>
      <c r="AP59" s="262"/>
      <c r="AQ59" s="262"/>
    </row>
    <row r="60" spans="1:43">
      <c r="B60" s="361"/>
      <c r="C60" s="361"/>
      <c r="D60" s="361"/>
      <c r="E60" s="361"/>
      <c r="F60" s="361"/>
      <c r="G60" s="361"/>
      <c r="H60" s="361"/>
      <c r="I60" s="361"/>
      <c r="J60" s="361"/>
      <c r="K60" s="361"/>
      <c r="L60" s="361"/>
      <c r="M60" s="361"/>
      <c r="O60" s="361"/>
      <c r="P60" s="361"/>
      <c r="Q60" s="361"/>
      <c r="R60" s="361"/>
      <c r="S60" s="361"/>
      <c r="T60" s="361"/>
      <c r="U60" s="361"/>
      <c r="V60" s="361"/>
      <c r="W60" s="361"/>
      <c r="X60" s="361"/>
      <c r="Y60" s="361"/>
      <c r="Z60" s="361"/>
      <c r="AB60" s="262"/>
      <c r="AC60" s="262"/>
      <c r="AD60" s="262"/>
      <c r="AE60" s="262"/>
      <c r="AF60" s="262"/>
      <c r="AG60" s="262"/>
      <c r="AH60" s="361"/>
      <c r="AI60" s="262"/>
      <c r="AJ60" s="361"/>
      <c r="AK60" s="262"/>
      <c r="AL60" s="262"/>
      <c r="AM60" s="262"/>
      <c r="AN60" s="361"/>
      <c r="AO60" s="361"/>
      <c r="AP60" s="262"/>
      <c r="AQ60" s="262"/>
    </row>
    <row r="61" spans="1:43" ht="18.75" customHeight="1">
      <c r="A61" s="249"/>
      <c r="B61" s="79" t="s">
        <v>378</v>
      </c>
      <c r="C61" s="186"/>
      <c r="D61" s="79" t="s">
        <v>379</v>
      </c>
      <c r="E61" s="186"/>
      <c r="F61" s="79" t="s">
        <v>380</v>
      </c>
      <c r="G61" s="186"/>
      <c r="H61" s="79" t="s">
        <v>381</v>
      </c>
      <c r="I61" s="186"/>
      <c r="J61" s="79" t="s">
        <v>382</v>
      </c>
      <c r="K61" s="186"/>
      <c r="L61" s="79" t="s">
        <v>80</v>
      </c>
      <c r="M61" s="186"/>
      <c r="N61" s="249"/>
      <c r="O61" s="79" t="s">
        <v>378</v>
      </c>
      <c r="P61" s="186"/>
      <c r="Q61" s="79" t="s">
        <v>379</v>
      </c>
      <c r="R61" s="186"/>
      <c r="S61" s="79" t="s">
        <v>380</v>
      </c>
      <c r="T61" s="186"/>
      <c r="U61" s="79" t="s">
        <v>381</v>
      </c>
      <c r="V61" s="186"/>
      <c r="W61" s="79" t="s">
        <v>382</v>
      </c>
      <c r="X61" s="186"/>
      <c r="Y61" s="79" t="s">
        <v>80</v>
      </c>
      <c r="Z61" s="186"/>
      <c r="AA61" s="249"/>
      <c r="AB61" s="1078"/>
      <c r="AC61" s="1078"/>
      <c r="AD61" s="1078"/>
      <c r="AE61" s="1078"/>
      <c r="AF61" s="1078"/>
      <c r="AG61" s="1079"/>
      <c r="AH61" s="1095" t="s">
        <v>110</v>
      </c>
      <c r="AI61" s="1096"/>
      <c r="AJ61" s="800" t="s">
        <v>385</v>
      </c>
      <c r="AK61" s="801"/>
      <c r="AL61" s="801"/>
      <c r="AM61" s="801"/>
      <c r="AN61" s="802"/>
      <c r="AO61" s="1092" t="s">
        <v>386</v>
      </c>
      <c r="AP61" s="1093"/>
      <c r="AQ61" s="1094"/>
    </row>
    <row r="62" spans="1:43" ht="25.5" customHeight="1">
      <c r="A62" s="253" t="s">
        <v>387</v>
      </c>
      <c r="B62" s="85" t="s">
        <v>665</v>
      </c>
      <c r="C62" s="85" t="s">
        <v>389</v>
      </c>
      <c r="D62" s="85" t="s">
        <v>665</v>
      </c>
      <c r="E62" s="85" t="s">
        <v>389</v>
      </c>
      <c r="F62" s="85" t="s">
        <v>665</v>
      </c>
      <c r="G62" s="85" t="s">
        <v>389</v>
      </c>
      <c r="H62" s="85" t="s">
        <v>665</v>
      </c>
      <c r="I62" s="85" t="s">
        <v>389</v>
      </c>
      <c r="J62" s="85" t="s">
        <v>665</v>
      </c>
      <c r="K62" s="85" t="s">
        <v>389</v>
      </c>
      <c r="L62" s="85" t="s">
        <v>665</v>
      </c>
      <c r="M62" s="85" t="s">
        <v>389</v>
      </c>
      <c r="N62" s="253" t="s">
        <v>387</v>
      </c>
      <c r="O62" s="85" t="s">
        <v>665</v>
      </c>
      <c r="P62" s="85" t="s">
        <v>389</v>
      </c>
      <c r="Q62" s="85" t="s">
        <v>665</v>
      </c>
      <c r="R62" s="85" t="s">
        <v>389</v>
      </c>
      <c r="S62" s="85" t="s">
        <v>665</v>
      </c>
      <c r="T62" s="85" t="s">
        <v>389</v>
      </c>
      <c r="U62" s="85" t="s">
        <v>665</v>
      </c>
      <c r="V62" s="85" t="s">
        <v>389</v>
      </c>
      <c r="W62" s="85" t="s">
        <v>665</v>
      </c>
      <c r="X62" s="85" t="s">
        <v>389</v>
      </c>
      <c r="Y62" s="85" t="s">
        <v>665</v>
      </c>
      <c r="Z62" s="85" t="s">
        <v>389</v>
      </c>
      <c r="AA62" s="253" t="s">
        <v>387</v>
      </c>
      <c r="AB62" s="615" t="s">
        <v>396</v>
      </c>
      <c r="AC62" s="615" t="s">
        <v>397</v>
      </c>
      <c r="AD62" s="615" t="s">
        <v>398</v>
      </c>
      <c r="AE62" s="615" t="s">
        <v>399</v>
      </c>
      <c r="AF62" s="615" t="s">
        <v>400</v>
      </c>
      <c r="AG62" s="622" t="s">
        <v>182</v>
      </c>
      <c r="AH62" s="885" t="s">
        <v>86</v>
      </c>
      <c r="AI62" s="933" t="s">
        <v>9</v>
      </c>
      <c r="AJ62" s="883" t="s">
        <v>241</v>
      </c>
      <c r="AK62" s="1051" t="s">
        <v>112</v>
      </c>
      <c r="AL62" s="883" t="s">
        <v>242</v>
      </c>
      <c r="AM62" s="883" t="s">
        <v>83</v>
      </c>
      <c r="AN62" s="884" t="s">
        <v>377</v>
      </c>
      <c r="AO62" s="885" t="s">
        <v>111</v>
      </c>
      <c r="AP62" s="885" t="s">
        <v>117</v>
      </c>
      <c r="AQ62" s="886" t="s">
        <v>178</v>
      </c>
    </row>
    <row r="63" spans="1:43">
      <c r="A63" s="183"/>
      <c r="B63" s="362"/>
      <c r="C63" s="362"/>
      <c r="D63" s="362"/>
      <c r="E63" s="362"/>
      <c r="F63" s="362"/>
      <c r="G63" s="362"/>
      <c r="H63" s="362"/>
      <c r="I63" s="362"/>
      <c r="J63" s="362"/>
      <c r="K63" s="362"/>
      <c r="L63" s="362"/>
      <c r="M63" s="362"/>
      <c r="N63" s="183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249"/>
      <c r="AB63" s="438"/>
      <c r="AC63" s="438"/>
      <c r="AD63" s="438"/>
      <c r="AE63" s="438"/>
      <c r="AF63" s="438"/>
      <c r="AG63" s="249"/>
      <c r="AH63" s="242"/>
      <c r="AI63" s="619"/>
      <c r="AJ63" s="242"/>
      <c r="AK63" s="626"/>
      <c r="AL63" s="242"/>
      <c r="AM63" s="242"/>
      <c r="AN63" s="438"/>
      <c r="AO63" s="438"/>
      <c r="AP63" s="242"/>
      <c r="AQ63" s="254"/>
    </row>
    <row r="64" spans="1:43">
      <c r="A64" s="182" t="s">
        <v>407</v>
      </c>
      <c r="B64" s="363">
        <f t="shared" ref="B64:M64" si="20">SUM(B66:B88)</f>
        <v>21271</v>
      </c>
      <c r="C64" s="363">
        <f t="shared" si="20"/>
        <v>10572</v>
      </c>
      <c r="D64" s="363">
        <f t="shared" si="20"/>
        <v>15211</v>
      </c>
      <c r="E64" s="363">
        <f t="shared" si="20"/>
        <v>7410</v>
      </c>
      <c r="F64" s="363">
        <f t="shared" si="20"/>
        <v>13655</v>
      </c>
      <c r="G64" s="363">
        <f t="shared" si="20"/>
        <v>6906</v>
      </c>
      <c r="H64" s="363">
        <f t="shared" si="20"/>
        <v>9332</v>
      </c>
      <c r="I64" s="363">
        <f t="shared" si="20"/>
        <v>4738</v>
      </c>
      <c r="J64" s="363">
        <f t="shared" si="20"/>
        <v>6788</v>
      </c>
      <c r="K64" s="363">
        <f t="shared" si="20"/>
        <v>3538</v>
      </c>
      <c r="L64" s="363">
        <f t="shared" si="20"/>
        <v>66257</v>
      </c>
      <c r="M64" s="363">
        <f t="shared" si="20"/>
        <v>33164</v>
      </c>
      <c r="N64" s="182" t="s">
        <v>407</v>
      </c>
      <c r="O64" s="363">
        <f>SUM(O66:O88)</f>
        <v>4934</v>
      </c>
      <c r="P64" s="363">
        <f t="shared" ref="P64:Z64" si="21">SUM(P66:P88)</f>
        <v>2323</v>
      </c>
      <c r="Q64" s="363">
        <f t="shared" si="21"/>
        <v>3142</v>
      </c>
      <c r="R64" s="363">
        <f t="shared" si="21"/>
        <v>1444</v>
      </c>
      <c r="S64" s="363">
        <f t="shared" si="21"/>
        <v>2881</v>
      </c>
      <c r="T64" s="363">
        <f t="shared" si="21"/>
        <v>1423</v>
      </c>
      <c r="U64" s="363">
        <f t="shared" si="21"/>
        <v>1608</v>
      </c>
      <c r="V64" s="363">
        <f t="shared" si="21"/>
        <v>835</v>
      </c>
      <c r="W64" s="363">
        <f t="shared" si="21"/>
        <v>755</v>
      </c>
      <c r="X64" s="363">
        <f t="shared" si="21"/>
        <v>426</v>
      </c>
      <c r="Y64" s="363">
        <f t="shared" si="21"/>
        <v>13320</v>
      </c>
      <c r="Z64" s="363">
        <f t="shared" si="21"/>
        <v>6451</v>
      </c>
      <c r="AA64" s="182" t="s">
        <v>407</v>
      </c>
      <c r="AB64" s="182">
        <f>SUM(AB66:AB88)</f>
        <v>719</v>
      </c>
      <c r="AC64" s="182">
        <f t="shared" ref="AC64:AQ64" si="22">SUM(AC66:AC88)</f>
        <v>692</v>
      </c>
      <c r="AD64" s="182">
        <f t="shared" si="22"/>
        <v>674</v>
      </c>
      <c r="AE64" s="182">
        <f t="shared" si="22"/>
        <v>516</v>
      </c>
      <c r="AF64" s="182">
        <f t="shared" si="22"/>
        <v>419</v>
      </c>
      <c r="AG64" s="182">
        <f t="shared" si="22"/>
        <v>3020</v>
      </c>
      <c r="AH64" s="182">
        <f t="shared" si="22"/>
        <v>2152</v>
      </c>
      <c r="AI64" s="182">
        <f t="shared" si="22"/>
        <v>1960</v>
      </c>
      <c r="AJ64" s="182">
        <f t="shared" si="22"/>
        <v>2089</v>
      </c>
      <c r="AK64" s="182">
        <f>SUM(AK66:AK88)</f>
        <v>107</v>
      </c>
      <c r="AL64" s="182">
        <f t="shared" si="22"/>
        <v>1242</v>
      </c>
      <c r="AM64" s="182">
        <f t="shared" si="22"/>
        <v>110</v>
      </c>
      <c r="AN64" s="182">
        <f t="shared" si="22"/>
        <v>2199</v>
      </c>
      <c r="AO64" s="182">
        <f t="shared" si="22"/>
        <v>819</v>
      </c>
      <c r="AP64" s="182">
        <f t="shared" si="22"/>
        <v>683</v>
      </c>
      <c r="AQ64" s="182">
        <f t="shared" si="22"/>
        <v>136</v>
      </c>
    </row>
    <row r="65" spans="1:43" ht="10.5" customHeight="1">
      <c r="A65" s="183"/>
      <c r="B65" s="364"/>
      <c r="C65" s="364"/>
      <c r="D65" s="364"/>
      <c r="E65" s="364"/>
      <c r="F65" s="364"/>
      <c r="G65" s="364"/>
      <c r="H65" s="364"/>
      <c r="I65" s="364"/>
      <c r="J65" s="364"/>
      <c r="K65" s="364"/>
      <c r="L65" s="364"/>
      <c r="M65" s="364"/>
      <c r="N65" s="183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4"/>
      <c r="Z65" s="364"/>
      <c r="AA65" s="183"/>
      <c r="AB65" s="183"/>
      <c r="AC65" s="183"/>
      <c r="AD65" s="183"/>
      <c r="AE65" s="183"/>
      <c r="AF65" s="183"/>
      <c r="AG65" s="183"/>
      <c r="AH65" s="364"/>
      <c r="AI65" s="183"/>
      <c r="AJ65" s="364"/>
      <c r="AK65" s="183"/>
      <c r="AL65" s="183"/>
      <c r="AM65" s="183"/>
      <c r="AN65" s="364"/>
      <c r="AO65" s="364"/>
      <c r="AP65" s="183"/>
      <c r="AQ65" s="263"/>
    </row>
    <row r="66" spans="1:43" ht="15" customHeight="1">
      <c r="A66" s="183" t="s">
        <v>431</v>
      </c>
      <c r="B66" s="364">
        <f>+'saisie N1 Pr'!D67+'saisie N1 Pr'!E67</f>
        <v>1854</v>
      </c>
      <c r="C66" s="364">
        <f>+'saisie N1 Pr'!E67</f>
        <v>914</v>
      </c>
      <c r="D66" s="364">
        <f>+'saisie N1 Pr'!F67+'saisie N1 Pr'!G67</f>
        <v>1760</v>
      </c>
      <c r="E66" s="364">
        <f>+'saisie N1 Pr'!G67</f>
        <v>862</v>
      </c>
      <c r="F66" s="364">
        <f>+'saisie N1 Pr'!H67+'saisie N1 Pr'!I67</f>
        <v>1538</v>
      </c>
      <c r="G66" s="364">
        <f>+'saisie N1 Pr'!I67</f>
        <v>776</v>
      </c>
      <c r="H66" s="364">
        <f>+'saisie N1 Pr'!J67+'saisie N1 Pr'!K67</f>
        <v>1452</v>
      </c>
      <c r="I66" s="364">
        <f>+'saisie N1 Pr'!K67</f>
        <v>738</v>
      </c>
      <c r="J66" s="364">
        <f>+'saisie N1 Pr'!L67+'saisie N1 Pr'!M67</f>
        <v>1257</v>
      </c>
      <c r="K66" s="364">
        <f>+'saisie N1 Pr'!M67</f>
        <v>636</v>
      </c>
      <c r="L66" s="363">
        <f>+B66+D66+F66+H66+J66</f>
        <v>7861</v>
      </c>
      <c r="M66" s="363">
        <f>+C66+E66+G66+I66+K66</f>
        <v>3926</v>
      </c>
      <c r="N66" s="183" t="s">
        <v>431</v>
      </c>
      <c r="O66" s="364">
        <f>+'saisie N1 Pr'!Q67+'saisie N1 Pr'!R67</f>
        <v>190</v>
      </c>
      <c r="P66" s="364">
        <f>+'saisie N1 Pr'!R67</f>
        <v>83</v>
      </c>
      <c r="Q66" s="364">
        <f>+'saisie N1 Pr'!S67+'saisie N1 Pr'!T67</f>
        <v>194</v>
      </c>
      <c r="R66" s="364">
        <f>+'saisie N1 Pr'!T67</f>
        <v>71</v>
      </c>
      <c r="S66" s="364">
        <f>+'saisie N1 Pr'!U67+'saisie N1 Pr'!V67</f>
        <v>205</v>
      </c>
      <c r="T66" s="364">
        <f>+'saisie N1 Pr'!V67</f>
        <v>91</v>
      </c>
      <c r="U66" s="364">
        <f>+'saisie N1 Pr'!W67+'saisie N1 Pr'!X67</f>
        <v>182</v>
      </c>
      <c r="V66" s="364">
        <f>+'saisie N1 Pr'!X67</f>
        <v>92</v>
      </c>
      <c r="W66" s="364">
        <f>+'saisie N1 Pr'!Y67+'saisie N1 Pr'!Z67</f>
        <v>86</v>
      </c>
      <c r="X66" s="364">
        <f>+'saisie N1 Pr'!Z67</f>
        <v>51</v>
      </c>
      <c r="Y66" s="363">
        <f t="shared" ref="Y66:Y88" si="23">+O66+Q66+S66+U66+W66</f>
        <v>857</v>
      </c>
      <c r="Z66" s="363">
        <f t="shared" ref="Z66:Z88" si="24">+P66+R66+T66+V66+X66</f>
        <v>388</v>
      </c>
      <c r="AA66" s="183" t="s">
        <v>431</v>
      </c>
      <c r="AB66" s="364">
        <v>48</v>
      </c>
      <c r="AC66" s="364">
        <v>48</v>
      </c>
      <c r="AD66" s="364">
        <v>45</v>
      </c>
      <c r="AE66" s="364">
        <v>43</v>
      </c>
      <c r="AF66" s="364">
        <v>41</v>
      </c>
      <c r="AG66" s="182">
        <f t="shared" ref="AG66:AG87" si="25">SUM(AB66:AF66)</f>
        <v>225</v>
      </c>
      <c r="AH66" s="364">
        <v>265</v>
      </c>
      <c r="AI66" s="364">
        <v>249</v>
      </c>
      <c r="AJ66" s="364">
        <v>268</v>
      </c>
      <c r="AK66" s="364">
        <f>+'saisie N1 Pr'!AO67</f>
        <v>0</v>
      </c>
      <c r="AL66" s="364">
        <f>+'saisie N1 Pr'!AN67</f>
        <v>229</v>
      </c>
      <c r="AM66" s="364">
        <v>49</v>
      </c>
      <c r="AN66" s="357">
        <f t="shared" ref="AN66:AN88" si="26">AJ66+AM66</f>
        <v>317</v>
      </c>
      <c r="AO66" s="364">
        <f>+'saisie N1 Pr'!AS67</f>
        <v>39</v>
      </c>
      <c r="AP66" s="364">
        <f>+'saisie N1 Pr'!AT67</f>
        <v>38</v>
      </c>
      <c r="AQ66" s="364">
        <f>+'saisie N1 Pr'!AU67</f>
        <v>1</v>
      </c>
    </row>
    <row r="67" spans="1:43" ht="15" customHeight="1">
      <c r="A67" s="183" t="s">
        <v>432</v>
      </c>
      <c r="B67" s="364">
        <f>+'saisie N1 Pr'!D68+'saisie N1 Pr'!E68</f>
        <v>5281</v>
      </c>
      <c r="C67" s="364">
        <f>+'saisie N1 Pr'!E68</f>
        <v>2603</v>
      </c>
      <c r="D67" s="364">
        <f>+'saisie N1 Pr'!F68+'saisie N1 Pr'!G68</f>
        <v>3797</v>
      </c>
      <c r="E67" s="364">
        <f>+'saisie N1 Pr'!G68</f>
        <v>1864</v>
      </c>
      <c r="F67" s="364">
        <f>+'saisie N1 Pr'!H68+'saisie N1 Pr'!I68</f>
        <v>3199</v>
      </c>
      <c r="G67" s="364">
        <f>+'saisie N1 Pr'!I68</f>
        <v>1678</v>
      </c>
      <c r="H67" s="364">
        <f>+'saisie N1 Pr'!J68+'saisie N1 Pr'!K68</f>
        <v>1960</v>
      </c>
      <c r="I67" s="364">
        <f>+'saisie N1 Pr'!K68</f>
        <v>1053</v>
      </c>
      <c r="J67" s="364">
        <f>+'saisie N1 Pr'!L68+'saisie N1 Pr'!M68</f>
        <v>1149</v>
      </c>
      <c r="K67" s="364">
        <f>+'saisie N1 Pr'!M68</f>
        <v>591</v>
      </c>
      <c r="L67" s="363">
        <f t="shared" ref="L67:L88" si="27">+B67+D67+F67+H67+J67</f>
        <v>15386</v>
      </c>
      <c r="M67" s="363">
        <f t="shared" ref="M67:M88" si="28">+C67+E67+G67+I67+K67</f>
        <v>7789</v>
      </c>
      <c r="N67" s="183" t="s">
        <v>432</v>
      </c>
      <c r="O67" s="364">
        <f>+'saisie N1 Pr'!Q68+'saisie N1 Pr'!R68</f>
        <v>1598</v>
      </c>
      <c r="P67" s="364">
        <f>+'saisie N1 Pr'!R68</f>
        <v>734</v>
      </c>
      <c r="Q67" s="364">
        <f>+'saisie N1 Pr'!S68+'saisie N1 Pr'!T68</f>
        <v>939</v>
      </c>
      <c r="R67" s="364">
        <f>+'saisie N1 Pr'!T68</f>
        <v>428</v>
      </c>
      <c r="S67" s="364">
        <f>+'saisie N1 Pr'!U68+'saisie N1 Pr'!V68</f>
        <v>782</v>
      </c>
      <c r="T67" s="364">
        <f>+'saisie N1 Pr'!V68</f>
        <v>418</v>
      </c>
      <c r="U67" s="364">
        <f>+'saisie N1 Pr'!W68+'saisie N1 Pr'!X68</f>
        <v>416</v>
      </c>
      <c r="V67" s="364">
        <f>+'saisie N1 Pr'!X68</f>
        <v>227</v>
      </c>
      <c r="W67" s="364">
        <f>+'saisie N1 Pr'!Y68+'saisie N1 Pr'!Z68</f>
        <v>157</v>
      </c>
      <c r="X67" s="364">
        <f>+'saisie N1 Pr'!Z68</f>
        <v>90</v>
      </c>
      <c r="Y67" s="363">
        <f t="shared" si="23"/>
        <v>3892</v>
      </c>
      <c r="Z67" s="363">
        <f t="shared" si="24"/>
        <v>1897</v>
      </c>
      <c r="AA67" s="183" t="s">
        <v>432</v>
      </c>
      <c r="AB67" s="364">
        <v>193</v>
      </c>
      <c r="AC67" s="364">
        <v>190</v>
      </c>
      <c r="AD67" s="364">
        <v>184</v>
      </c>
      <c r="AE67" s="364">
        <v>138</v>
      </c>
      <c r="AF67" s="364">
        <v>105</v>
      </c>
      <c r="AG67" s="182">
        <f t="shared" si="25"/>
        <v>810</v>
      </c>
      <c r="AH67" s="364">
        <v>442</v>
      </c>
      <c r="AI67" s="364">
        <v>406</v>
      </c>
      <c r="AJ67" s="364">
        <v>414</v>
      </c>
      <c r="AK67" s="371">
        <f>+'saisie N1 Pr'!AO68</f>
        <v>0</v>
      </c>
      <c r="AL67" s="364">
        <f>+'saisie N1 Pr'!AN68</f>
        <v>188</v>
      </c>
      <c r="AM67" s="364">
        <v>0</v>
      </c>
      <c r="AN67" s="357">
        <f t="shared" si="26"/>
        <v>414</v>
      </c>
      <c r="AO67" s="364">
        <f>+'saisie N1 Pr'!AS68</f>
        <v>243</v>
      </c>
      <c r="AP67" s="364">
        <f>+'saisie N1 Pr'!AT68</f>
        <v>190</v>
      </c>
      <c r="AQ67" s="364">
        <f>+'saisie N1 Pr'!AU68</f>
        <v>53</v>
      </c>
    </row>
    <row r="68" spans="1:43" ht="15" customHeight="1">
      <c r="A68" s="183" t="s">
        <v>433</v>
      </c>
      <c r="B68" s="364">
        <f>+'saisie N1 Pr'!D69+'saisie N1 Pr'!E69</f>
        <v>1897</v>
      </c>
      <c r="C68" s="364">
        <f>+'saisie N1 Pr'!E69</f>
        <v>960</v>
      </c>
      <c r="D68" s="364">
        <f>+'saisie N1 Pr'!F69+'saisie N1 Pr'!G69</f>
        <v>1396</v>
      </c>
      <c r="E68" s="364">
        <f>+'saisie N1 Pr'!G69</f>
        <v>668</v>
      </c>
      <c r="F68" s="364">
        <f>+'saisie N1 Pr'!H69+'saisie N1 Pr'!I69</f>
        <v>1246</v>
      </c>
      <c r="G68" s="364">
        <f>+'saisie N1 Pr'!I69</f>
        <v>635</v>
      </c>
      <c r="H68" s="364">
        <f>+'saisie N1 Pr'!J69+'saisie N1 Pr'!K69</f>
        <v>693</v>
      </c>
      <c r="I68" s="364">
        <f>+'saisie N1 Pr'!K69</f>
        <v>371</v>
      </c>
      <c r="J68" s="364">
        <f>+'saisie N1 Pr'!L69+'saisie N1 Pr'!M69</f>
        <v>499</v>
      </c>
      <c r="K68" s="364">
        <f>+'saisie N1 Pr'!M69</f>
        <v>283</v>
      </c>
      <c r="L68" s="363">
        <f t="shared" si="27"/>
        <v>5731</v>
      </c>
      <c r="M68" s="363">
        <f t="shared" si="28"/>
        <v>2917</v>
      </c>
      <c r="N68" s="183" t="s">
        <v>433</v>
      </c>
      <c r="O68" s="364">
        <f>+'saisie N1 Pr'!Q69+'saisie N1 Pr'!R69</f>
        <v>543</v>
      </c>
      <c r="P68" s="364">
        <f>+'saisie N1 Pr'!R69</f>
        <v>275</v>
      </c>
      <c r="Q68" s="364">
        <f>+'saisie N1 Pr'!S69+'saisie N1 Pr'!T69</f>
        <v>302</v>
      </c>
      <c r="R68" s="364">
        <f>+'saisie N1 Pr'!T69</f>
        <v>134</v>
      </c>
      <c r="S68" s="364">
        <f>+'saisie N1 Pr'!U69+'saisie N1 Pr'!V69</f>
        <v>356</v>
      </c>
      <c r="T68" s="364">
        <f>+'saisie N1 Pr'!V69</f>
        <v>185</v>
      </c>
      <c r="U68" s="364">
        <f>+'saisie N1 Pr'!W69+'saisie N1 Pr'!X69</f>
        <v>128</v>
      </c>
      <c r="V68" s="364">
        <f>+'saisie N1 Pr'!X69</f>
        <v>74</v>
      </c>
      <c r="W68" s="364">
        <f>+'saisie N1 Pr'!Y69+'saisie N1 Pr'!Z69</f>
        <v>64</v>
      </c>
      <c r="X68" s="364">
        <f>+'saisie N1 Pr'!Z69</f>
        <v>41</v>
      </c>
      <c r="Y68" s="363">
        <f t="shared" si="23"/>
        <v>1393</v>
      </c>
      <c r="Z68" s="363">
        <f t="shared" si="24"/>
        <v>709</v>
      </c>
      <c r="AA68" s="183" t="s">
        <v>433</v>
      </c>
      <c r="AB68" s="364">
        <v>57</v>
      </c>
      <c r="AC68" s="364">
        <v>55</v>
      </c>
      <c r="AD68" s="364">
        <v>54</v>
      </c>
      <c r="AE68" s="364">
        <v>39</v>
      </c>
      <c r="AF68" s="364">
        <v>31</v>
      </c>
      <c r="AG68" s="182">
        <f t="shared" si="25"/>
        <v>236</v>
      </c>
      <c r="AH68" s="364">
        <v>141</v>
      </c>
      <c r="AI68" s="364">
        <v>131</v>
      </c>
      <c r="AJ68" s="364">
        <v>141</v>
      </c>
      <c r="AK68" s="371">
        <f>+'saisie N1 Pr'!AO69</f>
        <v>0</v>
      </c>
      <c r="AL68" s="364">
        <f>+'saisie N1 Pr'!AN69</f>
        <v>78</v>
      </c>
      <c r="AM68" s="364">
        <v>0</v>
      </c>
      <c r="AN68" s="357">
        <f t="shared" si="26"/>
        <v>141</v>
      </c>
      <c r="AO68" s="364">
        <f>+'saisie N1 Pr'!AS69</f>
        <v>60</v>
      </c>
      <c r="AP68" s="364">
        <f>+'saisie N1 Pr'!AT69</f>
        <v>57</v>
      </c>
      <c r="AQ68" s="364">
        <f>+'saisie N1 Pr'!AU69</f>
        <v>3</v>
      </c>
    </row>
    <row r="69" spans="1:43" ht="15" customHeight="1">
      <c r="A69" s="183" t="s">
        <v>434</v>
      </c>
      <c r="B69" s="364">
        <f>+'saisie N1 Pr'!D70+'saisie N1 Pr'!E70</f>
        <v>1209</v>
      </c>
      <c r="C69" s="364">
        <f>+'saisie N1 Pr'!E70</f>
        <v>617</v>
      </c>
      <c r="D69" s="364">
        <f>+'saisie N1 Pr'!F70+'saisie N1 Pr'!G70</f>
        <v>783</v>
      </c>
      <c r="E69" s="364">
        <f>+'saisie N1 Pr'!G70</f>
        <v>377</v>
      </c>
      <c r="F69" s="364">
        <f>+'saisie N1 Pr'!H70+'saisie N1 Pr'!I70</f>
        <v>615</v>
      </c>
      <c r="G69" s="364">
        <f>+'saisie N1 Pr'!I70</f>
        <v>294</v>
      </c>
      <c r="H69" s="364">
        <f>+'saisie N1 Pr'!J70+'saisie N1 Pr'!K70</f>
        <v>378</v>
      </c>
      <c r="I69" s="364">
        <f>+'saisie N1 Pr'!K70</f>
        <v>195</v>
      </c>
      <c r="J69" s="364">
        <f>+'saisie N1 Pr'!L70+'saisie N1 Pr'!M70</f>
        <v>270</v>
      </c>
      <c r="K69" s="364">
        <f>+'saisie N1 Pr'!M70</f>
        <v>141</v>
      </c>
      <c r="L69" s="363">
        <f t="shared" si="27"/>
        <v>3255</v>
      </c>
      <c r="M69" s="363">
        <f t="shared" si="28"/>
        <v>1624</v>
      </c>
      <c r="N69" s="183" t="s">
        <v>434</v>
      </c>
      <c r="O69" s="364">
        <f>+'saisie N1 Pr'!Q70+'saisie N1 Pr'!R70</f>
        <v>199</v>
      </c>
      <c r="P69" s="364">
        <f>+'saisie N1 Pr'!R70</f>
        <v>104</v>
      </c>
      <c r="Q69" s="364">
        <f>+'saisie N1 Pr'!S70+'saisie N1 Pr'!T70</f>
        <v>163</v>
      </c>
      <c r="R69" s="364">
        <f>+'saisie N1 Pr'!T70</f>
        <v>88</v>
      </c>
      <c r="S69" s="364">
        <f>+'saisie N1 Pr'!U70+'saisie N1 Pr'!V70</f>
        <v>133</v>
      </c>
      <c r="T69" s="364">
        <f>+'saisie N1 Pr'!V70</f>
        <v>62</v>
      </c>
      <c r="U69" s="364">
        <f>+'saisie N1 Pr'!W70+'saisie N1 Pr'!X70</f>
        <v>78</v>
      </c>
      <c r="V69" s="364">
        <f>+'saisie N1 Pr'!X70</f>
        <v>36</v>
      </c>
      <c r="W69" s="364">
        <f>+'saisie N1 Pr'!Y70+'saisie N1 Pr'!Z70</f>
        <v>48</v>
      </c>
      <c r="X69" s="364">
        <f>+'saisie N1 Pr'!Z70</f>
        <v>32</v>
      </c>
      <c r="Y69" s="363">
        <f t="shared" si="23"/>
        <v>621</v>
      </c>
      <c r="Z69" s="363">
        <f t="shared" si="24"/>
        <v>322</v>
      </c>
      <c r="AA69" s="183" t="s">
        <v>434</v>
      </c>
      <c r="AB69" s="364">
        <v>35</v>
      </c>
      <c r="AC69" s="364">
        <v>32</v>
      </c>
      <c r="AD69" s="364">
        <v>30</v>
      </c>
      <c r="AE69" s="364">
        <v>23</v>
      </c>
      <c r="AF69" s="364">
        <v>18</v>
      </c>
      <c r="AG69" s="182">
        <f t="shared" si="25"/>
        <v>138</v>
      </c>
      <c r="AH69" s="364">
        <v>88</v>
      </c>
      <c r="AI69" s="364">
        <v>82</v>
      </c>
      <c r="AJ69" s="364">
        <v>80</v>
      </c>
      <c r="AK69" s="364">
        <f>+'saisie N1 Pr'!AO70</f>
        <v>0</v>
      </c>
      <c r="AL69" s="364">
        <f>+'saisie N1 Pr'!AN70</f>
        <v>36</v>
      </c>
      <c r="AM69" s="364">
        <v>2</v>
      </c>
      <c r="AN69" s="357">
        <f t="shared" si="26"/>
        <v>82</v>
      </c>
      <c r="AO69" s="364">
        <f>+'saisie N1 Pr'!AS70</f>
        <v>61</v>
      </c>
      <c r="AP69" s="364">
        <f>+'saisie N1 Pr'!AT70</f>
        <v>37</v>
      </c>
      <c r="AQ69" s="364">
        <f>+'saisie N1 Pr'!AU70</f>
        <v>24</v>
      </c>
    </row>
    <row r="70" spans="1:43" ht="15" customHeight="1">
      <c r="A70" s="183" t="s">
        <v>435</v>
      </c>
      <c r="B70" s="364">
        <f>+'saisie N1 Pr'!D71+'saisie N1 Pr'!E71</f>
        <v>2666</v>
      </c>
      <c r="C70" s="364">
        <f>+'saisie N1 Pr'!E71</f>
        <v>1298</v>
      </c>
      <c r="D70" s="364">
        <f>+'saisie N1 Pr'!F71+'saisie N1 Pr'!G71</f>
        <v>1460</v>
      </c>
      <c r="E70" s="364">
        <f>+'saisie N1 Pr'!G71</f>
        <v>720</v>
      </c>
      <c r="F70" s="364">
        <f>+'saisie N1 Pr'!H71+'saisie N1 Pr'!I71</f>
        <v>1332</v>
      </c>
      <c r="G70" s="364">
        <f>+'saisie N1 Pr'!I71</f>
        <v>683</v>
      </c>
      <c r="H70" s="364">
        <f>+'saisie N1 Pr'!J71+'saisie N1 Pr'!K71</f>
        <v>694</v>
      </c>
      <c r="I70" s="364">
        <f>+'saisie N1 Pr'!K71</f>
        <v>368</v>
      </c>
      <c r="J70" s="364">
        <f>+'saisie N1 Pr'!L71+'saisie N1 Pr'!M71</f>
        <v>467</v>
      </c>
      <c r="K70" s="364">
        <f>+'saisie N1 Pr'!M71</f>
        <v>274</v>
      </c>
      <c r="L70" s="363">
        <f t="shared" si="27"/>
        <v>6619</v>
      </c>
      <c r="M70" s="363">
        <f t="shared" si="28"/>
        <v>3343</v>
      </c>
      <c r="N70" s="183" t="s">
        <v>435</v>
      </c>
      <c r="O70" s="364">
        <f>+'saisie N1 Pr'!Q71+'saisie N1 Pr'!R71</f>
        <v>724</v>
      </c>
      <c r="P70" s="364">
        <f>+'saisie N1 Pr'!R71</f>
        <v>331</v>
      </c>
      <c r="Q70" s="364">
        <f>+'saisie N1 Pr'!S71+'saisie N1 Pr'!T71</f>
        <v>382</v>
      </c>
      <c r="R70" s="364">
        <f>+'saisie N1 Pr'!T71</f>
        <v>171</v>
      </c>
      <c r="S70" s="364">
        <f>+'saisie N1 Pr'!U71+'saisie N1 Pr'!V71</f>
        <v>310</v>
      </c>
      <c r="T70" s="364">
        <f>+'saisie N1 Pr'!V71</f>
        <v>153</v>
      </c>
      <c r="U70" s="364">
        <f>+'saisie N1 Pr'!W71+'saisie N1 Pr'!X71</f>
        <v>118</v>
      </c>
      <c r="V70" s="364">
        <f>+'saisie N1 Pr'!X71</f>
        <v>60</v>
      </c>
      <c r="W70" s="364">
        <f>+'saisie N1 Pr'!Y71+'saisie N1 Pr'!Z71</f>
        <v>60</v>
      </c>
      <c r="X70" s="364">
        <f>+'saisie N1 Pr'!Z71</f>
        <v>36</v>
      </c>
      <c r="Y70" s="363">
        <f t="shared" si="23"/>
        <v>1594</v>
      </c>
      <c r="Z70" s="363">
        <f t="shared" si="24"/>
        <v>751</v>
      </c>
      <c r="AA70" s="183" t="s">
        <v>435</v>
      </c>
      <c r="AB70" s="364">
        <v>97</v>
      </c>
      <c r="AC70" s="364">
        <v>92</v>
      </c>
      <c r="AD70" s="364">
        <v>92</v>
      </c>
      <c r="AE70" s="364">
        <v>61</v>
      </c>
      <c r="AF70" s="364">
        <v>45</v>
      </c>
      <c r="AG70" s="182">
        <f t="shared" si="25"/>
        <v>387</v>
      </c>
      <c r="AH70" s="364">
        <v>171</v>
      </c>
      <c r="AI70" s="364">
        <v>151</v>
      </c>
      <c r="AJ70" s="364">
        <v>152</v>
      </c>
      <c r="AK70" s="364">
        <f>+'saisie N1 Pr'!AO71</f>
        <v>0</v>
      </c>
      <c r="AL70" s="364">
        <f>+'saisie N1 Pr'!AN71</f>
        <v>56</v>
      </c>
      <c r="AM70" s="364">
        <v>3</v>
      </c>
      <c r="AN70" s="357">
        <f t="shared" si="26"/>
        <v>155</v>
      </c>
      <c r="AO70" s="364">
        <f>+'saisie N1 Pr'!AS71</f>
        <v>107</v>
      </c>
      <c r="AP70" s="364">
        <f>+'saisie N1 Pr'!AT71</f>
        <v>78</v>
      </c>
      <c r="AQ70" s="364">
        <f>+'saisie N1 Pr'!AU71</f>
        <v>29</v>
      </c>
    </row>
    <row r="71" spans="1:43" ht="15" customHeight="1">
      <c r="A71" s="183" t="s">
        <v>436</v>
      </c>
      <c r="B71" s="364">
        <f>+'saisie N1 Pr'!D72+'saisie N1 Pr'!E72</f>
        <v>1682</v>
      </c>
      <c r="C71" s="364">
        <f>+'saisie N1 Pr'!E72</f>
        <v>806</v>
      </c>
      <c r="D71" s="364">
        <f>+'saisie N1 Pr'!F72+'saisie N1 Pr'!G72</f>
        <v>1266</v>
      </c>
      <c r="E71" s="364">
        <f>+'saisie N1 Pr'!G72</f>
        <v>594</v>
      </c>
      <c r="F71" s="364">
        <f>+'saisie N1 Pr'!H72+'saisie N1 Pr'!I72</f>
        <v>1086</v>
      </c>
      <c r="G71" s="364">
        <f>+'saisie N1 Pr'!I72</f>
        <v>562</v>
      </c>
      <c r="H71" s="364">
        <f>+'saisie N1 Pr'!J72+'saisie N1 Pr'!K72</f>
        <v>867</v>
      </c>
      <c r="I71" s="364">
        <f>+'saisie N1 Pr'!K72</f>
        <v>426</v>
      </c>
      <c r="J71" s="364">
        <f>+'saisie N1 Pr'!L72+'saisie N1 Pr'!M72</f>
        <v>705</v>
      </c>
      <c r="K71" s="364">
        <f>+'saisie N1 Pr'!M72</f>
        <v>367</v>
      </c>
      <c r="L71" s="363">
        <f t="shared" si="27"/>
        <v>5606</v>
      </c>
      <c r="M71" s="363">
        <f t="shared" si="28"/>
        <v>2755</v>
      </c>
      <c r="N71" s="183" t="s">
        <v>436</v>
      </c>
      <c r="O71" s="364">
        <f>+'saisie N1 Pr'!Q72+'saisie N1 Pr'!R72</f>
        <v>289</v>
      </c>
      <c r="P71" s="364">
        <f>+'saisie N1 Pr'!R72</f>
        <v>117</v>
      </c>
      <c r="Q71" s="364">
        <f>+'saisie N1 Pr'!S72+'saisie N1 Pr'!T72</f>
        <v>262</v>
      </c>
      <c r="R71" s="364">
        <f>+'saisie N1 Pr'!T72</f>
        <v>117</v>
      </c>
      <c r="S71" s="364">
        <f>+'saisie N1 Pr'!U72+'saisie N1 Pr'!V72</f>
        <v>190</v>
      </c>
      <c r="T71" s="364">
        <f>+'saisie N1 Pr'!V72</f>
        <v>97</v>
      </c>
      <c r="U71" s="364">
        <f>+'saisie N1 Pr'!W72+'saisie N1 Pr'!X72</f>
        <v>141</v>
      </c>
      <c r="V71" s="364">
        <f>+'saisie N1 Pr'!X72</f>
        <v>70</v>
      </c>
      <c r="W71" s="364">
        <f>+'saisie N1 Pr'!Y72+'saisie N1 Pr'!Z72</f>
        <v>82</v>
      </c>
      <c r="X71" s="364">
        <f>+'saisie N1 Pr'!Z72</f>
        <v>44</v>
      </c>
      <c r="Y71" s="363">
        <f t="shared" si="23"/>
        <v>964</v>
      </c>
      <c r="Z71" s="363">
        <f t="shared" si="24"/>
        <v>445</v>
      </c>
      <c r="AA71" s="183" t="s">
        <v>436</v>
      </c>
      <c r="AB71" s="364">
        <v>60</v>
      </c>
      <c r="AC71" s="364">
        <v>61</v>
      </c>
      <c r="AD71" s="364">
        <v>60</v>
      </c>
      <c r="AE71" s="364">
        <v>52</v>
      </c>
      <c r="AF71" s="364">
        <v>39</v>
      </c>
      <c r="AG71" s="182">
        <f t="shared" si="25"/>
        <v>272</v>
      </c>
      <c r="AH71" s="364">
        <v>186</v>
      </c>
      <c r="AI71" s="364">
        <v>165</v>
      </c>
      <c r="AJ71" s="364">
        <v>164</v>
      </c>
      <c r="AK71" s="364">
        <f>+'saisie N1 Pr'!AO72</f>
        <v>11</v>
      </c>
      <c r="AL71" s="364">
        <f>+'saisie N1 Pr'!AN72</f>
        <v>116</v>
      </c>
      <c r="AM71" s="364">
        <v>10</v>
      </c>
      <c r="AN71" s="357">
        <f t="shared" si="26"/>
        <v>174</v>
      </c>
      <c r="AO71" s="364">
        <f>+'saisie N1 Pr'!AS72</f>
        <v>68</v>
      </c>
      <c r="AP71" s="364">
        <f>+'saisie N1 Pr'!AT72</f>
        <v>64</v>
      </c>
      <c r="AQ71" s="364">
        <f>+'saisie N1 Pr'!AU72</f>
        <v>4</v>
      </c>
    </row>
    <row r="72" spans="1:43" ht="15" customHeight="1">
      <c r="A72" s="183" t="s">
        <v>437</v>
      </c>
      <c r="B72" s="364">
        <f>+'saisie N1 Pr'!D73+'saisie N1 Pr'!E73</f>
        <v>0</v>
      </c>
      <c r="C72" s="364">
        <f>+'saisie N1 Pr'!E73</f>
        <v>0</v>
      </c>
      <c r="D72" s="364">
        <f>+'saisie N1 Pr'!F73+'saisie N1 Pr'!G73</f>
        <v>0</v>
      </c>
      <c r="E72" s="364">
        <f>+'saisie N1 Pr'!G73</f>
        <v>0</v>
      </c>
      <c r="F72" s="364">
        <f>+'saisie N1 Pr'!H73+'saisie N1 Pr'!I73</f>
        <v>0</v>
      </c>
      <c r="G72" s="364">
        <f>+'saisie N1 Pr'!I73</f>
        <v>0</v>
      </c>
      <c r="H72" s="364">
        <f>+'saisie N1 Pr'!J73+'saisie N1 Pr'!K73</f>
        <v>0</v>
      </c>
      <c r="I72" s="364">
        <f>+'saisie N1 Pr'!K73</f>
        <v>0</v>
      </c>
      <c r="J72" s="364">
        <f>+'saisie N1 Pr'!L73+'saisie N1 Pr'!M73</f>
        <v>0</v>
      </c>
      <c r="K72" s="364">
        <f>+'saisie N1 Pr'!M73</f>
        <v>0</v>
      </c>
      <c r="L72" s="363">
        <f t="shared" si="27"/>
        <v>0</v>
      </c>
      <c r="M72" s="363">
        <f t="shared" si="28"/>
        <v>0</v>
      </c>
      <c r="N72" s="183" t="s">
        <v>437</v>
      </c>
      <c r="O72" s="364">
        <f>+'saisie N1 Pr'!Q73+'saisie N1 Pr'!R73</f>
        <v>0</v>
      </c>
      <c r="P72" s="364">
        <f>+'saisie N1 Pr'!R73</f>
        <v>0</v>
      </c>
      <c r="Q72" s="364">
        <f>+'saisie N1 Pr'!S73+'saisie N1 Pr'!T73</f>
        <v>0</v>
      </c>
      <c r="R72" s="364">
        <f>+'saisie N1 Pr'!T73</f>
        <v>0</v>
      </c>
      <c r="S72" s="364">
        <f>+'saisie N1 Pr'!U73+'saisie N1 Pr'!V73</f>
        <v>0</v>
      </c>
      <c r="T72" s="364">
        <f>+'saisie N1 Pr'!V73</f>
        <v>0</v>
      </c>
      <c r="U72" s="364">
        <f>+'saisie N1 Pr'!W73+'saisie N1 Pr'!X73</f>
        <v>0</v>
      </c>
      <c r="V72" s="364">
        <f>+'saisie N1 Pr'!X73</f>
        <v>0</v>
      </c>
      <c r="W72" s="364">
        <f>+'saisie N1 Pr'!Y73+'saisie N1 Pr'!Z73</f>
        <v>0</v>
      </c>
      <c r="X72" s="364">
        <f>+'saisie N1 Pr'!Z73</f>
        <v>0</v>
      </c>
      <c r="Y72" s="363">
        <f t="shared" si="23"/>
        <v>0</v>
      </c>
      <c r="Z72" s="363">
        <f t="shared" si="24"/>
        <v>0</v>
      </c>
      <c r="AA72" s="183" t="s">
        <v>437</v>
      </c>
      <c r="AB72" s="364">
        <v>0</v>
      </c>
      <c r="AC72" s="364">
        <v>0</v>
      </c>
      <c r="AD72" s="364">
        <v>0</v>
      </c>
      <c r="AE72" s="364">
        <v>0</v>
      </c>
      <c r="AF72" s="364">
        <v>0</v>
      </c>
      <c r="AG72" s="182">
        <f t="shared" si="25"/>
        <v>0</v>
      </c>
      <c r="AH72" s="364">
        <v>0</v>
      </c>
      <c r="AI72" s="364">
        <v>0</v>
      </c>
      <c r="AJ72" s="364">
        <v>0</v>
      </c>
      <c r="AK72" s="364">
        <f>+'saisie N1 Pr'!AO73</f>
        <v>0</v>
      </c>
      <c r="AL72" s="364">
        <f>+'saisie N1 Pr'!AN73</f>
        <v>0</v>
      </c>
      <c r="AM72" s="364">
        <v>0</v>
      </c>
      <c r="AN72" s="357">
        <f t="shared" si="26"/>
        <v>0</v>
      </c>
      <c r="AO72" s="364">
        <f>+'saisie N1 Pr'!AS73</f>
        <v>0</v>
      </c>
      <c r="AP72" s="364">
        <f>+'saisie N1 Pr'!AT73</f>
        <v>0</v>
      </c>
      <c r="AQ72" s="364">
        <f>+'saisie N1 Pr'!AU73</f>
        <v>0</v>
      </c>
    </row>
    <row r="73" spans="1:43" ht="15" customHeight="1">
      <c r="A73" s="183" t="s">
        <v>438</v>
      </c>
      <c r="B73" s="364">
        <f>+'saisie N1 Pr'!D74+'saisie N1 Pr'!E74</f>
        <v>1286</v>
      </c>
      <c r="C73" s="364">
        <f>+'saisie N1 Pr'!E74</f>
        <v>622</v>
      </c>
      <c r="D73" s="364">
        <f>+'saisie N1 Pr'!F74+'saisie N1 Pr'!G74</f>
        <v>1122</v>
      </c>
      <c r="E73" s="364">
        <f>+'saisie N1 Pr'!G74</f>
        <v>544</v>
      </c>
      <c r="F73" s="364">
        <f>+'saisie N1 Pr'!H74+'saisie N1 Pr'!I74</f>
        <v>1157</v>
      </c>
      <c r="G73" s="364">
        <f>+'saisie N1 Pr'!I74</f>
        <v>556</v>
      </c>
      <c r="H73" s="364">
        <f>+'saisie N1 Pr'!J74+'saisie N1 Pr'!K74</f>
        <v>783</v>
      </c>
      <c r="I73" s="364">
        <f>+'saisie N1 Pr'!K74</f>
        <v>377</v>
      </c>
      <c r="J73" s="364">
        <f>+'saisie N1 Pr'!L74+'saisie N1 Pr'!M74</f>
        <v>662</v>
      </c>
      <c r="K73" s="364">
        <f>+'saisie N1 Pr'!M74</f>
        <v>331</v>
      </c>
      <c r="L73" s="363">
        <f t="shared" si="27"/>
        <v>5010</v>
      </c>
      <c r="M73" s="363">
        <f t="shared" si="28"/>
        <v>2430</v>
      </c>
      <c r="N73" s="183" t="s">
        <v>438</v>
      </c>
      <c r="O73" s="364">
        <f>+'saisie N1 Pr'!Q74+'saisie N1 Pr'!R74</f>
        <v>285</v>
      </c>
      <c r="P73" s="364">
        <f>+'saisie N1 Pr'!R74</f>
        <v>132</v>
      </c>
      <c r="Q73" s="364">
        <f>+'saisie N1 Pr'!S74+'saisie N1 Pr'!T74</f>
        <v>295</v>
      </c>
      <c r="R73" s="364">
        <f>+'saisie N1 Pr'!T74</f>
        <v>149</v>
      </c>
      <c r="S73" s="364">
        <f>+'saisie N1 Pr'!U74+'saisie N1 Pr'!V74</f>
        <v>281</v>
      </c>
      <c r="T73" s="364">
        <f>+'saisie N1 Pr'!V74</f>
        <v>128</v>
      </c>
      <c r="U73" s="364">
        <f>+'saisie N1 Pr'!W74+'saisie N1 Pr'!X74</f>
        <v>157</v>
      </c>
      <c r="V73" s="364">
        <f>+'saisie N1 Pr'!X74</f>
        <v>76</v>
      </c>
      <c r="W73" s="364">
        <f>+'saisie N1 Pr'!Y74+'saisie N1 Pr'!Z74</f>
        <v>92</v>
      </c>
      <c r="X73" s="364">
        <f>+'saisie N1 Pr'!Z74</f>
        <v>44</v>
      </c>
      <c r="Y73" s="363">
        <f t="shared" si="23"/>
        <v>1110</v>
      </c>
      <c r="Z73" s="363">
        <f t="shared" si="24"/>
        <v>529</v>
      </c>
      <c r="AA73" s="183" t="s">
        <v>438</v>
      </c>
      <c r="AB73" s="364">
        <v>57</v>
      </c>
      <c r="AC73" s="364">
        <v>55</v>
      </c>
      <c r="AD73" s="364">
        <v>56</v>
      </c>
      <c r="AE73" s="364">
        <v>52</v>
      </c>
      <c r="AF73" s="364">
        <v>50</v>
      </c>
      <c r="AG73" s="182">
        <f t="shared" si="25"/>
        <v>270</v>
      </c>
      <c r="AH73" s="364">
        <v>179</v>
      </c>
      <c r="AI73" s="364">
        <v>151</v>
      </c>
      <c r="AJ73" s="364">
        <v>142</v>
      </c>
      <c r="AK73" s="364">
        <f>+'saisie N1 Pr'!AO74</f>
        <v>0</v>
      </c>
      <c r="AL73" s="364">
        <f>+'saisie N1 Pr'!AN74</f>
        <v>69</v>
      </c>
      <c r="AM73" s="364">
        <v>4</v>
      </c>
      <c r="AN73" s="357">
        <f t="shared" si="26"/>
        <v>146</v>
      </c>
      <c r="AO73" s="364">
        <f>+'saisie N1 Pr'!AS74</f>
        <v>57</v>
      </c>
      <c r="AP73" s="364">
        <f>+'saisie N1 Pr'!AT74</f>
        <v>53</v>
      </c>
      <c r="AQ73" s="364">
        <f>+'saisie N1 Pr'!AU74</f>
        <v>4</v>
      </c>
    </row>
    <row r="74" spans="1:43" ht="15" customHeight="1">
      <c r="A74" s="183" t="s">
        <v>439</v>
      </c>
      <c r="B74" s="364">
        <f>+'saisie N1 Pr'!D75+'saisie N1 Pr'!E75</f>
        <v>369</v>
      </c>
      <c r="C74" s="364">
        <f>+'saisie N1 Pr'!E75</f>
        <v>188</v>
      </c>
      <c r="D74" s="364">
        <f>+'saisie N1 Pr'!F75+'saisie N1 Pr'!G75</f>
        <v>342</v>
      </c>
      <c r="E74" s="364">
        <f>+'saisie N1 Pr'!G75</f>
        <v>176</v>
      </c>
      <c r="F74" s="364">
        <f>+'saisie N1 Pr'!H75+'saisie N1 Pr'!I75</f>
        <v>509</v>
      </c>
      <c r="G74" s="364">
        <f>+'saisie N1 Pr'!I75</f>
        <v>279</v>
      </c>
      <c r="H74" s="364">
        <f>+'saisie N1 Pr'!J75+'saisie N1 Pr'!K75</f>
        <v>345</v>
      </c>
      <c r="I74" s="364">
        <f>+'saisie N1 Pr'!K75</f>
        <v>161</v>
      </c>
      <c r="J74" s="364">
        <f>+'saisie N1 Pr'!L75+'saisie N1 Pr'!M75</f>
        <v>229</v>
      </c>
      <c r="K74" s="364">
        <f>+'saisie N1 Pr'!M75</f>
        <v>131</v>
      </c>
      <c r="L74" s="363">
        <f t="shared" si="27"/>
        <v>1794</v>
      </c>
      <c r="M74" s="363">
        <f t="shared" si="28"/>
        <v>935</v>
      </c>
      <c r="N74" s="183" t="s">
        <v>439</v>
      </c>
      <c r="O74" s="364">
        <f>+'saisie N1 Pr'!Q75+'saisie N1 Pr'!R75</f>
        <v>83</v>
      </c>
      <c r="P74" s="364">
        <f>+'saisie N1 Pr'!R75</f>
        <v>46</v>
      </c>
      <c r="Q74" s="364">
        <f>+'saisie N1 Pr'!S75+'saisie N1 Pr'!T75</f>
        <v>57</v>
      </c>
      <c r="R74" s="364">
        <f>+'saisie N1 Pr'!T75</f>
        <v>25</v>
      </c>
      <c r="S74" s="364">
        <f>+'saisie N1 Pr'!U75+'saisie N1 Pr'!V75</f>
        <v>78</v>
      </c>
      <c r="T74" s="364">
        <f>+'saisie N1 Pr'!V75</f>
        <v>45</v>
      </c>
      <c r="U74" s="364">
        <f>+'saisie N1 Pr'!W75+'saisie N1 Pr'!X75</f>
        <v>80</v>
      </c>
      <c r="V74" s="364">
        <f>+'saisie N1 Pr'!X75</f>
        <v>40</v>
      </c>
      <c r="W74" s="364">
        <f>+'saisie N1 Pr'!Y75+'saisie N1 Pr'!Z75</f>
        <v>27</v>
      </c>
      <c r="X74" s="364">
        <f>+'saisie N1 Pr'!Z75</f>
        <v>16</v>
      </c>
      <c r="Y74" s="363">
        <f t="shared" si="23"/>
        <v>325</v>
      </c>
      <c r="Z74" s="363">
        <f t="shared" si="24"/>
        <v>172</v>
      </c>
      <c r="AA74" s="183" t="s">
        <v>439</v>
      </c>
      <c r="AB74" s="364">
        <v>10</v>
      </c>
      <c r="AC74" s="364">
        <v>8</v>
      </c>
      <c r="AD74" s="364">
        <v>11</v>
      </c>
      <c r="AE74" s="364">
        <v>8</v>
      </c>
      <c r="AF74" s="364">
        <v>6</v>
      </c>
      <c r="AG74" s="182">
        <f t="shared" si="25"/>
        <v>43</v>
      </c>
      <c r="AH74" s="364">
        <v>61</v>
      </c>
      <c r="AI74" s="364">
        <v>57</v>
      </c>
      <c r="AJ74" s="364">
        <v>101</v>
      </c>
      <c r="AK74" s="364">
        <f>+'saisie N1 Pr'!AO75</f>
        <v>49</v>
      </c>
      <c r="AL74" s="364">
        <f>+'saisie N1 Pr'!AN75</f>
        <v>85</v>
      </c>
      <c r="AM74" s="364">
        <v>0</v>
      </c>
      <c r="AN74" s="357">
        <f t="shared" si="26"/>
        <v>101</v>
      </c>
      <c r="AO74" s="364">
        <f>+'saisie N1 Pr'!AS75</f>
        <v>9</v>
      </c>
      <c r="AP74" s="364">
        <f>+'saisie N1 Pr'!AT75</f>
        <v>9</v>
      </c>
      <c r="AQ74" s="364">
        <f>+'saisie N1 Pr'!AU75</f>
        <v>0</v>
      </c>
    </row>
    <row r="75" spans="1:43" ht="15" customHeight="1">
      <c r="A75" s="183" t="s">
        <v>440</v>
      </c>
      <c r="B75" s="364">
        <f>+'saisie N1 Pr'!D76+'saisie N1 Pr'!E76</f>
        <v>20</v>
      </c>
      <c r="C75" s="364">
        <f>+'saisie N1 Pr'!E76</f>
        <v>11</v>
      </c>
      <c r="D75" s="364">
        <f>+'saisie N1 Pr'!F76+'saisie N1 Pr'!G76</f>
        <v>0</v>
      </c>
      <c r="E75" s="364">
        <f>+'saisie N1 Pr'!G76</f>
        <v>0</v>
      </c>
      <c r="F75" s="364">
        <f>+'saisie N1 Pr'!H76+'saisie N1 Pr'!I76</f>
        <v>0</v>
      </c>
      <c r="G75" s="364">
        <f>+'saisie N1 Pr'!I76</f>
        <v>0</v>
      </c>
      <c r="H75" s="364">
        <f>+'saisie N1 Pr'!J76+'saisie N1 Pr'!K76</f>
        <v>0</v>
      </c>
      <c r="I75" s="364">
        <f>+'saisie N1 Pr'!K76</f>
        <v>0</v>
      </c>
      <c r="J75" s="364">
        <f>+'saisie N1 Pr'!L76+'saisie N1 Pr'!M76</f>
        <v>0</v>
      </c>
      <c r="K75" s="364">
        <f>+'saisie N1 Pr'!M76</f>
        <v>0</v>
      </c>
      <c r="L75" s="363">
        <f t="shared" si="27"/>
        <v>20</v>
      </c>
      <c r="M75" s="363">
        <f t="shared" si="28"/>
        <v>11</v>
      </c>
      <c r="N75" s="183" t="s">
        <v>440</v>
      </c>
      <c r="O75" s="364">
        <f>+'saisie N1 Pr'!Q76+'saisie N1 Pr'!R76</f>
        <v>0</v>
      </c>
      <c r="P75" s="364">
        <f>+'saisie N1 Pr'!R76</f>
        <v>0</v>
      </c>
      <c r="Q75" s="364">
        <f>+'saisie N1 Pr'!S76+'saisie N1 Pr'!T76</f>
        <v>0</v>
      </c>
      <c r="R75" s="364">
        <f>+'saisie N1 Pr'!T76</f>
        <v>0</v>
      </c>
      <c r="S75" s="364">
        <f>+'saisie N1 Pr'!U76+'saisie N1 Pr'!V76</f>
        <v>0</v>
      </c>
      <c r="T75" s="364">
        <f>+'saisie N1 Pr'!V76</f>
        <v>0</v>
      </c>
      <c r="U75" s="364">
        <f>+'saisie N1 Pr'!W76+'saisie N1 Pr'!X76</f>
        <v>0</v>
      </c>
      <c r="V75" s="364">
        <f>+'saisie N1 Pr'!X76</f>
        <v>0</v>
      </c>
      <c r="W75" s="364">
        <f>+'saisie N1 Pr'!Y76+'saisie N1 Pr'!Z76</f>
        <v>0</v>
      </c>
      <c r="X75" s="364">
        <f>+'saisie N1 Pr'!Z76</f>
        <v>0</v>
      </c>
      <c r="Y75" s="363">
        <f t="shared" si="23"/>
        <v>0</v>
      </c>
      <c r="Z75" s="363">
        <f t="shared" si="24"/>
        <v>0</v>
      </c>
      <c r="AA75" s="183" t="s">
        <v>440</v>
      </c>
      <c r="AB75" s="364">
        <v>1</v>
      </c>
      <c r="AC75" s="364">
        <v>0</v>
      </c>
      <c r="AD75" s="364">
        <v>0</v>
      </c>
      <c r="AE75" s="364">
        <v>0</v>
      </c>
      <c r="AF75" s="364">
        <v>0</v>
      </c>
      <c r="AG75" s="182">
        <f t="shared" si="25"/>
        <v>1</v>
      </c>
      <c r="AH75" s="364">
        <v>7</v>
      </c>
      <c r="AI75" s="364">
        <v>5</v>
      </c>
      <c r="AJ75" s="364">
        <v>5</v>
      </c>
      <c r="AK75" s="364">
        <f>+'saisie N1 Pr'!AO76</f>
        <v>0</v>
      </c>
      <c r="AL75" s="364">
        <f>+'saisie N1 Pr'!AN76</f>
        <v>5</v>
      </c>
      <c r="AM75" s="364">
        <v>1</v>
      </c>
      <c r="AN75" s="357">
        <f t="shared" si="26"/>
        <v>6</v>
      </c>
      <c r="AO75" s="364">
        <f>+'saisie N1 Pr'!AS76</f>
        <v>2</v>
      </c>
      <c r="AP75" s="364">
        <f>+'saisie N1 Pr'!AT76</f>
        <v>2</v>
      </c>
      <c r="AQ75" s="364">
        <f>+'saisie N1 Pr'!AU76</f>
        <v>0</v>
      </c>
    </row>
    <row r="76" spans="1:43" ht="15" customHeight="1">
      <c r="A76" s="183" t="s">
        <v>441</v>
      </c>
      <c r="B76" s="364">
        <f>+'saisie N1 Pr'!D77+'saisie N1 Pr'!E77</f>
        <v>589</v>
      </c>
      <c r="C76" s="364">
        <f>+'saisie N1 Pr'!E77</f>
        <v>274</v>
      </c>
      <c r="D76" s="364">
        <f>+'saisie N1 Pr'!F77+'saisie N1 Pr'!G77</f>
        <v>324</v>
      </c>
      <c r="E76" s="364">
        <f>+'saisie N1 Pr'!G77</f>
        <v>144</v>
      </c>
      <c r="F76" s="364">
        <f>+'saisie N1 Pr'!H77+'saisie N1 Pr'!I77</f>
        <v>245</v>
      </c>
      <c r="G76" s="364">
        <f>+'saisie N1 Pr'!I77</f>
        <v>109</v>
      </c>
      <c r="H76" s="364">
        <f>+'saisie N1 Pr'!J77+'saisie N1 Pr'!K77</f>
        <v>154</v>
      </c>
      <c r="I76" s="364">
        <f>+'saisie N1 Pr'!K77</f>
        <v>57</v>
      </c>
      <c r="J76" s="364">
        <f>+'saisie N1 Pr'!L77+'saisie N1 Pr'!M77</f>
        <v>65</v>
      </c>
      <c r="K76" s="364">
        <f>+'saisie N1 Pr'!M77</f>
        <v>36</v>
      </c>
      <c r="L76" s="363">
        <f t="shared" si="27"/>
        <v>1377</v>
      </c>
      <c r="M76" s="363">
        <f t="shared" si="28"/>
        <v>620</v>
      </c>
      <c r="N76" s="183" t="s">
        <v>441</v>
      </c>
      <c r="O76" s="364">
        <f>+'saisie N1 Pr'!Q77+'saisie N1 Pr'!R77</f>
        <v>127</v>
      </c>
      <c r="P76" s="364">
        <f>+'saisie N1 Pr'!R77</f>
        <v>55</v>
      </c>
      <c r="Q76" s="364">
        <f>+'saisie N1 Pr'!S77+'saisie N1 Pr'!T77</f>
        <v>55</v>
      </c>
      <c r="R76" s="364">
        <f>+'saisie N1 Pr'!T77</f>
        <v>26</v>
      </c>
      <c r="S76" s="364">
        <f>+'saisie N1 Pr'!U77+'saisie N1 Pr'!V77</f>
        <v>39</v>
      </c>
      <c r="T76" s="364">
        <f>+'saisie N1 Pr'!V77</f>
        <v>21</v>
      </c>
      <c r="U76" s="364">
        <f>+'saisie N1 Pr'!W77+'saisie N1 Pr'!X77</f>
        <v>16</v>
      </c>
      <c r="V76" s="364">
        <f>+'saisie N1 Pr'!X77</f>
        <v>7</v>
      </c>
      <c r="W76" s="364">
        <f>+'saisie N1 Pr'!Y77+'saisie N1 Pr'!Z77</f>
        <v>9</v>
      </c>
      <c r="X76" s="364">
        <f>+'saisie N1 Pr'!Z77</f>
        <v>5</v>
      </c>
      <c r="Y76" s="363">
        <f t="shared" si="23"/>
        <v>246</v>
      </c>
      <c r="Z76" s="363">
        <f t="shared" si="24"/>
        <v>114</v>
      </c>
      <c r="AA76" s="183" t="s">
        <v>441</v>
      </c>
      <c r="AB76" s="364">
        <v>18</v>
      </c>
      <c r="AC76" s="364">
        <v>17</v>
      </c>
      <c r="AD76" s="364">
        <v>16</v>
      </c>
      <c r="AE76" s="364">
        <v>9</v>
      </c>
      <c r="AF76" s="364">
        <v>5</v>
      </c>
      <c r="AG76" s="182">
        <f t="shared" si="25"/>
        <v>65</v>
      </c>
      <c r="AH76" s="364">
        <v>41</v>
      </c>
      <c r="AI76" s="364">
        <v>39</v>
      </c>
      <c r="AJ76" s="364">
        <v>46</v>
      </c>
      <c r="AK76" s="364">
        <f>+'saisie N1 Pr'!AO77</f>
        <v>7</v>
      </c>
      <c r="AL76" s="364">
        <f>+'saisie N1 Pr'!AN77</f>
        <v>14</v>
      </c>
      <c r="AM76" s="364">
        <v>2</v>
      </c>
      <c r="AN76" s="357">
        <f t="shared" si="26"/>
        <v>48</v>
      </c>
      <c r="AO76" s="364">
        <f>+'saisie N1 Pr'!AS77</f>
        <v>18</v>
      </c>
      <c r="AP76" s="364">
        <f>+'saisie N1 Pr'!AT77</f>
        <v>18</v>
      </c>
      <c r="AQ76" s="364">
        <f>+'saisie N1 Pr'!AU77</f>
        <v>0</v>
      </c>
    </row>
    <row r="77" spans="1:43" ht="15" customHeight="1">
      <c r="A77" s="183" t="s">
        <v>442</v>
      </c>
      <c r="B77" s="364">
        <f>+'saisie N1 Pr'!D78+'saisie N1 Pr'!E78</f>
        <v>1006</v>
      </c>
      <c r="C77" s="364">
        <f>+'saisie N1 Pr'!E78</f>
        <v>541</v>
      </c>
      <c r="D77" s="364">
        <f>+'saisie N1 Pr'!F78+'saisie N1 Pr'!G78</f>
        <v>507</v>
      </c>
      <c r="E77" s="364">
        <f>+'saisie N1 Pr'!G78</f>
        <v>262</v>
      </c>
      <c r="F77" s="364">
        <f>+'saisie N1 Pr'!H78+'saisie N1 Pr'!I78</f>
        <v>440</v>
      </c>
      <c r="G77" s="364">
        <f>+'saisie N1 Pr'!I78</f>
        <v>192</v>
      </c>
      <c r="H77" s="364">
        <f>+'saisie N1 Pr'!J78+'saisie N1 Pr'!K78</f>
        <v>331</v>
      </c>
      <c r="I77" s="364">
        <f>+'saisie N1 Pr'!K78</f>
        <v>172</v>
      </c>
      <c r="J77" s="364">
        <f>+'saisie N1 Pr'!L78+'saisie N1 Pr'!M78</f>
        <v>200</v>
      </c>
      <c r="K77" s="364">
        <f>+'saisie N1 Pr'!M78</f>
        <v>107</v>
      </c>
      <c r="L77" s="363">
        <f t="shared" si="27"/>
        <v>2484</v>
      </c>
      <c r="M77" s="363">
        <f t="shared" si="28"/>
        <v>1274</v>
      </c>
      <c r="N77" s="183" t="s">
        <v>442</v>
      </c>
      <c r="O77" s="364">
        <f>+'saisie N1 Pr'!Q78+'saisie N1 Pr'!R78</f>
        <v>261</v>
      </c>
      <c r="P77" s="364">
        <f>+'saisie N1 Pr'!R78</f>
        <v>129</v>
      </c>
      <c r="Q77" s="364">
        <f>+'saisie N1 Pr'!S78+'saisie N1 Pr'!T78</f>
        <v>88</v>
      </c>
      <c r="R77" s="364">
        <f>+'saisie N1 Pr'!T78</f>
        <v>31</v>
      </c>
      <c r="S77" s="364">
        <f>+'saisie N1 Pr'!U78+'saisie N1 Pr'!V78</f>
        <v>94</v>
      </c>
      <c r="T77" s="364">
        <f>+'saisie N1 Pr'!V78</f>
        <v>36</v>
      </c>
      <c r="U77" s="364">
        <f>+'saisie N1 Pr'!W78+'saisie N1 Pr'!X78</f>
        <v>66</v>
      </c>
      <c r="V77" s="364">
        <f>+'saisie N1 Pr'!X78</f>
        <v>37</v>
      </c>
      <c r="W77" s="364">
        <f>+'saisie N1 Pr'!Y78+'saisie N1 Pr'!Z78</f>
        <v>16</v>
      </c>
      <c r="X77" s="364">
        <f>+'saisie N1 Pr'!Z78</f>
        <v>7</v>
      </c>
      <c r="Y77" s="363">
        <f t="shared" si="23"/>
        <v>525</v>
      </c>
      <c r="Z77" s="363">
        <f t="shared" si="24"/>
        <v>240</v>
      </c>
      <c r="AA77" s="183" t="s">
        <v>442</v>
      </c>
      <c r="AB77" s="364">
        <v>21</v>
      </c>
      <c r="AC77" s="364">
        <v>19</v>
      </c>
      <c r="AD77" s="364">
        <v>19</v>
      </c>
      <c r="AE77" s="364">
        <v>12</v>
      </c>
      <c r="AF77" s="364">
        <v>7</v>
      </c>
      <c r="AG77" s="182">
        <f t="shared" si="25"/>
        <v>78</v>
      </c>
      <c r="AH77" s="364">
        <v>88</v>
      </c>
      <c r="AI77" s="364">
        <v>81</v>
      </c>
      <c r="AJ77" s="364">
        <v>89</v>
      </c>
      <c r="AK77" s="364">
        <f>+'saisie N1 Pr'!AO78</f>
        <v>0</v>
      </c>
      <c r="AL77" s="364">
        <f>+'saisie N1 Pr'!AN78</f>
        <v>66</v>
      </c>
      <c r="AM77" s="364">
        <v>13</v>
      </c>
      <c r="AN77" s="357">
        <f t="shared" si="26"/>
        <v>102</v>
      </c>
      <c r="AO77" s="364">
        <f>+'saisie N1 Pr'!AS78</f>
        <v>19</v>
      </c>
      <c r="AP77" s="364">
        <f>+'saisie N1 Pr'!AT78</f>
        <v>19</v>
      </c>
      <c r="AQ77" s="364">
        <f>+'saisie N1 Pr'!AU78</f>
        <v>0</v>
      </c>
    </row>
    <row r="78" spans="1:43" ht="15" customHeight="1">
      <c r="A78" s="183" t="s">
        <v>443</v>
      </c>
      <c r="B78" s="364">
        <f>+'saisie N1 Pr'!D79+'saisie N1 Pr'!E79</f>
        <v>552</v>
      </c>
      <c r="C78" s="364">
        <f>+'saisie N1 Pr'!E79</f>
        <v>298</v>
      </c>
      <c r="D78" s="364">
        <f>+'saisie N1 Pr'!F79+'saisie N1 Pr'!G79</f>
        <v>254</v>
      </c>
      <c r="E78" s="364">
        <f>+'saisie N1 Pr'!G79</f>
        <v>120</v>
      </c>
      <c r="F78" s="364">
        <f>+'saisie N1 Pr'!H79+'saisie N1 Pr'!I79</f>
        <v>161</v>
      </c>
      <c r="G78" s="364">
        <f>+'saisie N1 Pr'!I79</f>
        <v>79</v>
      </c>
      <c r="H78" s="364">
        <f>+'saisie N1 Pr'!J79+'saisie N1 Pr'!K79</f>
        <v>61</v>
      </c>
      <c r="I78" s="364">
        <f>+'saisie N1 Pr'!K79</f>
        <v>29</v>
      </c>
      <c r="J78" s="364">
        <f>+'saisie N1 Pr'!L79+'saisie N1 Pr'!M79</f>
        <v>41</v>
      </c>
      <c r="K78" s="364">
        <f>+'saisie N1 Pr'!M79</f>
        <v>25</v>
      </c>
      <c r="L78" s="363">
        <f t="shared" si="27"/>
        <v>1069</v>
      </c>
      <c r="M78" s="363">
        <f t="shared" si="28"/>
        <v>551</v>
      </c>
      <c r="N78" s="183" t="s">
        <v>443</v>
      </c>
      <c r="O78" s="364">
        <f>+'saisie N1 Pr'!Q79+'saisie N1 Pr'!R79</f>
        <v>88</v>
      </c>
      <c r="P78" s="364">
        <f>+'saisie N1 Pr'!R79</f>
        <v>46</v>
      </c>
      <c r="Q78" s="364">
        <f>+'saisie N1 Pr'!S79+'saisie N1 Pr'!T79</f>
        <v>73</v>
      </c>
      <c r="R78" s="364">
        <f>+'saisie N1 Pr'!T79</f>
        <v>38</v>
      </c>
      <c r="S78" s="364">
        <f>+'saisie N1 Pr'!U79+'saisie N1 Pr'!V79</f>
        <v>53</v>
      </c>
      <c r="T78" s="364">
        <f>+'saisie N1 Pr'!V79</f>
        <v>27</v>
      </c>
      <c r="U78" s="364">
        <f>+'saisie N1 Pr'!W79+'saisie N1 Pr'!X79</f>
        <v>15</v>
      </c>
      <c r="V78" s="364">
        <f>+'saisie N1 Pr'!X79</f>
        <v>5</v>
      </c>
      <c r="W78" s="364">
        <f>+'saisie N1 Pr'!Y79+'saisie N1 Pr'!Z79</f>
        <v>5</v>
      </c>
      <c r="X78" s="364">
        <f>+'saisie N1 Pr'!Z79</f>
        <v>2</v>
      </c>
      <c r="Y78" s="363">
        <f t="shared" si="23"/>
        <v>234</v>
      </c>
      <c r="Z78" s="363">
        <f t="shared" si="24"/>
        <v>118</v>
      </c>
      <c r="AA78" s="183" t="s">
        <v>443</v>
      </c>
      <c r="AB78" s="364">
        <v>21</v>
      </c>
      <c r="AC78" s="364">
        <v>20</v>
      </c>
      <c r="AD78" s="364">
        <v>16</v>
      </c>
      <c r="AE78" s="364">
        <v>8</v>
      </c>
      <c r="AF78" s="364">
        <v>6</v>
      </c>
      <c r="AG78" s="182">
        <f t="shared" si="25"/>
        <v>71</v>
      </c>
      <c r="AH78" s="364">
        <v>35</v>
      </c>
      <c r="AI78" s="364">
        <v>35</v>
      </c>
      <c r="AJ78" s="364">
        <v>66</v>
      </c>
      <c r="AK78" s="364">
        <f>+'saisie N1 Pr'!AO79</f>
        <v>36</v>
      </c>
      <c r="AL78" s="364">
        <f>+'saisie N1 Pr'!AN79</f>
        <v>32</v>
      </c>
      <c r="AM78" s="364">
        <v>1</v>
      </c>
      <c r="AN78" s="357">
        <f t="shared" si="26"/>
        <v>67</v>
      </c>
      <c r="AO78" s="364">
        <f>+'saisie N1 Pr'!AS79</f>
        <v>29</v>
      </c>
      <c r="AP78" s="364">
        <f>+'saisie N1 Pr'!AT79</f>
        <v>22</v>
      </c>
      <c r="AQ78" s="364">
        <f>+'saisie N1 Pr'!AU79</f>
        <v>7</v>
      </c>
    </row>
    <row r="79" spans="1:43" ht="15" customHeight="1">
      <c r="A79" s="183" t="s">
        <v>444</v>
      </c>
      <c r="B79" s="364">
        <f>+'saisie N1 Pr'!D80+'saisie N1 Pr'!E80</f>
        <v>197</v>
      </c>
      <c r="C79" s="364">
        <f>+'saisie N1 Pr'!E80</f>
        <v>101</v>
      </c>
      <c r="D79" s="364">
        <f>+'saisie N1 Pr'!F80+'saisie N1 Pr'!G80</f>
        <v>157</v>
      </c>
      <c r="E79" s="364">
        <f>+'saisie N1 Pr'!G80</f>
        <v>83</v>
      </c>
      <c r="F79" s="364">
        <f>+'saisie N1 Pr'!H80+'saisie N1 Pr'!I80</f>
        <v>143</v>
      </c>
      <c r="G79" s="364">
        <f>+'saisie N1 Pr'!I80</f>
        <v>74</v>
      </c>
      <c r="H79" s="364">
        <f>+'saisie N1 Pr'!J80+'saisie N1 Pr'!K80</f>
        <v>104</v>
      </c>
      <c r="I79" s="364">
        <f>+'saisie N1 Pr'!K80</f>
        <v>48</v>
      </c>
      <c r="J79" s="364">
        <f>+'saisie N1 Pr'!L80+'saisie N1 Pr'!M80</f>
        <v>72</v>
      </c>
      <c r="K79" s="364">
        <f>+'saisie N1 Pr'!M80</f>
        <v>35</v>
      </c>
      <c r="L79" s="363">
        <f t="shared" si="27"/>
        <v>673</v>
      </c>
      <c r="M79" s="363">
        <f t="shared" si="28"/>
        <v>341</v>
      </c>
      <c r="N79" s="183" t="s">
        <v>444</v>
      </c>
      <c r="O79" s="364">
        <f>+'saisie N1 Pr'!Q80+'saisie N1 Pr'!R80</f>
        <v>64</v>
      </c>
      <c r="P79" s="364">
        <f>+'saisie N1 Pr'!R80</f>
        <v>30</v>
      </c>
      <c r="Q79" s="364">
        <f>+'saisie N1 Pr'!S80+'saisie N1 Pr'!T80</f>
        <v>27</v>
      </c>
      <c r="R79" s="364">
        <f>+'saisie N1 Pr'!T80</f>
        <v>11</v>
      </c>
      <c r="S79" s="364">
        <f>+'saisie N1 Pr'!U80+'saisie N1 Pr'!V80</f>
        <v>32</v>
      </c>
      <c r="T79" s="364">
        <f>+'saisie N1 Pr'!V80</f>
        <v>14</v>
      </c>
      <c r="U79" s="364">
        <f>+'saisie N1 Pr'!W80+'saisie N1 Pr'!X80</f>
        <v>27</v>
      </c>
      <c r="V79" s="364">
        <f>+'saisie N1 Pr'!X80</f>
        <v>14</v>
      </c>
      <c r="W79" s="364">
        <f>+'saisie N1 Pr'!Y80+'saisie N1 Pr'!Z80</f>
        <v>23</v>
      </c>
      <c r="X79" s="364">
        <f>+'saisie N1 Pr'!Z80</f>
        <v>9</v>
      </c>
      <c r="Y79" s="363">
        <f t="shared" si="23"/>
        <v>173</v>
      </c>
      <c r="Z79" s="363">
        <f t="shared" si="24"/>
        <v>78</v>
      </c>
      <c r="AA79" s="183" t="s">
        <v>444</v>
      </c>
      <c r="AB79" s="364">
        <v>8</v>
      </c>
      <c r="AC79" s="364">
        <v>8</v>
      </c>
      <c r="AD79" s="364">
        <v>7</v>
      </c>
      <c r="AE79" s="364">
        <v>5</v>
      </c>
      <c r="AF79" s="364">
        <v>5</v>
      </c>
      <c r="AG79" s="182">
        <f t="shared" si="25"/>
        <v>33</v>
      </c>
      <c r="AH79" s="364">
        <v>16</v>
      </c>
      <c r="AI79" s="364">
        <v>12</v>
      </c>
      <c r="AJ79" s="364">
        <v>17</v>
      </c>
      <c r="AK79" s="364">
        <f>+'saisie N1 Pr'!AO80</f>
        <v>0</v>
      </c>
      <c r="AL79" s="364">
        <f>+'saisie N1 Pr'!AN80</f>
        <v>7</v>
      </c>
      <c r="AM79" s="364">
        <v>0</v>
      </c>
      <c r="AN79" s="357">
        <f t="shared" si="26"/>
        <v>17</v>
      </c>
      <c r="AO79" s="364">
        <f>+'saisie N1 Pr'!AS80</f>
        <v>9</v>
      </c>
      <c r="AP79" s="364">
        <f>+'saisie N1 Pr'!AT80</f>
        <v>8</v>
      </c>
      <c r="AQ79" s="364">
        <f>+'saisie N1 Pr'!AU80</f>
        <v>1</v>
      </c>
    </row>
    <row r="80" spans="1:43" ht="15" customHeight="1">
      <c r="A80" s="183" t="s">
        <v>445</v>
      </c>
      <c r="B80" s="364">
        <f>+'saisie N1 Pr'!D81+'saisie N1 Pr'!E81</f>
        <v>173</v>
      </c>
      <c r="C80" s="364">
        <f>+'saisie N1 Pr'!E81</f>
        <v>90</v>
      </c>
      <c r="D80" s="364">
        <f>+'saisie N1 Pr'!F81+'saisie N1 Pr'!G81</f>
        <v>93</v>
      </c>
      <c r="E80" s="364">
        <f>+'saisie N1 Pr'!G81</f>
        <v>48</v>
      </c>
      <c r="F80" s="364">
        <f>+'saisie N1 Pr'!H81+'saisie N1 Pr'!I81</f>
        <v>39</v>
      </c>
      <c r="G80" s="364">
        <f>+'saisie N1 Pr'!I81</f>
        <v>17</v>
      </c>
      <c r="H80" s="364">
        <f>+'saisie N1 Pr'!J81+'saisie N1 Pr'!K81</f>
        <v>11</v>
      </c>
      <c r="I80" s="364">
        <f>+'saisie N1 Pr'!K81</f>
        <v>8</v>
      </c>
      <c r="J80" s="364">
        <f>+'saisie N1 Pr'!L81+'saisie N1 Pr'!M81</f>
        <v>8</v>
      </c>
      <c r="K80" s="364">
        <f>+'saisie N1 Pr'!M81</f>
        <v>5</v>
      </c>
      <c r="L80" s="363">
        <f t="shared" si="27"/>
        <v>324</v>
      </c>
      <c r="M80" s="363">
        <f t="shared" si="28"/>
        <v>168</v>
      </c>
      <c r="N80" s="183" t="s">
        <v>445</v>
      </c>
      <c r="O80" s="364">
        <f>+'saisie N1 Pr'!Q81+'saisie N1 Pr'!R81</f>
        <v>65</v>
      </c>
      <c r="P80" s="364">
        <f>+'saisie N1 Pr'!R81</f>
        <v>35</v>
      </c>
      <c r="Q80" s="364">
        <f>+'saisie N1 Pr'!S81+'saisie N1 Pr'!T81</f>
        <v>11</v>
      </c>
      <c r="R80" s="364">
        <f>+'saisie N1 Pr'!T81</f>
        <v>4</v>
      </c>
      <c r="S80" s="364">
        <f>+'saisie N1 Pr'!U81+'saisie N1 Pr'!V81</f>
        <v>5</v>
      </c>
      <c r="T80" s="364">
        <f>+'saisie N1 Pr'!V81</f>
        <v>3</v>
      </c>
      <c r="U80" s="364">
        <f>+'saisie N1 Pr'!W81+'saisie N1 Pr'!X81</f>
        <v>3</v>
      </c>
      <c r="V80" s="364">
        <f>+'saisie N1 Pr'!X81</f>
        <v>3</v>
      </c>
      <c r="W80" s="364">
        <f>+'saisie N1 Pr'!Y81+'saisie N1 Pr'!Z81</f>
        <v>1</v>
      </c>
      <c r="X80" s="364">
        <f>+'saisie N1 Pr'!Z81</f>
        <v>0</v>
      </c>
      <c r="Y80" s="363">
        <f t="shared" si="23"/>
        <v>85</v>
      </c>
      <c r="Z80" s="363">
        <f t="shared" si="24"/>
        <v>45</v>
      </c>
      <c r="AA80" s="183" t="s">
        <v>445</v>
      </c>
      <c r="AB80" s="364">
        <v>5</v>
      </c>
      <c r="AC80" s="364">
        <v>5</v>
      </c>
      <c r="AD80" s="364">
        <v>4</v>
      </c>
      <c r="AE80" s="364">
        <v>1</v>
      </c>
      <c r="AF80" s="364">
        <v>2</v>
      </c>
      <c r="AG80" s="182">
        <f t="shared" si="25"/>
        <v>17</v>
      </c>
      <c r="AH80" s="364">
        <v>14</v>
      </c>
      <c r="AI80" s="364">
        <v>11</v>
      </c>
      <c r="AJ80" s="364">
        <v>5</v>
      </c>
      <c r="AK80" s="364">
        <f>+'saisie N1 Pr'!AO81</f>
        <v>4</v>
      </c>
      <c r="AL80" s="364">
        <f>+'saisie N1 Pr'!AN81</f>
        <v>5</v>
      </c>
      <c r="AM80" s="364">
        <v>0</v>
      </c>
      <c r="AN80" s="357">
        <f t="shared" si="26"/>
        <v>5</v>
      </c>
      <c r="AO80" s="364">
        <f>+'saisie N1 Pr'!AS81</f>
        <v>5</v>
      </c>
      <c r="AP80" s="364">
        <f>+'saisie N1 Pr'!AT81</f>
        <v>5</v>
      </c>
      <c r="AQ80" s="364">
        <f>+'saisie N1 Pr'!AU81</f>
        <v>0</v>
      </c>
    </row>
    <row r="81" spans="1:45" ht="15" customHeight="1">
      <c r="A81" s="183" t="s">
        <v>446</v>
      </c>
      <c r="B81" s="364">
        <f>+'saisie N1 Pr'!D82+'saisie N1 Pr'!E82</f>
        <v>722</v>
      </c>
      <c r="C81" s="364">
        <f>+'saisie N1 Pr'!E82</f>
        <v>369</v>
      </c>
      <c r="D81" s="364">
        <f>+'saisie N1 Pr'!F82+'saisie N1 Pr'!G82</f>
        <v>599</v>
      </c>
      <c r="E81" s="364">
        <f>+'saisie N1 Pr'!G82</f>
        <v>288</v>
      </c>
      <c r="F81" s="364">
        <f>+'saisie N1 Pr'!H82+'saisie N1 Pr'!I82</f>
        <v>612</v>
      </c>
      <c r="G81" s="364">
        <f>+'saisie N1 Pr'!I82</f>
        <v>276</v>
      </c>
      <c r="H81" s="364">
        <f>+'saisie N1 Pr'!J82+'saisie N1 Pr'!K82</f>
        <v>463</v>
      </c>
      <c r="I81" s="364">
        <f>+'saisie N1 Pr'!K82</f>
        <v>226</v>
      </c>
      <c r="J81" s="364">
        <f>+'saisie N1 Pr'!L82+'saisie N1 Pr'!M82</f>
        <v>346</v>
      </c>
      <c r="K81" s="364">
        <f>+'saisie N1 Pr'!M82</f>
        <v>166</v>
      </c>
      <c r="L81" s="363">
        <f t="shared" si="27"/>
        <v>2742</v>
      </c>
      <c r="M81" s="363">
        <f t="shared" si="28"/>
        <v>1325</v>
      </c>
      <c r="N81" s="183" t="s">
        <v>446</v>
      </c>
      <c r="O81" s="364">
        <f>+'saisie N1 Pr'!Q82+'saisie N1 Pr'!R82</f>
        <v>77</v>
      </c>
      <c r="P81" s="364">
        <f>+'saisie N1 Pr'!R82</f>
        <v>37</v>
      </c>
      <c r="Q81" s="364">
        <f>+'saisie N1 Pr'!S82+'saisie N1 Pr'!T82</f>
        <v>58</v>
      </c>
      <c r="R81" s="364">
        <f>+'saisie N1 Pr'!T82</f>
        <v>30</v>
      </c>
      <c r="S81" s="364">
        <f>+'saisie N1 Pr'!U82+'saisie N1 Pr'!V82</f>
        <v>80</v>
      </c>
      <c r="T81" s="364">
        <f>+'saisie N1 Pr'!V82</f>
        <v>38</v>
      </c>
      <c r="U81" s="364">
        <f>+'saisie N1 Pr'!W82+'saisie N1 Pr'!X82</f>
        <v>34</v>
      </c>
      <c r="V81" s="364">
        <f>+'saisie N1 Pr'!X82</f>
        <v>18</v>
      </c>
      <c r="W81" s="364">
        <f>+'saisie N1 Pr'!Y82+'saisie N1 Pr'!Z82</f>
        <v>25</v>
      </c>
      <c r="X81" s="364">
        <f>+'saisie N1 Pr'!Z82</f>
        <v>12</v>
      </c>
      <c r="Y81" s="363">
        <f t="shared" si="23"/>
        <v>274</v>
      </c>
      <c r="Z81" s="363">
        <f t="shared" si="24"/>
        <v>135</v>
      </c>
      <c r="AA81" s="183" t="s">
        <v>446</v>
      </c>
      <c r="AB81" s="364">
        <v>24</v>
      </c>
      <c r="AC81" s="364">
        <v>23</v>
      </c>
      <c r="AD81" s="364">
        <v>22</v>
      </c>
      <c r="AE81" s="364">
        <v>19</v>
      </c>
      <c r="AF81" s="364">
        <v>17</v>
      </c>
      <c r="AG81" s="182">
        <f t="shared" si="25"/>
        <v>105</v>
      </c>
      <c r="AH81" s="364">
        <v>144</v>
      </c>
      <c r="AI81" s="364">
        <v>134</v>
      </c>
      <c r="AJ81" s="364">
        <v>136</v>
      </c>
      <c r="AK81" s="364">
        <f>+'saisie N1 Pr'!AO82</f>
        <v>0</v>
      </c>
      <c r="AL81" s="364">
        <f>+'saisie N1 Pr'!AN82</f>
        <v>89</v>
      </c>
      <c r="AM81" s="364">
        <v>8</v>
      </c>
      <c r="AN81" s="357">
        <f t="shared" si="26"/>
        <v>144</v>
      </c>
      <c r="AO81" s="364">
        <f>+'saisie N1 Pr'!AS82</f>
        <v>33</v>
      </c>
      <c r="AP81" s="364">
        <f>+'saisie N1 Pr'!AT82</f>
        <v>26</v>
      </c>
      <c r="AQ81" s="364">
        <f>+'saisie N1 Pr'!AU82</f>
        <v>7</v>
      </c>
    </row>
    <row r="82" spans="1:45" ht="15" customHeight="1">
      <c r="A82" s="183" t="s">
        <v>447</v>
      </c>
      <c r="B82" s="364">
        <f>+'saisie N1 Pr'!D83+'saisie N1 Pr'!E83</f>
        <v>371</v>
      </c>
      <c r="C82" s="364">
        <f>+'saisie N1 Pr'!E83</f>
        <v>188</v>
      </c>
      <c r="D82" s="364">
        <f>+'saisie N1 Pr'!F83+'saisie N1 Pr'!G83</f>
        <v>259</v>
      </c>
      <c r="E82" s="364">
        <f>+'saisie N1 Pr'!G83</f>
        <v>116</v>
      </c>
      <c r="F82" s="364">
        <f>+'saisie N1 Pr'!H83+'saisie N1 Pr'!I83</f>
        <v>261</v>
      </c>
      <c r="G82" s="364">
        <f>+'saisie N1 Pr'!I83</f>
        <v>137</v>
      </c>
      <c r="H82" s="364">
        <f>+'saisie N1 Pr'!J83+'saisie N1 Pr'!K83</f>
        <v>158</v>
      </c>
      <c r="I82" s="364">
        <f>+'saisie N1 Pr'!K83</f>
        <v>86</v>
      </c>
      <c r="J82" s="364">
        <f>+'saisie N1 Pr'!L83+'saisie N1 Pr'!M83</f>
        <v>127</v>
      </c>
      <c r="K82" s="364">
        <f>+'saisie N1 Pr'!M83</f>
        <v>81</v>
      </c>
      <c r="L82" s="363">
        <f t="shared" si="27"/>
        <v>1176</v>
      </c>
      <c r="M82" s="363">
        <f t="shared" si="28"/>
        <v>608</v>
      </c>
      <c r="N82" s="183" t="s">
        <v>447</v>
      </c>
      <c r="O82" s="364">
        <f>+'saisie N1 Pr'!Q83+'saisie N1 Pr'!R83</f>
        <v>80</v>
      </c>
      <c r="P82" s="364">
        <f>+'saisie N1 Pr'!R83</f>
        <v>48</v>
      </c>
      <c r="Q82" s="364">
        <f>+'saisie N1 Pr'!S83+'saisie N1 Pr'!T83</f>
        <v>64</v>
      </c>
      <c r="R82" s="364">
        <f>+'saisie N1 Pr'!T83</f>
        <v>29</v>
      </c>
      <c r="S82" s="364">
        <f>+'saisie N1 Pr'!U83+'saisie N1 Pr'!V83</f>
        <v>66</v>
      </c>
      <c r="T82" s="364">
        <f>+'saisie N1 Pr'!V83</f>
        <v>23</v>
      </c>
      <c r="U82" s="364">
        <f>+'saisie N1 Pr'!W83+'saisie N1 Pr'!X83</f>
        <v>24</v>
      </c>
      <c r="V82" s="364">
        <f>+'saisie N1 Pr'!X83</f>
        <v>10</v>
      </c>
      <c r="W82" s="364">
        <f>+'saisie N1 Pr'!Y83+'saisie N1 Pr'!Z83</f>
        <v>10</v>
      </c>
      <c r="X82" s="364">
        <f>+'saisie N1 Pr'!Z83</f>
        <v>7</v>
      </c>
      <c r="Y82" s="363">
        <f t="shared" si="23"/>
        <v>244</v>
      </c>
      <c r="Z82" s="363">
        <f t="shared" si="24"/>
        <v>117</v>
      </c>
      <c r="AA82" s="183" t="s">
        <v>447</v>
      </c>
      <c r="AB82" s="364">
        <v>19</v>
      </c>
      <c r="AC82" s="364">
        <v>18</v>
      </c>
      <c r="AD82" s="364">
        <v>18</v>
      </c>
      <c r="AE82" s="364">
        <v>9</v>
      </c>
      <c r="AF82" s="364">
        <v>9</v>
      </c>
      <c r="AG82" s="182">
        <f t="shared" si="25"/>
        <v>73</v>
      </c>
      <c r="AH82" s="364">
        <v>45</v>
      </c>
      <c r="AI82" s="364">
        <v>39</v>
      </c>
      <c r="AJ82" s="364">
        <v>38</v>
      </c>
      <c r="AK82" s="364">
        <f>+'saisie N1 Pr'!AO83</f>
        <v>0</v>
      </c>
      <c r="AL82" s="364">
        <f>+'saisie N1 Pr'!AN83</f>
        <v>24</v>
      </c>
      <c r="AM82" s="364">
        <v>1</v>
      </c>
      <c r="AN82" s="357">
        <f t="shared" si="26"/>
        <v>39</v>
      </c>
      <c r="AO82" s="364">
        <f>+'saisie N1 Pr'!AS83</f>
        <v>19</v>
      </c>
      <c r="AP82" s="364">
        <f>+'saisie N1 Pr'!AT83</f>
        <v>19</v>
      </c>
      <c r="AQ82" s="364">
        <f>+'saisie N1 Pr'!AU83</f>
        <v>0</v>
      </c>
    </row>
    <row r="83" spans="1:45" ht="14.25" customHeight="1">
      <c r="A83" s="183" t="s">
        <v>448</v>
      </c>
      <c r="B83" s="364">
        <f>+'saisie N1 Pr'!D84+'saisie N1 Pr'!E84</f>
        <v>509</v>
      </c>
      <c r="C83" s="364">
        <f>+'saisie N1 Pr'!E84</f>
        <v>271</v>
      </c>
      <c r="D83" s="364">
        <f>+'saisie N1 Pr'!F84+'saisie N1 Pr'!G84</f>
        <v>458</v>
      </c>
      <c r="E83" s="364">
        <f>+'saisie N1 Pr'!G84</f>
        <v>239</v>
      </c>
      <c r="F83" s="364">
        <f>+'saisie N1 Pr'!H84+'saisie N1 Pr'!I84</f>
        <v>373</v>
      </c>
      <c r="G83" s="364">
        <f>+'saisie N1 Pr'!I84</f>
        <v>193</v>
      </c>
      <c r="H83" s="364">
        <f>+'saisie N1 Pr'!J84+'saisie N1 Pr'!K84</f>
        <v>390</v>
      </c>
      <c r="I83" s="364">
        <f>+'saisie N1 Pr'!K84</f>
        <v>193</v>
      </c>
      <c r="J83" s="364">
        <f>+'saisie N1 Pr'!L84+'saisie N1 Pr'!M84</f>
        <v>302</v>
      </c>
      <c r="K83" s="364">
        <f>+'saisie N1 Pr'!M84</f>
        <v>142</v>
      </c>
      <c r="L83" s="363">
        <f t="shared" si="27"/>
        <v>2032</v>
      </c>
      <c r="M83" s="363">
        <f t="shared" si="28"/>
        <v>1038</v>
      </c>
      <c r="N83" s="183" t="s">
        <v>448</v>
      </c>
      <c r="O83" s="364">
        <f>+'saisie N1 Pr'!Q84+'saisie N1 Pr'!R84</f>
        <v>71</v>
      </c>
      <c r="P83" s="364">
        <f>+'saisie N1 Pr'!R84</f>
        <v>40</v>
      </c>
      <c r="Q83" s="364">
        <f>+'saisie N1 Pr'!S84+'saisie N1 Pr'!T84</f>
        <v>70</v>
      </c>
      <c r="R83" s="364">
        <f>+'saisie N1 Pr'!T84</f>
        <v>39</v>
      </c>
      <c r="S83" s="364">
        <f>+'saisie N1 Pr'!U84+'saisie N1 Pr'!V84</f>
        <v>53</v>
      </c>
      <c r="T83" s="364">
        <f>+'saisie N1 Pr'!V84</f>
        <v>21</v>
      </c>
      <c r="U83" s="364">
        <f>+'saisie N1 Pr'!W84+'saisie N1 Pr'!X84</f>
        <v>42</v>
      </c>
      <c r="V83" s="364">
        <f>+'saisie N1 Pr'!X84</f>
        <v>24</v>
      </c>
      <c r="W83" s="364">
        <f>+'saisie N1 Pr'!Y84+'saisie N1 Pr'!Z84</f>
        <v>11</v>
      </c>
      <c r="X83" s="364">
        <f>+'saisie N1 Pr'!Z84</f>
        <v>5</v>
      </c>
      <c r="Y83" s="363">
        <f t="shared" si="23"/>
        <v>247</v>
      </c>
      <c r="Z83" s="363">
        <f t="shared" si="24"/>
        <v>129</v>
      </c>
      <c r="AA83" s="183" t="s">
        <v>448</v>
      </c>
      <c r="AB83" s="364">
        <v>16</v>
      </c>
      <c r="AC83" s="364">
        <v>17</v>
      </c>
      <c r="AD83" s="364">
        <v>15</v>
      </c>
      <c r="AE83" s="364">
        <v>15</v>
      </c>
      <c r="AF83" s="364">
        <v>13</v>
      </c>
      <c r="AG83" s="182">
        <f t="shared" si="25"/>
        <v>76</v>
      </c>
      <c r="AH83" s="364">
        <v>98</v>
      </c>
      <c r="AI83" s="364">
        <v>92</v>
      </c>
      <c r="AJ83" s="364">
        <v>91</v>
      </c>
      <c r="AK83" s="364">
        <f>+'saisie N1 Pr'!AO84</f>
        <v>0</v>
      </c>
      <c r="AL83" s="364">
        <f>+'saisie N1 Pr'!AN84</f>
        <v>72</v>
      </c>
      <c r="AM83" s="364">
        <v>10</v>
      </c>
      <c r="AN83" s="357">
        <f t="shared" si="26"/>
        <v>101</v>
      </c>
      <c r="AO83" s="364">
        <f>+'saisie N1 Pr'!AS84</f>
        <v>13</v>
      </c>
      <c r="AP83" s="364">
        <f>+'saisie N1 Pr'!AT84</f>
        <v>12</v>
      </c>
      <c r="AQ83" s="364">
        <f>+'saisie N1 Pr'!AU84</f>
        <v>1</v>
      </c>
    </row>
    <row r="84" spans="1:45" ht="12" customHeight="1">
      <c r="A84" s="183" t="s">
        <v>449</v>
      </c>
      <c r="B84" s="364">
        <f>+'saisie N1 Pr'!D85+'saisie N1 Pr'!E85</f>
        <v>0</v>
      </c>
      <c r="C84" s="364">
        <f>+'saisie N1 Pr'!E85</f>
        <v>0</v>
      </c>
      <c r="D84" s="364">
        <f>+'saisie N1 Pr'!F85+'saisie N1 Pr'!G85</f>
        <v>0</v>
      </c>
      <c r="E84" s="364">
        <f>+'saisie N1 Pr'!G85</f>
        <v>0</v>
      </c>
      <c r="F84" s="364">
        <f>+'saisie N1 Pr'!H85+'saisie N1 Pr'!I85</f>
        <v>0</v>
      </c>
      <c r="G84" s="364">
        <f>+'saisie N1 Pr'!I85</f>
        <v>0</v>
      </c>
      <c r="H84" s="364">
        <f>+'saisie N1 Pr'!J85+'saisie N1 Pr'!K85</f>
        <v>0</v>
      </c>
      <c r="I84" s="364">
        <f>+'saisie N1 Pr'!K85</f>
        <v>0</v>
      </c>
      <c r="J84" s="364">
        <f>+'saisie N1 Pr'!L85+'saisie N1 Pr'!M85</f>
        <v>0</v>
      </c>
      <c r="K84" s="364">
        <f>+'saisie N1 Pr'!M85</f>
        <v>0</v>
      </c>
      <c r="L84" s="363">
        <f t="shared" si="27"/>
        <v>0</v>
      </c>
      <c r="M84" s="363">
        <f t="shared" si="28"/>
        <v>0</v>
      </c>
      <c r="N84" s="183" t="s">
        <v>449</v>
      </c>
      <c r="O84" s="364">
        <f>+'saisie N1 Pr'!Q85+'saisie N1 Pr'!R85</f>
        <v>0</v>
      </c>
      <c r="P84" s="364">
        <f>+'saisie N1 Pr'!R85</f>
        <v>0</v>
      </c>
      <c r="Q84" s="364">
        <f>+'saisie N1 Pr'!S85+'saisie N1 Pr'!T85</f>
        <v>0</v>
      </c>
      <c r="R84" s="364">
        <f>+'saisie N1 Pr'!T85</f>
        <v>0</v>
      </c>
      <c r="S84" s="364">
        <f>+'saisie N1 Pr'!U85+'saisie N1 Pr'!V85</f>
        <v>0</v>
      </c>
      <c r="T84" s="364">
        <f>+'saisie N1 Pr'!V85</f>
        <v>0</v>
      </c>
      <c r="U84" s="364">
        <f>+'saisie N1 Pr'!W85+'saisie N1 Pr'!X85</f>
        <v>0</v>
      </c>
      <c r="V84" s="364">
        <f>+'saisie N1 Pr'!X85</f>
        <v>0</v>
      </c>
      <c r="W84" s="364">
        <f>+'saisie N1 Pr'!Y85+'saisie N1 Pr'!Z85</f>
        <v>0</v>
      </c>
      <c r="X84" s="364">
        <f>+'saisie N1 Pr'!Z85</f>
        <v>0</v>
      </c>
      <c r="Y84" s="363">
        <f t="shared" si="23"/>
        <v>0</v>
      </c>
      <c r="Z84" s="363">
        <f t="shared" si="24"/>
        <v>0</v>
      </c>
      <c r="AA84" s="183" t="s">
        <v>449</v>
      </c>
      <c r="AB84" s="364">
        <v>0</v>
      </c>
      <c r="AC84" s="364">
        <v>0</v>
      </c>
      <c r="AD84" s="364">
        <v>0</v>
      </c>
      <c r="AE84" s="364">
        <v>0</v>
      </c>
      <c r="AF84" s="364">
        <v>0</v>
      </c>
      <c r="AG84" s="182">
        <f t="shared" si="25"/>
        <v>0</v>
      </c>
      <c r="AH84" s="364">
        <v>0</v>
      </c>
      <c r="AI84" s="364">
        <v>0</v>
      </c>
      <c r="AJ84" s="364">
        <v>0</v>
      </c>
      <c r="AK84" s="364">
        <f>+'saisie N1 Pr'!AO85</f>
        <v>0</v>
      </c>
      <c r="AL84" s="364">
        <f>+'saisie N1 Pr'!AN85</f>
        <v>0</v>
      </c>
      <c r="AM84" s="364">
        <v>0</v>
      </c>
      <c r="AN84" s="357">
        <f t="shared" si="26"/>
        <v>0</v>
      </c>
      <c r="AO84" s="364">
        <f>+'saisie N1 Pr'!AS85</f>
        <v>0</v>
      </c>
      <c r="AP84" s="364">
        <f>+'saisie N1 Pr'!AT85</f>
        <v>0</v>
      </c>
      <c r="AQ84" s="364">
        <f>+'saisie N1 Pr'!AU85</f>
        <v>0</v>
      </c>
    </row>
    <row r="85" spans="1:45" ht="14.25" customHeight="1">
      <c r="A85" s="183" t="s">
        <v>450</v>
      </c>
      <c r="B85" s="364">
        <f>+'saisie N1 Pr'!D86+'saisie N1 Pr'!E86</f>
        <v>277</v>
      </c>
      <c r="C85" s="364">
        <f>+'saisie N1 Pr'!E86</f>
        <v>149</v>
      </c>
      <c r="D85" s="364">
        <f>+'saisie N1 Pr'!F86+'saisie N1 Pr'!G86</f>
        <v>222</v>
      </c>
      <c r="E85" s="364">
        <f>+'saisie N1 Pr'!G86</f>
        <v>96</v>
      </c>
      <c r="F85" s="364">
        <f>+'saisie N1 Pr'!H86+'saisie N1 Pr'!I86</f>
        <v>188</v>
      </c>
      <c r="G85" s="364">
        <f>+'saisie N1 Pr'!I86</f>
        <v>102</v>
      </c>
      <c r="H85" s="364">
        <f>+'saisie N1 Pr'!J86+'saisie N1 Pr'!K86</f>
        <v>142</v>
      </c>
      <c r="I85" s="364">
        <f>+'saisie N1 Pr'!K86</f>
        <v>75</v>
      </c>
      <c r="J85" s="364">
        <f>+'saisie N1 Pr'!L86+'saisie N1 Pr'!M86</f>
        <v>104</v>
      </c>
      <c r="K85" s="364">
        <f>+'saisie N1 Pr'!M86</f>
        <v>56</v>
      </c>
      <c r="L85" s="363">
        <f t="shared" si="27"/>
        <v>933</v>
      </c>
      <c r="M85" s="363">
        <f t="shared" si="28"/>
        <v>478</v>
      </c>
      <c r="N85" s="183" t="s">
        <v>450</v>
      </c>
      <c r="O85" s="364">
        <f>+'saisie N1 Pr'!Q86+'saisie N1 Pr'!R86</f>
        <v>70</v>
      </c>
      <c r="P85" s="364">
        <f>+'saisie N1 Pr'!R86</f>
        <v>34</v>
      </c>
      <c r="Q85" s="364">
        <f>+'saisie N1 Pr'!S86+'saisie N1 Pr'!T86</f>
        <v>43</v>
      </c>
      <c r="R85" s="364">
        <f>+'saisie N1 Pr'!T86</f>
        <v>22</v>
      </c>
      <c r="S85" s="364">
        <f>+'saisie N1 Pr'!U86+'saisie N1 Pr'!V86</f>
        <v>62</v>
      </c>
      <c r="T85" s="364">
        <f>+'saisie N1 Pr'!V86</f>
        <v>32</v>
      </c>
      <c r="U85" s="364">
        <f>+'saisie N1 Pr'!W86+'saisie N1 Pr'!X86</f>
        <v>35</v>
      </c>
      <c r="V85" s="364">
        <f>+'saisie N1 Pr'!X86</f>
        <v>19</v>
      </c>
      <c r="W85" s="364">
        <f>+'saisie N1 Pr'!Y86+'saisie N1 Pr'!Z86</f>
        <v>22</v>
      </c>
      <c r="X85" s="364">
        <f>+'saisie N1 Pr'!Z86</f>
        <v>13</v>
      </c>
      <c r="Y85" s="363">
        <f t="shared" si="23"/>
        <v>232</v>
      </c>
      <c r="Z85" s="363">
        <f t="shared" si="24"/>
        <v>120</v>
      </c>
      <c r="AA85" s="183" t="s">
        <v>450</v>
      </c>
      <c r="AB85" s="364">
        <v>9</v>
      </c>
      <c r="AC85" s="364">
        <v>9</v>
      </c>
      <c r="AD85" s="364">
        <v>9</v>
      </c>
      <c r="AE85" s="364">
        <v>8</v>
      </c>
      <c r="AF85" s="364">
        <v>6</v>
      </c>
      <c r="AG85" s="182">
        <f t="shared" si="25"/>
        <v>41</v>
      </c>
      <c r="AH85" s="364">
        <v>37</v>
      </c>
      <c r="AI85" s="364">
        <v>36</v>
      </c>
      <c r="AJ85" s="364">
        <v>31</v>
      </c>
      <c r="AK85" s="364">
        <f>+'saisie N1 Pr'!AO86</f>
        <v>0</v>
      </c>
      <c r="AL85" s="364">
        <f>+'saisie N1 Pr'!AN86</f>
        <v>13</v>
      </c>
      <c r="AM85" s="364">
        <v>1</v>
      </c>
      <c r="AN85" s="357">
        <f t="shared" si="26"/>
        <v>32</v>
      </c>
      <c r="AO85" s="364">
        <f>+'saisie N1 Pr'!AS86</f>
        <v>10</v>
      </c>
      <c r="AP85" s="364">
        <f>+'saisie N1 Pr'!AT86</f>
        <v>10</v>
      </c>
      <c r="AQ85" s="364">
        <f>+'saisie N1 Pr'!AU86</f>
        <v>0</v>
      </c>
    </row>
    <row r="86" spans="1:45" ht="14.25" customHeight="1">
      <c r="A86" s="183" t="s">
        <v>451</v>
      </c>
      <c r="B86" s="364">
        <f>+'saisie N1 Pr'!D87+'saisie N1 Pr'!E87</f>
        <v>290</v>
      </c>
      <c r="C86" s="364">
        <f>+'saisie N1 Pr'!E87</f>
        <v>133</v>
      </c>
      <c r="D86" s="364">
        <f>+'saisie N1 Pr'!F87+'saisie N1 Pr'!G87</f>
        <v>148</v>
      </c>
      <c r="E86" s="364">
        <f>+'saisie N1 Pr'!G87</f>
        <v>75</v>
      </c>
      <c r="F86" s="364">
        <f>+'saisie N1 Pr'!H87+'saisie N1 Pr'!I87</f>
        <v>148</v>
      </c>
      <c r="G86" s="364">
        <f>+'saisie N1 Pr'!I87</f>
        <v>78</v>
      </c>
      <c r="H86" s="364">
        <f>+'saisie N1 Pr'!J87+'saisie N1 Pr'!K87</f>
        <v>146</v>
      </c>
      <c r="I86" s="364">
        <f>+'saisie N1 Pr'!K87</f>
        <v>72</v>
      </c>
      <c r="J86" s="364">
        <f>+'saisie N1 Pr'!L87+'saisie N1 Pr'!M87</f>
        <v>116</v>
      </c>
      <c r="K86" s="364">
        <f>+'saisie N1 Pr'!M87</f>
        <v>59</v>
      </c>
      <c r="L86" s="363">
        <f t="shared" si="27"/>
        <v>848</v>
      </c>
      <c r="M86" s="363">
        <f t="shared" si="28"/>
        <v>417</v>
      </c>
      <c r="N86" s="183" t="s">
        <v>451</v>
      </c>
      <c r="O86" s="364">
        <f>+'saisie N1 Pr'!Q87+'saisie N1 Pr'!R87</f>
        <v>26</v>
      </c>
      <c r="P86" s="364">
        <f>+'saisie N1 Pr'!R87</f>
        <v>14</v>
      </c>
      <c r="Q86" s="364">
        <f>+'saisie N1 Pr'!S87+'saisie N1 Pr'!T87</f>
        <v>8</v>
      </c>
      <c r="R86" s="364">
        <f>+'saisie N1 Pr'!T87</f>
        <v>6</v>
      </c>
      <c r="S86" s="364">
        <f>+'saisie N1 Pr'!U87+'saisie N1 Pr'!V87</f>
        <v>21</v>
      </c>
      <c r="T86" s="364">
        <f>+'saisie N1 Pr'!V87</f>
        <v>10</v>
      </c>
      <c r="U86" s="364">
        <f>+'saisie N1 Pr'!W87+'saisie N1 Pr'!X87</f>
        <v>15</v>
      </c>
      <c r="V86" s="364">
        <f>+'saisie N1 Pr'!X87</f>
        <v>10</v>
      </c>
      <c r="W86" s="364">
        <f>+'saisie N1 Pr'!Y87+'saisie N1 Pr'!Z87</f>
        <v>2</v>
      </c>
      <c r="X86" s="364">
        <f>+'saisie N1 Pr'!Z87</f>
        <v>2</v>
      </c>
      <c r="Y86" s="363">
        <f t="shared" si="23"/>
        <v>72</v>
      </c>
      <c r="Z86" s="363">
        <f t="shared" si="24"/>
        <v>42</v>
      </c>
      <c r="AA86" s="183" t="s">
        <v>451</v>
      </c>
      <c r="AB86" s="364">
        <v>9</v>
      </c>
      <c r="AC86" s="364">
        <v>4</v>
      </c>
      <c r="AD86" s="364">
        <v>3</v>
      </c>
      <c r="AE86" s="364">
        <v>3</v>
      </c>
      <c r="AF86" s="364">
        <v>3</v>
      </c>
      <c r="AG86" s="182">
        <f t="shared" si="25"/>
        <v>22</v>
      </c>
      <c r="AH86" s="364">
        <v>30</v>
      </c>
      <c r="AI86" s="364">
        <v>28</v>
      </c>
      <c r="AJ86" s="364">
        <v>37</v>
      </c>
      <c r="AK86" s="364">
        <f>+'saisie N1 Pr'!AO87</f>
        <v>0</v>
      </c>
      <c r="AL86" s="364">
        <f>+'saisie N1 Pr'!AN87</f>
        <v>29</v>
      </c>
      <c r="AM86" s="364">
        <v>2</v>
      </c>
      <c r="AN86" s="357">
        <f t="shared" si="26"/>
        <v>39</v>
      </c>
      <c r="AO86" s="364">
        <f>+'saisie N1 Pr'!AS87</f>
        <v>6</v>
      </c>
      <c r="AP86" s="364">
        <f>+'saisie N1 Pr'!AT87</f>
        <v>5</v>
      </c>
      <c r="AQ86" s="364">
        <f>+'saisie N1 Pr'!AU87</f>
        <v>1</v>
      </c>
    </row>
    <row r="87" spans="1:45" ht="14.25" customHeight="1">
      <c r="A87" s="183" t="s">
        <v>452</v>
      </c>
      <c r="B87" s="364">
        <f>+'saisie N1 Pr'!D88+'saisie N1 Pr'!E88</f>
        <v>321</v>
      </c>
      <c r="C87" s="364">
        <f>+'saisie N1 Pr'!E88</f>
        <v>139</v>
      </c>
      <c r="D87" s="364">
        <f>+'saisie N1 Pr'!F88+'saisie N1 Pr'!G88</f>
        <v>264</v>
      </c>
      <c r="E87" s="364">
        <f>+'saisie N1 Pr'!G88</f>
        <v>134</v>
      </c>
      <c r="F87" s="364">
        <f>+'saisie N1 Pr'!H88+'saisie N1 Pr'!I88</f>
        <v>363</v>
      </c>
      <c r="G87" s="364">
        <f>+'saisie N1 Pr'!I88</f>
        <v>186</v>
      </c>
      <c r="H87" s="364">
        <f>+'saisie N1 Pr'!J88+'saisie N1 Pr'!K88</f>
        <v>200</v>
      </c>
      <c r="I87" s="364">
        <f>+'saisie N1 Pr'!K88</f>
        <v>83</v>
      </c>
      <c r="J87" s="364">
        <f>+'saisie N1 Pr'!L88+'saisie N1 Pr'!M88</f>
        <v>169</v>
      </c>
      <c r="K87" s="364">
        <f>+'saisie N1 Pr'!M88</f>
        <v>72</v>
      </c>
      <c r="L87" s="363">
        <f t="shared" si="27"/>
        <v>1317</v>
      </c>
      <c r="M87" s="363">
        <f t="shared" si="28"/>
        <v>614</v>
      </c>
      <c r="N87" s="183" t="s">
        <v>452</v>
      </c>
      <c r="O87" s="364">
        <f>+'saisie N1 Pr'!Q88+'saisie N1 Pr'!R88</f>
        <v>94</v>
      </c>
      <c r="P87" s="364">
        <f>+'saisie N1 Pr'!R88</f>
        <v>33</v>
      </c>
      <c r="Q87" s="364">
        <f>+'saisie N1 Pr'!S88+'saisie N1 Pr'!T88</f>
        <v>51</v>
      </c>
      <c r="R87" s="364">
        <f>+'saisie N1 Pr'!T88</f>
        <v>25</v>
      </c>
      <c r="S87" s="364">
        <f>+'saisie N1 Pr'!U88+'saisie N1 Pr'!V88</f>
        <v>41</v>
      </c>
      <c r="T87" s="364">
        <f>+'saisie N1 Pr'!V88</f>
        <v>19</v>
      </c>
      <c r="U87" s="364">
        <f>+'saisie N1 Pr'!W88+'saisie N1 Pr'!X88</f>
        <v>31</v>
      </c>
      <c r="V87" s="364">
        <f>+'saisie N1 Pr'!X88</f>
        <v>13</v>
      </c>
      <c r="W87" s="364">
        <f>+'saisie N1 Pr'!Y88+'saisie N1 Pr'!Z88</f>
        <v>15</v>
      </c>
      <c r="X87" s="364">
        <f>+'saisie N1 Pr'!Z88</f>
        <v>10</v>
      </c>
      <c r="Y87" s="363">
        <f t="shared" si="23"/>
        <v>232</v>
      </c>
      <c r="Z87" s="363">
        <f t="shared" si="24"/>
        <v>100</v>
      </c>
      <c r="AA87" s="183" t="s">
        <v>452</v>
      </c>
      <c r="AB87" s="364">
        <v>11</v>
      </c>
      <c r="AC87" s="364">
        <v>11</v>
      </c>
      <c r="AD87" s="364">
        <v>13</v>
      </c>
      <c r="AE87" s="364">
        <v>11</v>
      </c>
      <c r="AF87" s="364">
        <v>11</v>
      </c>
      <c r="AG87" s="182">
        <f t="shared" si="25"/>
        <v>57</v>
      </c>
      <c r="AH87" s="364">
        <v>64</v>
      </c>
      <c r="AI87" s="364">
        <v>56</v>
      </c>
      <c r="AJ87" s="364">
        <v>66</v>
      </c>
      <c r="AK87" s="364">
        <f>+'saisie N1 Pr'!AO88</f>
        <v>0</v>
      </c>
      <c r="AL87" s="364">
        <f>+'saisie N1 Pr'!AN88</f>
        <v>29</v>
      </c>
      <c r="AM87" s="364">
        <v>3</v>
      </c>
      <c r="AN87" s="357">
        <f t="shared" si="26"/>
        <v>69</v>
      </c>
      <c r="AO87" s="364">
        <f>+'saisie N1 Pr'!AS88</f>
        <v>11</v>
      </c>
      <c r="AP87" s="364">
        <f>+'saisie N1 Pr'!AT88</f>
        <v>11</v>
      </c>
      <c r="AQ87" s="364">
        <f>+'saisie N1 Pr'!AU88</f>
        <v>0</v>
      </c>
    </row>
    <row r="88" spans="1:45" ht="14.25" customHeight="1">
      <c r="A88" s="183" t="s">
        <v>453</v>
      </c>
      <c r="B88" s="364">
        <f>+'saisie N1 Pr'!D89+'saisie N1 Pr'!E89</f>
        <v>0</v>
      </c>
      <c r="C88" s="364">
        <f>+'saisie N1 Pr'!E89</f>
        <v>0</v>
      </c>
      <c r="D88" s="364">
        <f>+'saisie N1 Pr'!F89+'saisie N1 Pr'!G89</f>
        <v>0</v>
      </c>
      <c r="E88" s="364">
        <f>+'saisie N1 Pr'!G89</f>
        <v>0</v>
      </c>
      <c r="F88" s="364">
        <f>+'saisie N1 Pr'!H89+'saisie N1 Pr'!I89</f>
        <v>0</v>
      </c>
      <c r="G88" s="364">
        <f>+'saisie N1 Pr'!I89</f>
        <v>0</v>
      </c>
      <c r="H88" s="364">
        <f>+'saisie N1 Pr'!J89+'saisie N1 Pr'!K89</f>
        <v>0</v>
      </c>
      <c r="I88" s="364">
        <f>+'saisie N1 Pr'!K89</f>
        <v>0</v>
      </c>
      <c r="J88" s="364">
        <f>+'saisie N1 Pr'!L89+'saisie N1 Pr'!M89</f>
        <v>0</v>
      </c>
      <c r="K88" s="364">
        <f>+'saisie N1 Pr'!M89</f>
        <v>0</v>
      </c>
      <c r="L88" s="363">
        <f t="shared" si="27"/>
        <v>0</v>
      </c>
      <c r="M88" s="363">
        <f t="shared" si="28"/>
        <v>0</v>
      </c>
      <c r="N88" s="183" t="s">
        <v>453</v>
      </c>
      <c r="O88" s="364">
        <f>+'saisie N1 Pr'!Q89+'saisie N1 Pr'!R89</f>
        <v>0</v>
      </c>
      <c r="P88" s="364">
        <f>+'saisie N1 Pr'!R89</f>
        <v>0</v>
      </c>
      <c r="Q88" s="364">
        <f>+'saisie N1 Pr'!S89+'saisie N1 Pr'!T89</f>
        <v>0</v>
      </c>
      <c r="R88" s="364">
        <f>+'saisie N1 Pr'!T89</f>
        <v>0</v>
      </c>
      <c r="S88" s="364">
        <f>+'saisie N1 Pr'!U89+'saisie N1 Pr'!V89</f>
        <v>0</v>
      </c>
      <c r="T88" s="364">
        <f>+'saisie N1 Pr'!V89</f>
        <v>0</v>
      </c>
      <c r="U88" s="364">
        <f>+'saisie N1 Pr'!W89+'saisie N1 Pr'!X89</f>
        <v>0</v>
      </c>
      <c r="V88" s="364">
        <f>+'saisie N1 Pr'!X89</f>
        <v>0</v>
      </c>
      <c r="W88" s="364">
        <f>+'saisie N1 Pr'!Y89+'saisie N1 Pr'!Z89</f>
        <v>0</v>
      </c>
      <c r="X88" s="364">
        <f>+'saisie N1 Pr'!Z89</f>
        <v>0</v>
      </c>
      <c r="Y88" s="363">
        <f t="shared" si="23"/>
        <v>0</v>
      </c>
      <c r="Z88" s="363">
        <f t="shared" si="24"/>
        <v>0</v>
      </c>
      <c r="AA88" s="183" t="s">
        <v>453</v>
      </c>
      <c r="AB88" s="364">
        <v>0</v>
      </c>
      <c r="AC88" s="364">
        <v>0</v>
      </c>
      <c r="AD88" s="364">
        <v>0</v>
      </c>
      <c r="AE88" s="364">
        <v>0</v>
      </c>
      <c r="AF88" s="364">
        <v>0</v>
      </c>
      <c r="AG88" s="364">
        <f>+'saisie N1 Pr'!AJ89</f>
        <v>0</v>
      </c>
      <c r="AH88" s="364">
        <v>0</v>
      </c>
      <c r="AI88" s="364">
        <v>0</v>
      </c>
      <c r="AJ88" s="364">
        <v>0</v>
      </c>
      <c r="AK88" s="364">
        <f>+'saisie N1 Pr'!AO89</f>
        <v>0</v>
      </c>
      <c r="AL88" s="364">
        <f>+'saisie N1 Pr'!AN89</f>
        <v>0</v>
      </c>
      <c r="AM88" s="364">
        <v>0</v>
      </c>
      <c r="AN88" s="357">
        <f t="shared" si="26"/>
        <v>0</v>
      </c>
      <c r="AO88" s="364">
        <f>+'saisie N1 Pr'!AS89</f>
        <v>1</v>
      </c>
      <c r="AP88" s="364">
        <f>+'saisie N1 Pr'!AT89</f>
        <v>0</v>
      </c>
      <c r="AQ88" s="364">
        <f>+'saisie N1 Pr'!AU89</f>
        <v>1</v>
      </c>
      <c r="AS88" s="247">
        <v>0</v>
      </c>
    </row>
    <row r="89" spans="1:45" ht="2.25" customHeight="1">
      <c r="A89" s="253"/>
      <c r="B89" s="365"/>
      <c r="C89" s="365"/>
      <c r="D89" s="454"/>
      <c r="E89" s="454"/>
      <c r="F89" s="365"/>
      <c r="G89" s="365"/>
      <c r="H89" s="365"/>
      <c r="I89" s="365"/>
      <c r="J89" s="365"/>
      <c r="K89" s="365"/>
      <c r="L89" s="365"/>
      <c r="M89" s="365"/>
      <c r="N89" s="253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253"/>
      <c r="AB89" s="253"/>
      <c r="AC89" s="253"/>
      <c r="AD89" s="253"/>
      <c r="AE89" s="253"/>
      <c r="AF89" s="253"/>
      <c r="AG89" s="253"/>
      <c r="AH89" s="365"/>
      <c r="AI89" s="253"/>
      <c r="AJ89" s="365"/>
      <c r="AK89" s="253"/>
      <c r="AL89" s="253"/>
      <c r="AM89" s="253"/>
      <c r="AN89" s="365"/>
      <c r="AO89" s="365"/>
      <c r="AP89" s="253"/>
      <c r="AQ89" s="253"/>
    </row>
    <row r="90" spans="1:45">
      <c r="A90" s="245" t="s">
        <v>248</v>
      </c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245" t="s">
        <v>239</v>
      </c>
      <c r="O90" s="328"/>
      <c r="P90" s="328"/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245" t="s">
        <v>305</v>
      </c>
      <c r="AB90" s="245"/>
      <c r="AC90" s="245"/>
      <c r="AD90" s="245"/>
      <c r="AE90" s="245"/>
      <c r="AF90" s="245"/>
      <c r="AG90" s="245"/>
      <c r="AH90" s="328"/>
      <c r="AI90" s="245"/>
      <c r="AJ90" s="328"/>
      <c r="AK90" s="245"/>
      <c r="AL90" s="245"/>
      <c r="AM90" s="245"/>
      <c r="AN90" s="328"/>
      <c r="AO90" s="328"/>
      <c r="AP90" s="245"/>
      <c r="AQ90" s="245"/>
    </row>
    <row r="91" spans="1:45">
      <c r="A91" s="245" t="s">
        <v>998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245" t="s">
        <v>998</v>
      </c>
      <c r="O91" s="328"/>
      <c r="P91" s="328"/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245" t="s">
        <v>302</v>
      </c>
      <c r="AB91" s="245"/>
      <c r="AC91" s="245"/>
      <c r="AD91" s="245"/>
      <c r="AE91" s="245"/>
      <c r="AF91" s="245"/>
      <c r="AG91" s="245"/>
      <c r="AH91" s="328"/>
      <c r="AI91" s="245"/>
      <c r="AJ91" s="328"/>
      <c r="AK91" s="245"/>
      <c r="AL91" s="245"/>
      <c r="AM91" s="245"/>
      <c r="AN91" s="328"/>
      <c r="AO91" s="328"/>
      <c r="AP91" s="245"/>
      <c r="AQ91" s="245"/>
    </row>
    <row r="92" spans="1:45">
      <c r="A92" s="245" t="s">
        <v>1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245" t="s">
        <v>1</v>
      </c>
      <c r="O92" s="328"/>
      <c r="P92" s="328"/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245" t="s">
        <v>1</v>
      </c>
      <c r="AB92" s="245"/>
      <c r="AC92" s="245"/>
      <c r="AD92" s="245"/>
      <c r="AE92" s="245"/>
      <c r="AF92" s="245"/>
      <c r="AG92" s="245"/>
      <c r="AH92" s="328"/>
      <c r="AI92" s="245"/>
      <c r="AJ92" s="328"/>
      <c r="AK92" s="245"/>
      <c r="AL92" s="245"/>
      <c r="AM92" s="245"/>
      <c r="AN92" s="328"/>
      <c r="AO92" s="328"/>
      <c r="AP92" s="245"/>
      <c r="AQ92" s="245"/>
    </row>
    <row r="93" spans="1:45">
      <c r="B93" s="361"/>
      <c r="C93" s="361"/>
      <c r="D93" s="361"/>
      <c r="E93" s="361"/>
      <c r="F93" s="361"/>
      <c r="G93" s="361"/>
      <c r="H93" s="361"/>
      <c r="I93" s="361"/>
      <c r="J93" s="361"/>
      <c r="K93" s="361"/>
      <c r="L93" s="361"/>
      <c r="M93" s="361"/>
      <c r="O93" s="361"/>
      <c r="P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B93" s="262"/>
      <c r="AC93" s="262"/>
      <c r="AD93" s="262"/>
      <c r="AE93" s="262"/>
      <c r="AF93" s="262"/>
      <c r="AG93" s="262"/>
      <c r="AH93" s="361"/>
      <c r="AI93" s="262"/>
      <c r="AJ93" s="361"/>
      <c r="AK93" s="262"/>
      <c r="AL93" s="262"/>
      <c r="AM93" s="262"/>
      <c r="AN93" s="361"/>
      <c r="AO93" s="361"/>
      <c r="AP93" s="262"/>
      <c r="AQ93" s="262"/>
    </row>
    <row r="94" spans="1:45">
      <c r="A94" s="248" t="s">
        <v>480</v>
      </c>
      <c r="B94" s="361"/>
      <c r="C94" s="361"/>
      <c r="D94" s="361"/>
      <c r="E94" s="361"/>
      <c r="F94" s="361"/>
      <c r="G94" s="361"/>
      <c r="H94" s="361"/>
      <c r="I94" s="361"/>
      <c r="J94" s="361" t="s">
        <v>376</v>
      </c>
      <c r="K94" s="361"/>
      <c r="L94" s="361"/>
      <c r="M94" s="361"/>
      <c r="N94" s="248" t="s">
        <v>480</v>
      </c>
      <c r="O94" s="361"/>
      <c r="P94" s="361"/>
      <c r="Q94" s="361"/>
      <c r="R94" s="361"/>
      <c r="S94" s="361"/>
      <c r="T94" s="361"/>
      <c r="U94" s="361"/>
      <c r="V94" s="361"/>
      <c r="W94" s="361" t="s">
        <v>376</v>
      </c>
      <c r="X94" s="361"/>
      <c r="Y94" s="361"/>
      <c r="Z94" s="361"/>
      <c r="AA94" s="248" t="s">
        <v>480</v>
      </c>
      <c r="AB94" s="262"/>
      <c r="AC94" s="262"/>
      <c r="AD94" s="262"/>
      <c r="AE94" s="262"/>
      <c r="AF94" s="262"/>
      <c r="AG94" s="262"/>
      <c r="AH94" s="361"/>
      <c r="AI94" s="262"/>
      <c r="AJ94" s="361"/>
      <c r="AK94" s="262"/>
      <c r="AL94" s="262"/>
      <c r="AM94" s="262"/>
      <c r="AN94" s="361" t="s">
        <v>376</v>
      </c>
      <c r="AO94" s="361"/>
      <c r="AP94" s="262"/>
      <c r="AQ94" s="262"/>
    </row>
    <row r="95" spans="1:45">
      <c r="B95" s="361"/>
      <c r="C95" s="361"/>
      <c r="D95" s="361"/>
      <c r="E95" s="361"/>
      <c r="F95" s="361"/>
      <c r="G95" s="361"/>
      <c r="H95" s="361"/>
      <c r="I95" s="361"/>
      <c r="J95" s="361"/>
      <c r="K95" s="361"/>
      <c r="L95" s="361"/>
      <c r="M95" s="361"/>
      <c r="O95" s="361"/>
      <c r="P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B95" s="262"/>
      <c r="AC95" s="262"/>
      <c r="AD95" s="262"/>
      <c r="AE95" s="262"/>
      <c r="AF95" s="262"/>
      <c r="AG95" s="262"/>
      <c r="AH95" s="361"/>
      <c r="AI95" s="262"/>
      <c r="AJ95" s="361"/>
      <c r="AK95" s="262"/>
      <c r="AL95" s="262"/>
      <c r="AM95" s="262"/>
      <c r="AN95" s="361"/>
      <c r="AO95" s="361"/>
      <c r="AP95" s="262"/>
      <c r="AQ95" s="262"/>
    </row>
    <row r="96" spans="1:45" ht="16.5" customHeight="1">
      <c r="A96" s="249"/>
      <c r="B96" s="79" t="s">
        <v>378</v>
      </c>
      <c r="C96" s="186"/>
      <c r="D96" s="79" t="s">
        <v>379</v>
      </c>
      <c r="E96" s="186"/>
      <c r="F96" s="79" t="s">
        <v>380</v>
      </c>
      <c r="G96" s="186"/>
      <c r="H96" s="79" t="s">
        <v>381</v>
      </c>
      <c r="I96" s="186"/>
      <c r="J96" s="79" t="s">
        <v>382</v>
      </c>
      <c r="K96" s="186"/>
      <c r="L96" s="79" t="s">
        <v>80</v>
      </c>
      <c r="M96" s="186"/>
      <c r="N96" s="249"/>
      <c r="O96" s="79" t="s">
        <v>378</v>
      </c>
      <c r="P96" s="186"/>
      <c r="Q96" s="79" t="s">
        <v>379</v>
      </c>
      <c r="R96" s="186"/>
      <c r="S96" s="79" t="s">
        <v>380</v>
      </c>
      <c r="T96" s="186"/>
      <c r="U96" s="79" t="s">
        <v>381</v>
      </c>
      <c r="V96" s="186"/>
      <c r="W96" s="79" t="s">
        <v>382</v>
      </c>
      <c r="X96" s="186"/>
      <c r="Y96" s="79" t="s">
        <v>80</v>
      </c>
      <c r="Z96" s="186"/>
      <c r="AA96" s="249"/>
      <c r="AB96" s="1078"/>
      <c r="AC96" s="1078"/>
      <c r="AD96" s="1078"/>
      <c r="AE96" s="1078"/>
      <c r="AF96" s="1078"/>
      <c r="AG96" s="1079"/>
      <c r="AH96" s="1095" t="s">
        <v>110</v>
      </c>
      <c r="AI96" s="1096"/>
      <c r="AJ96" s="800" t="s">
        <v>385</v>
      </c>
      <c r="AK96" s="801"/>
      <c r="AL96" s="801"/>
      <c r="AM96" s="801"/>
      <c r="AN96" s="802"/>
      <c r="AO96" s="1092" t="s">
        <v>386</v>
      </c>
      <c r="AP96" s="1093"/>
      <c r="AQ96" s="1094"/>
    </row>
    <row r="97" spans="1:43" ht="24" customHeight="1">
      <c r="A97" s="253" t="s">
        <v>387</v>
      </c>
      <c r="B97" s="85" t="s">
        <v>665</v>
      </c>
      <c r="C97" s="85" t="s">
        <v>389</v>
      </c>
      <c r="D97" s="85" t="s">
        <v>665</v>
      </c>
      <c r="E97" s="85" t="s">
        <v>389</v>
      </c>
      <c r="F97" s="85" t="s">
        <v>665</v>
      </c>
      <c r="G97" s="85" t="s">
        <v>389</v>
      </c>
      <c r="H97" s="85" t="s">
        <v>665</v>
      </c>
      <c r="I97" s="85" t="s">
        <v>389</v>
      </c>
      <c r="J97" s="85" t="s">
        <v>665</v>
      </c>
      <c r="K97" s="85" t="s">
        <v>389</v>
      </c>
      <c r="L97" s="85" t="s">
        <v>665</v>
      </c>
      <c r="M97" s="85" t="s">
        <v>389</v>
      </c>
      <c r="N97" s="253" t="s">
        <v>387</v>
      </c>
      <c r="O97" s="85" t="s">
        <v>665</v>
      </c>
      <c r="P97" s="85" t="s">
        <v>389</v>
      </c>
      <c r="Q97" s="85" t="s">
        <v>665</v>
      </c>
      <c r="R97" s="85" t="s">
        <v>389</v>
      </c>
      <c r="S97" s="85" t="s">
        <v>665</v>
      </c>
      <c r="T97" s="85" t="s">
        <v>389</v>
      </c>
      <c r="U97" s="85" t="s">
        <v>665</v>
      </c>
      <c r="V97" s="85" t="s">
        <v>389</v>
      </c>
      <c r="W97" s="85" t="s">
        <v>665</v>
      </c>
      <c r="X97" s="85" t="s">
        <v>389</v>
      </c>
      <c r="Y97" s="85" t="s">
        <v>665</v>
      </c>
      <c r="Z97" s="85" t="s">
        <v>389</v>
      </c>
      <c r="AA97" s="253" t="s">
        <v>387</v>
      </c>
      <c r="AB97" s="615" t="s">
        <v>396</v>
      </c>
      <c r="AC97" s="615" t="s">
        <v>397</v>
      </c>
      <c r="AD97" s="615" t="s">
        <v>398</v>
      </c>
      <c r="AE97" s="615" t="s">
        <v>399</v>
      </c>
      <c r="AF97" s="615" t="s">
        <v>400</v>
      </c>
      <c r="AG97" s="622" t="s">
        <v>182</v>
      </c>
      <c r="AH97" s="885" t="s">
        <v>86</v>
      </c>
      <c r="AI97" s="933" t="s">
        <v>9</v>
      </c>
      <c r="AJ97" s="883" t="s">
        <v>241</v>
      </c>
      <c r="AK97" s="1051" t="s">
        <v>112</v>
      </c>
      <c r="AL97" s="883" t="s">
        <v>242</v>
      </c>
      <c r="AM97" s="883" t="s">
        <v>83</v>
      </c>
      <c r="AN97" s="884" t="s">
        <v>377</v>
      </c>
      <c r="AO97" s="885" t="s">
        <v>111</v>
      </c>
      <c r="AP97" s="885" t="s">
        <v>117</v>
      </c>
      <c r="AQ97" s="886" t="s">
        <v>178</v>
      </c>
    </row>
    <row r="98" spans="1:43">
      <c r="A98" s="183"/>
      <c r="B98" s="362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183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249"/>
      <c r="AB98" s="438"/>
      <c r="AC98" s="438"/>
      <c r="AD98" s="438"/>
      <c r="AE98" s="438"/>
      <c r="AF98" s="438"/>
      <c r="AG98" s="249"/>
      <c r="AH98" s="242"/>
      <c r="AI98" s="619"/>
      <c r="AJ98" s="242"/>
      <c r="AK98" s="626"/>
      <c r="AL98" s="242"/>
      <c r="AM98" s="242"/>
      <c r="AN98" s="438"/>
      <c r="AO98" s="438"/>
      <c r="AP98" s="242"/>
      <c r="AQ98" s="254"/>
    </row>
    <row r="99" spans="1:43">
      <c r="A99" s="182" t="s">
        <v>407</v>
      </c>
      <c r="B99" s="363">
        <f t="shared" ref="B99:M99" si="29">SUM(B101:B121)</f>
        <v>8725</v>
      </c>
      <c r="C99" s="363">
        <f t="shared" si="29"/>
        <v>4353</v>
      </c>
      <c r="D99" s="363">
        <f t="shared" si="29"/>
        <v>7555</v>
      </c>
      <c r="E99" s="363">
        <f t="shared" si="29"/>
        <v>3772</v>
      </c>
      <c r="F99" s="363">
        <f t="shared" si="29"/>
        <v>6927</v>
      </c>
      <c r="G99" s="363">
        <f t="shared" si="29"/>
        <v>3408</v>
      </c>
      <c r="H99" s="363">
        <f t="shared" si="29"/>
        <v>5459</v>
      </c>
      <c r="I99" s="363">
        <f t="shared" si="29"/>
        <v>2743</v>
      </c>
      <c r="J99" s="363">
        <f t="shared" si="29"/>
        <v>4489</v>
      </c>
      <c r="K99" s="363">
        <f t="shared" si="29"/>
        <v>2280</v>
      </c>
      <c r="L99" s="363">
        <f t="shared" si="29"/>
        <v>33155</v>
      </c>
      <c r="M99" s="363">
        <f t="shared" si="29"/>
        <v>16556</v>
      </c>
      <c r="N99" s="182" t="s">
        <v>407</v>
      </c>
      <c r="O99" s="363">
        <f t="shared" ref="O99:X99" si="30">SUM(O101:O121)</f>
        <v>1173</v>
      </c>
      <c r="P99" s="363">
        <f t="shared" si="30"/>
        <v>516</v>
      </c>
      <c r="Q99" s="363">
        <f t="shared" si="30"/>
        <v>984</v>
      </c>
      <c r="R99" s="363">
        <f t="shared" si="30"/>
        <v>442</v>
      </c>
      <c r="S99" s="363">
        <f t="shared" si="30"/>
        <v>1190</v>
      </c>
      <c r="T99" s="363">
        <f t="shared" si="30"/>
        <v>586</v>
      </c>
      <c r="U99" s="363">
        <f t="shared" si="30"/>
        <v>758</v>
      </c>
      <c r="V99" s="363">
        <f t="shared" si="30"/>
        <v>378</v>
      </c>
      <c r="W99" s="363">
        <f t="shared" si="30"/>
        <v>453</v>
      </c>
      <c r="X99" s="363">
        <f t="shared" si="30"/>
        <v>229</v>
      </c>
      <c r="Y99" s="363">
        <f>SUM(Y101:Y121)</f>
        <v>4558</v>
      </c>
      <c r="Z99" s="363">
        <f>SUM(Z101:Z121)</f>
        <v>2151</v>
      </c>
      <c r="AA99" s="182" t="s">
        <v>407</v>
      </c>
      <c r="AB99" s="182">
        <f t="shared" ref="AB99:AI99" si="31">SUM(AB101:AB121)</f>
        <v>203</v>
      </c>
      <c r="AC99" s="182">
        <f t="shared" si="31"/>
        <v>185</v>
      </c>
      <c r="AD99" s="182">
        <f t="shared" si="31"/>
        <v>171</v>
      </c>
      <c r="AE99" s="182">
        <f t="shared" si="31"/>
        <v>154</v>
      </c>
      <c r="AF99" s="182">
        <f t="shared" si="31"/>
        <v>141</v>
      </c>
      <c r="AG99" s="182">
        <f>SUM(AG101:AG121)</f>
        <v>854</v>
      </c>
      <c r="AH99" s="363">
        <f t="shared" si="31"/>
        <v>983</v>
      </c>
      <c r="AI99" s="182">
        <f t="shared" si="31"/>
        <v>961</v>
      </c>
      <c r="AJ99" s="363">
        <f t="shared" ref="AJ99:AQ99" si="32">SUM(AJ101:AJ121)</f>
        <v>956</v>
      </c>
      <c r="AK99" s="182"/>
      <c r="AL99" s="182">
        <f t="shared" si="32"/>
        <v>767</v>
      </c>
      <c r="AM99" s="182">
        <f t="shared" si="32"/>
        <v>110</v>
      </c>
      <c r="AN99" s="363">
        <f t="shared" si="32"/>
        <v>1066</v>
      </c>
      <c r="AO99" s="363">
        <f t="shared" si="32"/>
        <v>161</v>
      </c>
      <c r="AP99" s="363">
        <f t="shared" si="32"/>
        <v>161</v>
      </c>
      <c r="AQ99" s="363">
        <f t="shared" si="32"/>
        <v>0</v>
      </c>
    </row>
    <row r="100" spans="1:43">
      <c r="A100" s="183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183"/>
      <c r="O100" s="364"/>
      <c r="P100" s="364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  <c r="AA100" s="183"/>
      <c r="AB100" s="183"/>
      <c r="AC100" s="183"/>
      <c r="AD100" s="183"/>
      <c r="AE100" s="183"/>
      <c r="AF100" s="183"/>
      <c r="AG100" s="182"/>
      <c r="AH100" s="364"/>
      <c r="AI100" s="183"/>
      <c r="AJ100" s="364"/>
      <c r="AK100" s="183"/>
      <c r="AL100" s="183"/>
      <c r="AM100" s="183"/>
      <c r="AN100" s="364"/>
      <c r="AO100" s="364"/>
      <c r="AP100" s="183"/>
      <c r="AQ100" s="263"/>
    </row>
    <row r="101" spans="1:43" ht="13.5" customHeight="1">
      <c r="A101" s="183" t="s">
        <v>481</v>
      </c>
      <c r="B101" s="364">
        <v>3618</v>
      </c>
      <c r="C101" s="364">
        <v>1773</v>
      </c>
      <c r="D101" s="364">
        <v>3167</v>
      </c>
      <c r="E101" s="364">
        <v>1553</v>
      </c>
      <c r="F101" s="364">
        <v>2906</v>
      </c>
      <c r="G101" s="364">
        <v>1393</v>
      </c>
      <c r="H101" s="364">
        <v>2419</v>
      </c>
      <c r="I101" s="364">
        <v>1190</v>
      </c>
      <c r="J101" s="364">
        <v>2102</v>
      </c>
      <c r="K101" s="364">
        <v>1071</v>
      </c>
      <c r="L101" s="363">
        <f>+B101+D101+F101+H101+J101</f>
        <v>14212</v>
      </c>
      <c r="M101" s="363">
        <f>+C101+E101+G101+I101+K101</f>
        <v>6980</v>
      </c>
      <c r="N101" s="183" t="s">
        <v>481</v>
      </c>
      <c r="O101" s="364">
        <v>404</v>
      </c>
      <c r="P101" s="364">
        <v>179</v>
      </c>
      <c r="Q101" s="364">
        <v>354</v>
      </c>
      <c r="R101" s="364">
        <v>160</v>
      </c>
      <c r="S101" s="364">
        <v>404</v>
      </c>
      <c r="T101" s="364">
        <v>197</v>
      </c>
      <c r="U101" s="364">
        <v>306</v>
      </c>
      <c r="V101" s="364">
        <v>146</v>
      </c>
      <c r="W101" s="364">
        <v>150</v>
      </c>
      <c r="X101" s="364">
        <v>74</v>
      </c>
      <c r="Y101" s="363">
        <f t="shared" ref="Y101:Y121" si="33">+O101+Q101+S101+U101+W101</f>
        <v>1618</v>
      </c>
      <c r="Z101" s="363">
        <f t="shared" ref="Z101:Z121" si="34">+P101+R101+T101+V101+X101</f>
        <v>756</v>
      </c>
      <c r="AA101" s="183" t="s">
        <v>481</v>
      </c>
      <c r="AB101" s="183">
        <v>77</v>
      </c>
      <c r="AC101" s="183">
        <v>74</v>
      </c>
      <c r="AD101" s="183">
        <v>69</v>
      </c>
      <c r="AE101" s="183">
        <v>66</v>
      </c>
      <c r="AF101" s="183">
        <v>61</v>
      </c>
      <c r="AG101" s="182">
        <f t="shared" ref="AG101:AG121" si="35">SUM(AB101:AF101)</f>
        <v>347</v>
      </c>
      <c r="AH101" s="364">
        <v>449</v>
      </c>
      <c r="AI101" s="183">
        <v>449</v>
      </c>
      <c r="AJ101" s="364">
        <v>422</v>
      </c>
      <c r="AK101" s="183">
        <f>+'saisie N1 Pr'!AN103</f>
        <v>0</v>
      </c>
      <c r="AL101" s="183">
        <v>390</v>
      </c>
      <c r="AM101" s="183">
        <v>60</v>
      </c>
      <c r="AN101" s="357">
        <f t="shared" ref="AN101:AN121" si="36">AJ101+AM101</f>
        <v>482</v>
      </c>
      <c r="AO101" s="357">
        <f>+AP101+AQ101</f>
        <v>64</v>
      </c>
      <c r="AP101" s="183">
        <v>64</v>
      </c>
      <c r="AQ101" s="183">
        <f>+'saisie N1 Pr'!AT103</f>
        <v>0</v>
      </c>
    </row>
    <row r="102" spans="1:43" ht="13.5" customHeight="1">
      <c r="A102" s="183" t="s">
        <v>482</v>
      </c>
      <c r="B102" s="364">
        <v>152</v>
      </c>
      <c r="C102" s="364">
        <v>73</v>
      </c>
      <c r="D102" s="364">
        <v>144</v>
      </c>
      <c r="E102" s="364">
        <v>71</v>
      </c>
      <c r="F102" s="364">
        <v>137</v>
      </c>
      <c r="G102" s="364">
        <v>59</v>
      </c>
      <c r="H102" s="364">
        <v>84</v>
      </c>
      <c r="I102" s="364">
        <v>46</v>
      </c>
      <c r="J102" s="364">
        <v>52</v>
      </c>
      <c r="K102" s="364">
        <v>22</v>
      </c>
      <c r="L102" s="363">
        <f t="shared" ref="L102:L112" si="37">+B102+D102+F102+H102+J102</f>
        <v>569</v>
      </c>
      <c r="M102" s="363">
        <f t="shared" ref="M102:M112" si="38">+C102+E102+G102+I102+K102</f>
        <v>271</v>
      </c>
      <c r="N102" s="183" t="s">
        <v>482</v>
      </c>
      <c r="O102" s="364">
        <v>31</v>
      </c>
      <c r="P102" s="364">
        <v>11</v>
      </c>
      <c r="Q102" s="364">
        <v>24</v>
      </c>
      <c r="R102" s="364">
        <v>10</v>
      </c>
      <c r="S102" s="364">
        <v>22</v>
      </c>
      <c r="T102" s="364">
        <v>11</v>
      </c>
      <c r="U102" s="364">
        <v>9</v>
      </c>
      <c r="V102" s="364">
        <v>5</v>
      </c>
      <c r="W102" s="364">
        <v>6</v>
      </c>
      <c r="X102" s="364">
        <v>1</v>
      </c>
      <c r="Y102" s="363">
        <f t="shared" si="33"/>
        <v>92</v>
      </c>
      <c r="Z102" s="363">
        <f t="shared" si="34"/>
        <v>38</v>
      </c>
      <c r="AA102" s="183" t="s">
        <v>482</v>
      </c>
      <c r="AB102" s="183">
        <v>6</v>
      </c>
      <c r="AC102" s="183">
        <v>6</v>
      </c>
      <c r="AD102" s="183">
        <v>6</v>
      </c>
      <c r="AE102" s="183">
        <v>5</v>
      </c>
      <c r="AF102" s="183">
        <v>4</v>
      </c>
      <c r="AG102" s="182">
        <f t="shared" si="35"/>
        <v>27</v>
      </c>
      <c r="AH102" s="364">
        <v>23</v>
      </c>
      <c r="AI102" s="183">
        <v>21</v>
      </c>
      <c r="AJ102" s="364">
        <v>20</v>
      </c>
      <c r="AK102" s="183">
        <f>+'saisie N1 Pr'!AN104</f>
        <v>0</v>
      </c>
      <c r="AL102" s="183">
        <v>14</v>
      </c>
      <c r="AM102" s="183">
        <v>1</v>
      </c>
      <c r="AN102" s="357">
        <f t="shared" si="36"/>
        <v>21</v>
      </c>
      <c r="AO102" s="357">
        <f t="shared" ref="AO102:AO121" si="39">+AP102+AQ102</f>
        <v>6</v>
      </c>
      <c r="AP102" s="183">
        <v>6</v>
      </c>
      <c r="AQ102" s="183">
        <f>+'saisie N1 Pr'!AT104</f>
        <v>0</v>
      </c>
    </row>
    <row r="103" spans="1:43" ht="13.5" customHeight="1">
      <c r="A103" s="183" t="s">
        <v>483</v>
      </c>
      <c r="B103" s="364">
        <v>273</v>
      </c>
      <c r="C103" s="364">
        <v>133</v>
      </c>
      <c r="D103" s="364">
        <v>208</v>
      </c>
      <c r="E103" s="364">
        <v>96</v>
      </c>
      <c r="F103" s="364">
        <v>176</v>
      </c>
      <c r="G103" s="364">
        <v>82</v>
      </c>
      <c r="H103" s="364">
        <v>100</v>
      </c>
      <c r="I103" s="364">
        <v>48</v>
      </c>
      <c r="J103" s="364">
        <v>109</v>
      </c>
      <c r="K103" s="364">
        <v>53</v>
      </c>
      <c r="L103" s="363">
        <f t="shared" si="37"/>
        <v>866</v>
      </c>
      <c r="M103" s="363">
        <f t="shared" si="38"/>
        <v>412</v>
      </c>
      <c r="N103" s="183" t="s">
        <v>483</v>
      </c>
      <c r="O103" s="364">
        <v>45</v>
      </c>
      <c r="P103" s="364">
        <v>18</v>
      </c>
      <c r="Q103" s="364">
        <v>11</v>
      </c>
      <c r="R103" s="364">
        <v>4</v>
      </c>
      <c r="S103" s="364">
        <v>19</v>
      </c>
      <c r="T103" s="364">
        <v>9</v>
      </c>
      <c r="U103" s="364">
        <v>23</v>
      </c>
      <c r="V103" s="364">
        <v>10</v>
      </c>
      <c r="W103" s="364">
        <v>12</v>
      </c>
      <c r="X103" s="364">
        <v>4</v>
      </c>
      <c r="Y103" s="363">
        <f t="shared" si="33"/>
        <v>110</v>
      </c>
      <c r="Z103" s="363">
        <f t="shared" si="34"/>
        <v>45</v>
      </c>
      <c r="AA103" s="183" t="s">
        <v>483</v>
      </c>
      <c r="AB103" s="183">
        <v>10</v>
      </c>
      <c r="AC103" s="183">
        <v>9</v>
      </c>
      <c r="AD103" s="183">
        <v>9</v>
      </c>
      <c r="AE103" s="183">
        <v>7</v>
      </c>
      <c r="AF103" s="183">
        <v>7</v>
      </c>
      <c r="AG103" s="182">
        <f t="shared" si="35"/>
        <v>42</v>
      </c>
      <c r="AH103" s="364">
        <v>36</v>
      </c>
      <c r="AI103" s="183">
        <v>36</v>
      </c>
      <c r="AJ103" s="364">
        <v>36</v>
      </c>
      <c r="AK103" s="183">
        <f>+'saisie N1 Pr'!AN105</f>
        <v>0</v>
      </c>
      <c r="AL103" s="183">
        <v>24</v>
      </c>
      <c r="AM103" s="183"/>
      <c r="AN103" s="357">
        <f t="shared" si="36"/>
        <v>36</v>
      </c>
      <c r="AO103" s="357">
        <f t="shared" si="39"/>
        <v>9</v>
      </c>
      <c r="AP103" s="183">
        <v>9</v>
      </c>
      <c r="AQ103" s="183">
        <f>+'saisie N1 Pr'!AT105</f>
        <v>0</v>
      </c>
    </row>
    <row r="104" spans="1:43" ht="13.5" customHeight="1">
      <c r="A104" s="183" t="s">
        <v>484</v>
      </c>
      <c r="B104" s="364">
        <v>31</v>
      </c>
      <c r="C104" s="364">
        <v>16</v>
      </c>
      <c r="D104" s="364">
        <v>13</v>
      </c>
      <c r="E104" s="364">
        <v>5</v>
      </c>
      <c r="F104" s="364">
        <v>10</v>
      </c>
      <c r="G104" s="364">
        <v>2</v>
      </c>
      <c r="H104" s="364">
        <v>13</v>
      </c>
      <c r="I104" s="364">
        <v>3</v>
      </c>
      <c r="J104" s="364">
        <v>11</v>
      </c>
      <c r="K104" s="364">
        <v>5</v>
      </c>
      <c r="L104" s="363">
        <f t="shared" si="37"/>
        <v>78</v>
      </c>
      <c r="M104" s="363">
        <f t="shared" si="38"/>
        <v>31</v>
      </c>
      <c r="N104" s="183" t="s">
        <v>484</v>
      </c>
      <c r="O104" s="364">
        <v>4</v>
      </c>
      <c r="P104" s="364">
        <v>1</v>
      </c>
      <c r="Q104" s="364">
        <v>1</v>
      </c>
      <c r="R104" s="364"/>
      <c r="S104" s="364">
        <v>1</v>
      </c>
      <c r="T104" s="364"/>
      <c r="U104" s="364"/>
      <c r="V104" s="364"/>
      <c r="W104" s="364"/>
      <c r="X104" s="364"/>
      <c r="Y104" s="363">
        <f t="shared" si="33"/>
        <v>6</v>
      </c>
      <c r="Z104" s="363">
        <f t="shared" si="34"/>
        <v>1</v>
      </c>
      <c r="AA104" s="183" t="s">
        <v>484</v>
      </c>
      <c r="AB104" s="183">
        <v>2</v>
      </c>
      <c r="AC104" s="183">
        <v>1</v>
      </c>
      <c r="AD104" s="183">
        <v>1</v>
      </c>
      <c r="AE104" s="183">
        <v>1</v>
      </c>
      <c r="AF104" s="183">
        <v>1</v>
      </c>
      <c r="AG104" s="182">
        <f t="shared" si="35"/>
        <v>6</v>
      </c>
      <c r="AH104" s="364">
        <v>4</v>
      </c>
      <c r="AI104" s="183">
        <v>4</v>
      </c>
      <c r="AJ104" s="364">
        <v>3</v>
      </c>
      <c r="AK104" s="183">
        <f>+'saisie N1 Pr'!AN106</f>
        <v>0</v>
      </c>
      <c r="AL104" s="183">
        <v>1</v>
      </c>
      <c r="AM104" s="183"/>
      <c r="AN104" s="357">
        <f t="shared" si="36"/>
        <v>3</v>
      </c>
      <c r="AO104" s="357">
        <f t="shared" si="39"/>
        <v>4</v>
      </c>
      <c r="AP104" s="183">
        <v>4</v>
      </c>
      <c r="AQ104" s="183">
        <f>+'saisie N1 Pr'!AT106</f>
        <v>0</v>
      </c>
    </row>
    <row r="105" spans="1:43" ht="13.5" customHeight="1">
      <c r="A105" s="183" t="s">
        <v>485</v>
      </c>
      <c r="B105" s="364">
        <v>231</v>
      </c>
      <c r="C105" s="364">
        <v>128</v>
      </c>
      <c r="D105" s="364">
        <v>214</v>
      </c>
      <c r="E105" s="364">
        <v>110</v>
      </c>
      <c r="F105" s="364">
        <v>206</v>
      </c>
      <c r="G105" s="364">
        <v>108</v>
      </c>
      <c r="H105" s="364">
        <v>204</v>
      </c>
      <c r="I105" s="364">
        <v>103</v>
      </c>
      <c r="J105" s="364">
        <v>141</v>
      </c>
      <c r="K105" s="364">
        <v>77</v>
      </c>
      <c r="L105" s="363">
        <f t="shared" si="37"/>
        <v>996</v>
      </c>
      <c r="M105" s="363">
        <f t="shared" si="38"/>
        <v>526</v>
      </c>
      <c r="N105" s="183" t="s">
        <v>485</v>
      </c>
      <c r="O105" s="364">
        <v>40</v>
      </c>
      <c r="P105" s="364">
        <v>24</v>
      </c>
      <c r="Q105" s="364">
        <v>35</v>
      </c>
      <c r="R105" s="364">
        <v>16</v>
      </c>
      <c r="S105" s="364">
        <v>48</v>
      </c>
      <c r="T105" s="364">
        <v>28</v>
      </c>
      <c r="U105" s="364">
        <v>23</v>
      </c>
      <c r="V105" s="364">
        <v>13</v>
      </c>
      <c r="W105" s="364">
        <v>14</v>
      </c>
      <c r="X105" s="364">
        <v>7</v>
      </c>
      <c r="Y105" s="363">
        <f t="shared" si="33"/>
        <v>160</v>
      </c>
      <c r="Z105" s="363">
        <f t="shared" si="34"/>
        <v>88</v>
      </c>
      <c r="AA105" s="183" t="s">
        <v>485</v>
      </c>
      <c r="AB105" s="183">
        <v>6</v>
      </c>
      <c r="AC105" s="183">
        <v>5</v>
      </c>
      <c r="AD105" s="183">
        <v>5</v>
      </c>
      <c r="AE105" s="183">
        <v>5</v>
      </c>
      <c r="AF105" s="183">
        <v>5</v>
      </c>
      <c r="AG105" s="182">
        <f t="shared" si="35"/>
        <v>26</v>
      </c>
      <c r="AH105" s="364">
        <v>30</v>
      </c>
      <c r="AI105" s="183">
        <v>26</v>
      </c>
      <c r="AJ105" s="364">
        <v>29</v>
      </c>
      <c r="AK105" s="183">
        <f>+'saisie N1 Pr'!AN107</f>
        <v>0</v>
      </c>
      <c r="AL105" s="183">
        <v>21</v>
      </c>
      <c r="AM105" s="183">
        <v>0</v>
      </c>
      <c r="AN105" s="357">
        <f t="shared" si="36"/>
        <v>29</v>
      </c>
      <c r="AO105" s="357">
        <f t="shared" si="39"/>
        <v>5</v>
      </c>
      <c r="AP105" s="183">
        <v>5</v>
      </c>
      <c r="AQ105" s="183">
        <f>+'saisie N1 Pr'!AT107</f>
        <v>0</v>
      </c>
    </row>
    <row r="106" spans="1:43" ht="13.5" customHeight="1">
      <c r="A106" s="183" t="s">
        <v>486</v>
      </c>
      <c r="B106" s="364">
        <v>104</v>
      </c>
      <c r="C106" s="364">
        <v>58</v>
      </c>
      <c r="D106" s="364">
        <v>94</v>
      </c>
      <c r="E106" s="364">
        <v>44</v>
      </c>
      <c r="F106" s="364">
        <v>102</v>
      </c>
      <c r="G106" s="364">
        <v>51</v>
      </c>
      <c r="H106" s="364">
        <v>50</v>
      </c>
      <c r="I106" s="364">
        <v>23</v>
      </c>
      <c r="J106" s="364">
        <v>23</v>
      </c>
      <c r="K106" s="364">
        <v>13</v>
      </c>
      <c r="L106" s="363">
        <f t="shared" si="37"/>
        <v>373</v>
      </c>
      <c r="M106" s="363">
        <f t="shared" si="38"/>
        <v>189</v>
      </c>
      <c r="N106" s="183" t="s">
        <v>486</v>
      </c>
      <c r="O106" s="364">
        <v>7</v>
      </c>
      <c r="P106" s="364">
        <v>5</v>
      </c>
      <c r="Q106" s="364">
        <v>7</v>
      </c>
      <c r="R106" s="364">
        <v>4</v>
      </c>
      <c r="S106" s="364">
        <v>11</v>
      </c>
      <c r="T106" s="364">
        <v>7</v>
      </c>
      <c r="U106" s="364">
        <v>9</v>
      </c>
      <c r="V106" s="364">
        <v>4</v>
      </c>
      <c r="W106" s="364">
        <v>4</v>
      </c>
      <c r="X106" s="364">
        <v>2</v>
      </c>
      <c r="Y106" s="363">
        <f t="shared" si="33"/>
        <v>38</v>
      </c>
      <c r="Z106" s="363">
        <f t="shared" si="34"/>
        <v>22</v>
      </c>
      <c r="AA106" s="183" t="s">
        <v>486</v>
      </c>
      <c r="AB106" s="183">
        <v>2</v>
      </c>
      <c r="AC106" s="183">
        <v>2</v>
      </c>
      <c r="AD106" s="183">
        <v>2</v>
      </c>
      <c r="AE106" s="183">
        <v>1</v>
      </c>
      <c r="AF106" s="183">
        <v>1</v>
      </c>
      <c r="AG106" s="182">
        <f t="shared" si="35"/>
        <v>8</v>
      </c>
      <c r="AH106" s="364">
        <v>9</v>
      </c>
      <c r="AI106" s="183">
        <v>9</v>
      </c>
      <c r="AJ106" s="364">
        <v>9</v>
      </c>
      <c r="AK106" s="183">
        <f>+'saisie N1 Pr'!AN108</f>
        <v>0</v>
      </c>
      <c r="AL106" s="183">
        <v>2</v>
      </c>
      <c r="AM106" s="183">
        <v>1</v>
      </c>
      <c r="AN106" s="357">
        <f t="shared" si="36"/>
        <v>10</v>
      </c>
      <c r="AO106" s="357">
        <f t="shared" si="39"/>
        <v>2</v>
      </c>
      <c r="AP106" s="183">
        <v>2</v>
      </c>
      <c r="AQ106" s="183">
        <f>+'saisie N1 Pr'!AT108</f>
        <v>0</v>
      </c>
    </row>
    <row r="107" spans="1:43" ht="13.5" customHeight="1">
      <c r="A107" s="183" t="s">
        <v>487</v>
      </c>
      <c r="B107" s="364">
        <v>503</v>
      </c>
      <c r="C107" s="364">
        <v>274</v>
      </c>
      <c r="D107" s="364">
        <v>492</v>
      </c>
      <c r="E107" s="364">
        <v>259</v>
      </c>
      <c r="F107" s="364">
        <v>438</v>
      </c>
      <c r="G107" s="364">
        <v>213</v>
      </c>
      <c r="H107" s="364">
        <v>385</v>
      </c>
      <c r="I107" s="364">
        <v>209</v>
      </c>
      <c r="J107" s="364">
        <v>360</v>
      </c>
      <c r="K107" s="364">
        <v>186</v>
      </c>
      <c r="L107" s="363">
        <f t="shared" si="37"/>
        <v>2178</v>
      </c>
      <c r="M107" s="363">
        <f t="shared" si="38"/>
        <v>1141</v>
      </c>
      <c r="N107" s="183" t="s">
        <v>487</v>
      </c>
      <c r="O107" s="364">
        <v>46</v>
      </c>
      <c r="P107" s="364">
        <v>22</v>
      </c>
      <c r="Q107" s="364">
        <v>44</v>
      </c>
      <c r="R107" s="364">
        <v>24</v>
      </c>
      <c r="S107" s="364">
        <v>69</v>
      </c>
      <c r="T107" s="364">
        <v>27</v>
      </c>
      <c r="U107" s="364">
        <v>56</v>
      </c>
      <c r="V107" s="364">
        <v>27</v>
      </c>
      <c r="W107" s="364">
        <v>66</v>
      </c>
      <c r="X107" s="364">
        <v>36</v>
      </c>
      <c r="Y107" s="363">
        <f t="shared" si="33"/>
        <v>281</v>
      </c>
      <c r="Z107" s="363">
        <f t="shared" si="34"/>
        <v>136</v>
      </c>
      <c r="AA107" s="183" t="s">
        <v>487</v>
      </c>
      <c r="AB107" s="183">
        <v>10</v>
      </c>
      <c r="AC107" s="183">
        <v>11</v>
      </c>
      <c r="AD107" s="183">
        <v>10</v>
      </c>
      <c r="AE107" s="183">
        <v>10</v>
      </c>
      <c r="AF107" s="183">
        <v>9</v>
      </c>
      <c r="AG107" s="182">
        <f t="shared" si="35"/>
        <v>50</v>
      </c>
      <c r="AH107" s="364">
        <v>57</v>
      </c>
      <c r="AI107" s="183">
        <v>55</v>
      </c>
      <c r="AJ107" s="364">
        <v>63</v>
      </c>
      <c r="AK107" s="183">
        <f>+'saisie N1 Pr'!AN109</f>
        <v>0</v>
      </c>
      <c r="AL107" s="183">
        <v>44</v>
      </c>
      <c r="AM107" s="183">
        <v>4</v>
      </c>
      <c r="AN107" s="357">
        <f t="shared" si="36"/>
        <v>67</v>
      </c>
      <c r="AO107" s="357">
        <f t="shared" si="39"/>
        <v>6</v>
      </c>
      <c r="AP107" s="183">
        <v>6</v>
      </c>
      <c r="AQ107" s="183">
        <f>+'saisie N1 Pr'!AT109</f>
        <v>0</v>
      </c>
    </row>
    <row r="108" spans="1:43" ht="13.5" customHeight="1">
      <c r="A108" s="183" t="s">
        <v>488</v>
      </c>
      <c r="B108" s="364">
        <v>486</v>
      </c>
      <c r="C108" s="364">
        <v>273</v>
      </c>
      <c r="D108" s="364">
        <v>399</v>
      </c>
      <c r="E108" s="364">
        <v>201</v>
      </c>
      <c r="F108" s="364">
        <v>376</v>
      </c>
      <c r="G108" s="364">
        <v>183</v>
      </c>
      <c r="H108" s="364">
        <v>321</v>
      </c>
      <c r="I108" s="364">
        <v>166</v>
      </c>
      <c r="J108" s="364">
        <v>237</v>
      </c>
      <c r="K108" s="364">
        <v>128</v>
      </c>
      <c r="L108" s="363">
        <f t="shared" si="37"/>
        <v>1819</v>
      </c>
      <c r="M108" s="363">
        <f t="shared" si="38"/>
        <v>951</v>
      </c>
      <c r="N108" s="183" t="s">
        <v>488</v>
      </c>
      <c r="O108" s="364">
        <v>62</v>
      </c>
      <c r="P108" s="364">
        <v>24</v>
      </c>
      <c r="Q108" s="364">
        <v>57</v>
      </c>
      <c r="R108" s="364">
        <v>24</v>
      </c>
      <c r="S108" s="364">
        <v>80</v>
      </c>
      <c r="T108" s="364">
        <v>33</v>
      </c>
      <c r="U108" s="364">
        <v>40</v>
      </c>
      <c r="V108" s="364">
        <v>24</v>
      </c>
      <c r="W108" s="364">
        <v>25</v>
      </c>
      <c r="X108" s="364">
        <v>17</v>
      </c>
      <c r="Y108" s="363">
        <f t="shared" si="33"/>
        <v>264</v>
      </c>
      <c r="Z108" s="363">
        <f t="shared" si="34"/>
        <v>122</v>
      </c>
      <c r="AA108" s="183" t="s">
        <v>488</v>
      </c>
      <c r="AB108" s="183">
        <v>9</v>
      </c>
      <c r="AC108" s="183">
        <v>7</v>
      </c>
      <c r="AD108" s="183">
        <v>8</v>
      </c>
      <c r="AE108" s="183">
        <v>6</v>
      </c>
      <c r="AF108" s="183">
        <v>5</v>
      </c>
      <c r="AG108" s="182">
        <f t="shared" si="35"/>
        <v>35</v>
      </c>
      <c r="AH108" s="364">
        <v>31</v>
      </c>
      <c r="AI108" s="183">
        <v>31</v>
      </c>
      <c r="AJ108" s="364">
        <v>36</v>
      </c>
      <c r="AK108" s="183">
        <f>+'saisie N1 Pr'!AN110</f>
        <v>0</v>
      </c>
      <c r="AL108" s="183">
        <v>25</v>
      </c>
      <c r="AM108" s="183">
        <v>3</v>
      </c>
      <c r="AN108" s="357">
        <f t="shared" si="36"/>
        <v>39</v>
      </c>
      <c r="AO108" s="357">
        <f t="shared" si="39"/>
        <v>7</v>
      </c>
      <c r="AP108" s="183">
        <v>7</v>
      </c>
      <c r="AQ108" s="183">
        <f>+'saisie N1 Pr'!AT110</f>
        <v>0</v>
      </c>
    </row>
    <row r="109" spans="1:43" ht="13.5" customHeight="1">
      <c r="A109" s="183" t="s">
        <v>489</v>
      </c>
      <c r="B109" s="364">
        <v>455</v>
      </c>
      <c r="C109" s="364">
        <v>229</v>
      </c>
      <c r="D109" s="364">
        <v>397</v>
      </c>
      <c r="E109" s="364">
        <v>200</v>
      </c>
      <c r="F109" s="364">
        <v>318</v>
      </c>
      <c r="G109" s="364">
        <v>171</v>
      </c>
      <c r="H109" s="364">
        <v>277</v>
      </c>
      <c r="I109" s="364">
        <v>137</v>
      </c>
      <c r="J109" s="364">
        <v>186</v>
      </c>
      <c r="K109" s="364">
        <v>95</v>
      </c>
      <c r="L109" s="363">
        <f t="shared" si="37"/>
        <v>1633</v>
      </c>
      <c r="M109" s="363">
        <f t="shared" si="38"/>
        <v>832</v>
      </c>
      <c r="N109" s="183" t="s">
        <v>489</v>
      </c>
      <c r="O109" s="364">
        <v>81</v>
      </c>
      <c r="P109" s="364">
        <v>32</v>
      </c>
      <c r="Q109" s="364">
        <v>63</v>
      </c>
      <c r="R109" s="364">
        <v>31</v>
      </c>
      <c r="S109" s="364">
        <v>54</v>
      </c>
      <c r="T109" s="364">
        <v>25</v>
      </c>
      <c r="U109" s="364">
        <v>27</v>
      </c>
      <c r="V109" s="364">
        <v>10</v>
      </c>
      <c r="W109" s="364">
        <v>26</v>
      </c>
      <c r="X109" s="364">
        <v>8</v>
      </c>
      <c r="Y109" s="363">
        <f t="shared" si="33"/>
        <v>251</v>
      </c>
      <c r="Z109" s="363">
        <f t="shared" si="34"/>
        <v>106</v>
      </c>
      <c r="AA109" s="183" t="s">
        <v>489</v>
      </c>
      <c r="AB109" s="183">
        <v>9</v>
      </c>
      <c r="AC109" s="183">
        <v>10</v>
      </c>
      <c r="AD109" s="183">
        <v>8</v>
      </c>
      <c r="AE109" s="183">
        <v>7</v>
      </c>
      <c r="AF109" s="183">
        <v>6</v>
      </c>
      <c r="AG109" s="182">
        <f t="shared" si="35"/>
        <v>40</v>
      </c>
      <c r="AH109" s="364">
        <v>49</v>
      </c>
      <c r="AI109" s="183">
        <v>41</v>
      </c>
      <c r="AJ109" s="364">
        <v>31</v>
      </c>
      <c r="AK109" s="183">
        <f>+'saisie N1 Pr'!AN111</f>
        <v>0</v>
      </c>
      <c r="AL109" s="183">
        <v>17</v>
      </c>
      <c r="AM109" s="183"/>
      <c r="AN109" s="357">
        <f t="shared" si="36"/>
        <v>31</v>
      </c>
      <c r="AO109" s="357">
        <f t="shared" si="39"/>
        <v>6</v>
      </c>
      <c r="AP109" s="183">
        <v>6</v>
      </c>
      <c r="AQ109" s="183">
        <f>+'saisie N1 Pr'!AT111</f>
        <v>0</v>
      </c>
    </row>
    <row r="110" spans="1:43" ht="13.5" customHeight="1">
      <c r="A110" s="183" t="s">
        <v>490</v>
      </c>
      <c r="B110" s="364">
        <v>61</v>
      </c>
      <c r="C110" s="364">
        <v>35</v>
      </c>
      <c r="D110" s="364">
        <v>61</v>
      </c>
      <c r="E110" s="364">
        <v>31</v>
      </c>
      <c r="F110" s="364">
        <v>66</v>
      </c>
      <c r="G110" s="364">
        <v>43</v>
      </c>
      <c r="H110" s="364">
        <v>40</v>
      </c>
      <c r="I110" s="364">
        <v>17</v>
      </c>
      <c r="J110" s="364">
        <v>28</v>
      </c>
      <c r="K110" s="364">
        <v>23</v>
      </c>
      <c r="L110" s="363">
        <f t="shared" si="37"/>
        <v>256</v>
      </c>
      <c r="M110" s="363">
        <f t="shared" si="38"/>
        <v>149</v>
      </c>
      <c r="N110" s="183" t="s">
        <v>490</v>
      </c>
      <c r="O110" s="364">
        <v>16</v>
      </c>
      <c r="P110" s="364">
        <v>10</v>
      </c>
      <c r="Q110" s="364">
        <v>8</v>
      </c>
      <c r="R110" s="364">
        <v>3</v>
      </c>
      <c r="S110" s="364">
        <v>12</v>
      </c>
      <c r="T110" s="364">
        <v>9</v>
      </c>
      <c r="U110" s="364">
        <v>3</v>
      </c>
      <c r="V110" s="364"/>
      <c r="W110" s="364"/>
      <c r="X110" s="364"/>
      <c r="Y110" s="363">
        <f t="shared" si="33"/>
        <v>39</v>
      </c>
      <c r="Z110" s="363">
        <f t="shared" si="34"/>
        <v>22</v>
      </c>
      <c r="AA110" s="183" t="s">
        <v>490</v>
      </c>
      <c r="AB110" s="183">
        <v>1</v>
      </c>
      <c r="AC110" s="183">
        <v>1</v>
      </c>
      <c r="AD110" s="183">
        <v>1</v>
      </c>
      <c r="AE110" s="183">
        <v>1</v>
      </c>
      <c r="AF110" s="183">
        <v>1</v>
      </c>
      <c r="AG110" s="182">
        <f t="shared" si="35"/>
        <v>5</v>
      </c>
      <c r="AH110" s="364">
        <v>6</v>
      </c>
      <c r="AI110" s="183">
        <v>6</v>
      </c>
      <c r="AJ110" s="364">
        <v>6</v>
      </c>
      <c r="AK110" s="183">
        <f>+'saisie N1 Pr'!AN112</f>
        <v>0</v>
      </c>
      <c r="AL110" s="183">
        <v>3</v>
      </c>
      <c r="AM110" s="183"/>
      <c r="AN110" s="357">
        <f t="shared" si="36"/>
        <v>6</v>
      </c>
      <c r="AO110" s="357">
        <f t="shared" si="39"/>
        <v>1</v>
      </c>
      <c r="AP110" s="183">
        <v>1</v>
      </c>
      <c r="AQ110" s="183">
        <f>+'saisie N1 Pr'!AT112</f>
        <v>0</v>
      </c>
    </row>
    <row r="111" spans="1:43" ht="13.5" customHeight="1">
      <c r="A111" s="183" t="s">
        <v>491</v>
      </c>
      <c r="B111" s="364"/>
      <c r="C111" s="364"/>
      <c r="D111" s="364"/>
      <c r="E111" s="364"/>
      <c r="F111" s="364"/>
      <c r="G111" s="364"/>
      <c r="H111" s="364"/>
      <c r="I111" s="364"/>
      <c r="J111" s="364"/>
      <c r="K111" s="364"/>
      <c r="L111" s="363">
        <f t="shared" si="37"/>
        <v>0</v>
      </c>
      <c r="M111" s="363">
        <f t="shared" si="38"/>
        <v>0</v>
      </c>
      <c r="N111" s="183" t="s">
        <v>491</v>
      </c>
      <c r="O111" s="364"/>
      <c r="P111" s="364"/>
      <c r="Q111" s="364"/>
      <c r="R111" s="364"/>
      <c r="S111" s="364"/>
      <c r="T111" s="364"/>
      <c r="U111" s="364"/>
      <c r="V111" s="364"/>
      <c r="W111" s="364"/>
      <c r="X111" s="364"/>
      <c r="Y111" s="363">
        <f t="shared" si="33"/>
        <v>0</v>
      </c>
      <c r="Z111" s="363">
        <f t="shared" si="34"/>
        <v>0</v>
      </c>
      <c r="AA111" s="183" t="s">
        <v>491</v>
      </c>
      <c r="AB111" s="183"/>
      <c r="AC111" s="183"/>
      <c r="AD111" s="183"/>
      <c r="AE111" s="183"/>
      <c r="AF111" s="183"/>
      <c r="AG111" s="182">
        <f t="shared" si="35"/>
        <v>0</v>
      </c>
      <c r="AH111" s="364">
        <v>0</v>
      </c>
      <c r="AI111" s="183"/>
      <c r="AJ111" s="364"/>
      <c r="AK111" s="183">
        <f>+'saisie N1 Pr'!AN113</f>
        <v>0</v>
      </c>
      <c r="AL111" s="183"/>
      <c r="AM111" s="183"/>
      <c r="AN111" s="357">
        <f t="shared" si="36"/>
        <v>0</v>
      </c>
      <c r="AO111" s="357">
        <f t="shared" si="39"/>
        <v>0</v>
      </c>
      <c r="AP111" s="183">
        <v>0</v>
      </c>
      <c r="AQ111" s="183">
        <f>+'saisie N1 Pr'!AT113</f>
        <v>0</v>
      </c>
    </row>
    <row r="112" spans="1:43" ht="13.5" customHeight="1">
      <c r="A112" s="183" t="s">
        <v>492</v>
      </c>
      <c r="B112" s="364">
        <v>573</v>
      </c>
      <c r="C112" s="364">
        <v>259</v>
      </c>
      <c r="D112" s="364">
        <v>438</v>
      </c>
      <c r="E112" s="364">
        <v>236</v>
      </c>
      <c r="F112" s="364">
        <v>426</v>
      </c>
      <c r="G112" s="364">
        <v>233</v>
      </c>
      <c r="H112" s="364">
        <v>303</v>
      </c>
      <c r="I112" s="364">
        <v>149</v>
      </c>
      <c r="J112" s="364">
        <v>205</v>
      </c>
      <c r="K112" s="364">
        <v>97</v>
      </c>
      <c r="L112" s="363">
        <f t="shared" si="37"/>
        <v>1945</v>
      </c>
      <c r="M112" s="363">
        <f t="shared" si="38"/>
        <v>974</v>
      </c>
      <c r="N112" s="183" t="s">
        <v>492</v>
      </c>
      <c r="O112" s="364">
        <v>64</v>
      </c>
      <c r="P112" s="364">
        <v>32</v>
      </c>
      <c r="Q112" s="364">
        <v>73</v>
      </c>
      <c r="R112" s="364">
        <v>37</v>
      </c>
      <c r="S112" s="364">
        <v>71</v>
      </c>
      <c r="T112" s="364">
        <v>34</v>
      </c>
      <c r="U112" s="364">
        <v>55</v>
      </c>
      <c r="V112" s="364">
        <v>33</v>
      </c>
      <c r="W112" s="364">
        <v>18</v>
      </c>
      <c r="X112" s="364">
        <v>10</v>
      </c>
      <c r="Y112" s="363">
        <f t="shared" si="33"/>
        <v>281</v>
      </c>
      <c r="Z112" s="363">
        <f t="shared" si="34"/>
        <v>146</v>
      </c>
      <c r="AA112" s="183" t="s">
        <v>492</v>
      </c>
      <c r="AB112" s="183">
        <v>14</v>
      </c>
      <c r="AC112" s="183">
        <v>13</v>
      </c>
      <c r="AD112" s="183">
        <v>12</v>
      </c>
      <c r="AE112" s="183">
        <v>9</v>
      </c>
      <c r="AF112" s="183">
        <v>10</v>
      </c>
      <c r="AG112" s="182">
        <f t="shared" si="35"/>
        <v>58</v>
      </c>
      <c r="AH112" s="364">
        <v>58</v>
      </c>
      <c r="AI112" s="183">
        <v>56</v>
      </c>
      <c r="AJ112" s="364">
        <v>55</v>
      </c>
      <c r="AK112" s="183">
        <f>+'saisie N1 Pr'!AN114</f>
        <v>0</v>
      </c>
      <c r="AL112" s="183">
        <v>43</v>
      </c>
      <c r="AM112" s="183">
        <v>9</v>
      </c>
      <c r="AN112" s="357">
        <f t="shared" si="36"/>
        <v>64</v>
      </c>
      <c r="AO112" s="357">
        <f t="shared" si="39"/>
        <v>10</v>
      </c>
      <c r="AP112" s="183">
        <v>10</v>
      </c>
      <c r="AQ112" s="183">
        <f>+'saisie N1 Pr'!AT114</f>
        <v>0</v>
      </c>
    </row>
    <row r="113" spans="1:43" ht="13.5" customHeight="1">
      <c r="A113" s="183" t="s">
        <v>493</v>
      </c>
      <c r="B113" s="364">
        <v>130</v>
      </c>
      <c r="C113" s="364">
        <v>65</v>
      </c>
      <c r="D113" s="364">
        <v>117</v>
      </c>
      <c r="E113" s="364">
        <v>54</v>
      </c>
      <c r="F113" s="364">
        <v>93</v>
      </c>
      <c r="G113" s="364">
        <v>49</v>
      </c>
      <c r="H113" s="364">
        <v>82</v>
      </c>
      <c r="I113" s="364">
        <v>48</v>
      </c>
      <c r="J113" s="364">
        <v>63</v>
      </c>
      <c r="K113" s="364">
        <v>28</v>
      </c>
      <c r="L113" s="363">
        <f t="shared" ref="L113:L121" si="40">+B113+D113+F113+H113+J113</f>
        <v>485</v>
      </c>
      <c r="M113" s="363">
        <f t="shared" ref="M113:M121" si="41">+C113+E113+G113+I113+K113</f>
        <v>244</v>
      </c>
      <c r="N113" s="183" t="s">
        <v>493</v>
      </c>
      <c r="O113" s="364">
        <v>23</v>
      </c>
      <c r="P113" s="364">
        <v>8</v>
      </c>
      <c r="Q113" s="364">
        <v>11</v>
      </c>
      <c r="R113" s="364">
        <v>6</v>
      </c>
      <c r="S113" s="364">
        <v>11</v>
      </c>
      <c r="T113" s="364">
        <v>5</v>
      </c>
      <c r="U113" s="364">
        <v>12</v>
      </c>
      <c r="V113" s="364">
        <v>6</v>
      </c>
      <c r="W113" s="364">
        <v>3</v>
      </c>
      <c r="X113" s="364">
        <v>1</v>
      </c>
      <c r="Y113" s="363">
        <f t="shared" si="33"/>
        <v>60</v>
      </c>
      <c r="Z113" s="363">
        <f t="shared" si="34"/>
        <v>26</v>
      </c>
      <c r="AA113" s="183" t="s">
        <v>493</v>
      </c>
      <c r="AB113" s="183">
        <v>6</v>
      </c>
      <c r="AC113" s="183">
        <v>3</v>
      </c>
      <c r="AD113" s="183">
        <v>2</v>
      </c>
      <c r="AE113" s="183">
        <v>2</v>
      </c>
      <c r="AF113" s="183">
        <v>2</v>
      </c>
      <c r="AG113" s="182">
        <f t="shared" si="35"/>
        <v>15</v>
      </c>
      <c r="AH113" s="364">
        <v>17</v>
      </c>
      <c r="AI113" s="183">
        <v>15</v>
      </c>
      <c r="AJ113" s="364">
        <v>17</v>
      </c>
      <c r="AK113" s="183">
        <f>+'saisie N1 Pr'!AN115</f>
        <v>0</v>
      </c>
      <c r="AL113" s="183">
        <v>12</v>
      </c>
      <c r="AM113" s="183">
        <v>4</v>
      </c>
      <c r="AN113" s="357">
        <f t="shared" si="36"/>
        <v>21</v>
      </c>
      <c r="AO113" s="357">
        <f t="shared" si="39"/>
        <v>8</v>
      </c>
      <c r="AP113" s="183">
        <v>8</v>
      </c>
      <c r="AQ113" s="183">
        <f>+'saisie N1 Pr'!AT115</f>
        <v>0</v>
      </c>
    </row>
    <row r="114" spans="1:43" ht="13.5" customHeight="1">
      <c r="A114" s="183" t="s">
        <v>494</v>
      </c>
      <c r="B114" s="364">
        <v>382</v>
      </c>
      <c r="C114" s="364">
        <v>207</v>
      </c>
      <c r="D114" s="364">
        <v>238</v>
      </c>
      <c r="E114" s="364">
        <v>126</v>
      </c>
      <c r="F114" s="364">
        <v>161</v>
      </c>
      <c r="G114" s="364">
        <v>78</v>
      </c>
      <c r="H114" s="364">
        <v>130</v>
      </c>
      <c r="I114" s="364">
        <v>76</v>
      </c>
      <c r="J114" s="364">
        <v>87</v>
      </c>
      <c r="K114" s="364">
        <v>50</v>
      </c>
      <c r="L114" s="363">
        <f t="shared" si="40"/>
        <v>998</v>
      </c>
      <c r="M114" s="363">
        <f t="shared" si="41"/>
        <v>537</v>
      </c>
      <c r="N114" s="183" t="s">
        <v>494</v>
      </c>
      <c r="O114" s="364">
        <v>85</v>
      </c>
      <c r="P114" s="364">
        <v>48</v>
      </c>
      <c r="Q114" s="364">
        <v>44</v>
      </c>
      <c r="R114" s="364">
        <v>20</v>
      </c>
      <c r="S114" s="364">
        <v>62</v>
      </c>
      <c r="T114" s="364">
        <v>26</v>
      </c>
      <c r="U114" s="364">
        <v>31</v>
      </c>
      <c r="V114" s="364">
        <v>21</v>
      </c>
      <c r="W114" s="364">
        <v>30</v>
      </c>
      <c r="X114" s="364">
        <v>22</v>
      </c>
      <c r="Y114" s="363">
        <f t="shared" si="33"/>
        <v>252</v>
      </c>
      <c r="Z114" s="363">
        <f t="shared" si="34"/>
        <v>137</v>
      </c>
      <c r="AA114" s="183" t="s">
        <v>494</v>
      </c>
      <c r="AB114" s="183">
        <v>7</v>
      </c>
      <c r="AC114" s="183">
        <v>5</v>
      </c>
      <c r="AD114" s="183">
        <v>4</v>
      </c>
      <c r="AE114" s="183">
        <v>4</v>
      </c>
      <c r="AF114" s="183">
        <v>3</v>
      </c>
      <c r="AG114" s="182">
        <f t="shared" si="35"/>
        <v>23</v>
      </c>
      <c r="AH114" s="364">
        <v>24</v>
      </c>
      <c r="AI114" s="183">
        <v>24</v>
      </c>
      <c r="AJ114" s="364">
        <v>27</v>
      </c>
      <c r="AK114" s="183">
        <f>+'saisie N1 Pr'!AN116</f>
        <v>0</v>
      </c>
      <c r="AL114" s="183">
        <v>20</v>
      </c>
      <c r="AM114" s="183"/>
      <c r="AN114" s="357">
        <f t="shared" si="36"/>
        <v>27</v>
      </c>
      <c r="AO114" s="357">
        <f t="shared" si="39"/>
        <v>6</v>
      </c>
      <c r="AP114" s="183">
        <v>6</v>
      </c>
      <c r="AQ114" s="183">
        <f>+'saisie N1 Pr'!AT116</f>
        <v>0</v>
      </c>
    </row>
    <row r="115" spans="1:43" ht="13.5" customHeight="1">
      <c r="A115" s="183" t="s">
        <v>495</v>
      </c>
      <c r="B115" s="364">
        <v>308</v>
      </c>
      <c r="C115" s="364">
        <v>136</v>
      </c>
      <c r="D115" s="364">
        <v>257</v>
      </c>
      <c r="E115" s="364">
        <v>127</v>
      </c>
      <c r="F115" s="364">
        <v>248</v>
      </c>
      <c r="G115" s="364">
        <v>114</v>
      </c>
      <c r="H115" s="364">
        <v>203</v>
      </c>
      <c r="I115" s="364">
        <v>96</v>
      </c>
      <c r="J115" s="364">
        <v>172</v>
      </c>
      <c r="K115" s="364">
        <v>89</v>
      </c>
      <c r="L115" s="363">
        <f t="shared" si="40"/>
        <v>1188</v>
      </c>
      <c r="M115" s="363">
        <f t="shared" si="41"/>
        <v>562</v>
      </c>
      <c r="N115" s="183" t="s">
        <v>495</v>
      </c>
      <c r="O115" s="364">
        <v>65</v>
      </c>
      <c r="P115" s="364">
        <v>30</v>
      </c>
      <c r="Q115" s="364">
        <v>36</v>
      </c>
      <c r="R115" s="364">
        <v>12</v>
      </c>
      <c r="S115" s="364">
        <v>41</v>
      </c>
      <c r="T115" s="364">
        <v>50</v>
      </c>
      <c r="U115" s="364">
        <v>37</v>
      </c>
      <c r="V115" s="364">
        <v>18</v>
      </c>
      <c r="W115" s="364">
        <v>21</v>
      </c>
      <c r="X115" s="364">
        <v>6</v>
      </c>
      <c r="Y115" s="363">
        <f t="shared" si="33"/>
        <v>200</v>
      </c>
      <c r="Z115" s="363">
        <f t="shared" si="34"/>
        <v>116</v>
      </c>
      <c r="AA115" s="183" t="s">
        <v>495</v>
      </c>
      <c r="AB115" s="183">
        <v>6</v>
      </c>
      <c r="AC115" s="183">
        <v>5</v>
      </c>
      <c r="AD115" s="183">
        <v>6</v>
      </c>
      <c r="AE115" s="183">
        <v>4</v>
      </c>
      <c r="AF115" s="183">
        <v>4</v>
      </c>
      <c r="AG115" s="182">
        <f t="shared" si="35"/>
        <v>25</v>
      </c>
      <c r="AH115" s="364">
        <v>28</v>
      </c>
      <c r="AI115" s="183">
        <v>27</v>
      </c>
      <c r="AJ115" s="364">
        <v>27</v>
      </c>
      <c r="AK115" s="183">
        <f>+'saisie N1 Pr'!AN117</f>
        <v>0</v>
      </c>
      <c r="AL115" s="183">
        <v>21</v>
      </c>
      <c r="AM115" s="183">
        <v>9</v>
      </c>
      <c r="AN115" s="357">
        <f t="shared" si="36"/>
        <v>36</v>
      </c>
      <c r="AO115" s="357">
        <f t="shared" si="39"/>
        <v>3</v>
      </c>
      <c r="AP115" s="183">
        <v>3</v>
      </c>
      <c r="AQ115" s="183">
        <f>+'saisie N1 Pr'!AT117</f>
        <v>0</v>
      </c>
    </row>
    <row r="116" spans="1:43" ht="13.5" customHeight="1">
      <c r="A116" s="183" t="s">
        <v>496</v>
      </c>
      <c r="B116" s="364">
        <v>558</v>
      </c>
      <c r="C116" s="364">
        <v>287</v>
      </c>
      <c r="D116" s="364">
        <v>504</v>
      </c>
      <c r="E116" s="364">
        <v>258</v>
      </c>
      <c r="F116" s="364">
        <v>364</v>
      </c>
      <c r="G116" s="364">
        <v>193</v>
      </c>
      <c r="H116" s="364">
        <v>261</v>
      </c>
      <c r="I116" s="364">
        <v>131</v>
      </c>
      <c r="J116" s="364">
        <v>198</v>
      </c>
      <c r="K116" s="364">
        <v>89</v>
      </c>
      <c r="L116" s="363">
        <f t="shared" si="40"/>
        <v>1885</v>
      </c>
      <c r="M116" s="363">
        <f t="shared" si="41"/>
        <v>958</v>
      </c>
      <c r="N116" s="183" t="s">
        <v>496</v>
      </c>
      <c r="O116" s="364">
        <v>73</v>
      </c>
      <c r="P116" s="364">
        <v>28</v>
      </c>
      <c r="Q116" s="364">
        <v>56</v>
      </c>
      <c r="R116" s="364">
        <v>30</v>
      </c>
      <c r="S116" s="364">
        <v>69</v>
      </c>
      <c r="T116" s="364">
        <v>33</v>
      </c>
      <c r="U116" s="364">
        <v>22</v>
      </c>
      <c r="V116" s="364">
        <v>11</v>
      </c>
      <c r="W116" s="364">
        <v>9</v>
      </c>
      <c r="X116" s="364">
        <v>2</v>
      </c>
      <c r="Y116" s="363">
        <f t="shared" si="33"/>
        <v>229</v>
      </c>
      <c r="Z116" s="363">
        <f t="shared" si="34"/>
        <v>104</v>
      </c>
      <c r="AA116" s="183" t="s">
        <v>496</v>
      </c>
      <c r="AB116" s="183">
        <v>13</v>
      </c>
      <c r="AC116" s="183">
        <v>13</v>
      </c>
      <c r="AD116" s="183">
        <v>10</v>
      </c>
      <c r="AE116" s="183">
        <v>10</v>
      </c>
      <c r="AF116" s="183">
        <v>7</v>
      </c>
      <c r="AG116" s="182">
        <f t="shared" si="35"/>
        <v>53</v>
      </c>
      <c r="AH116" s="364">
        <v>62</v>
      </c>
      <c r="AI116" s="183">
        <v>62</v>
      </c>
      <c r="AJ116" s="364">
        <v>63</v>
      </c>
      <c r="AK116" s="183">
        <f>+'saisie N1 Pr'!AN118</f>
        <v>0</v>
      </c>
      <c r="AL116" s="183">
        <v>42</v>
      </c>
      <c r="AM116" s="183">
        <v>8</v>
      </c>
      <c r="AN116" s="357">
        <f t="shared" si="36"/>
        <v>71</v>
      </c>
      <c r="AO116" s="357">
        <f t="shared" si="39"/>
        <v>9</v>
      </c>
      <c r="AP116" s="183">
        <v>9</v>
      </c>
      <c r="AQ116" s="183">
        <f>+'saisie N1 Pr'!AT118</f>
        <v>0</v>
      </c>
    </row>
    <row r="117" spans="1:43" ht="13.5" customHeight="1">
      <c r="A117" s="183" t="s">
        <v>497</v>
      </c>
      <c r="B117" s="364">
        <v>371</v>
      </c>
      <c r="C117" s="364">
        <v>160</v>
      </c>
      <c r="D117" s="364">
        <v>381</v>
      </c>
      <c r="E117" s="364">
        <v>186</v>
      </c>
      <c r="F117" s="364">
        <v>460</v>
      </c>
      <c r="G117" s="364">
        <v>223</v>
      </c>
      <c r="H117" s="364">
        <v>272</v>
      </c>
      <c r="I117" s="364">
        <v>141</v>
      </c>
      <c r="J117" s="364">
        <v>219</v>
      </c>
      <c r="K117" s="364">
        <v>110</v>
      </c>
      <c r="L117" s="363">
        <f t="shared" si="40"/>
        <v>1703</v>
      </c>
      <c r="M117" s="363">
        <f t="shared" si="41"/>
        <v>820</v>
      </c>
      <c r="N117" s="183" t="s">
        <v>497</v>
      </c>
      <c r="O117" s="364">
        <v>75</v>
      </c>
      <c r="P117" s="364">
        <v>24</v>
      </c>
      <c r="Q117" s="364">
        <v>61</v>
      </c>
      <c r="R117" s="364">
        <v>18</v>
      </c>
      <c r="S117" s="364">
        <v>99</v>
      </c>
      <c r="T117" s="364">
        <v>43</v>
      </c>
      <c r="U117" s="364">
        <v>58</v>
      </c>
      <c r="V117" s="364">
        <v>33</v>
      </c>
      <c r="W117" s="364">
        <v>14</v>
      </c>
      <c r="X117" s="364">
        <v>8</v>
      </c>
      <c r="Y117" s="363">
        <f t="shared" si="33"/>
        <v>307</v>
      </c>
      <c r="Z117" s="363">
        <f t="shared" si="34"/>
        <v>126</v>
      </c>
      <c r="AA117" s="183" t="s">
        <v>497</v>
      </c>
      <c r="AB117" s="183">
        <v>12</v>
      </c>
      <c r="AC117" s="183">
        <v>8</v>
      </c>
      <c r="AD117" s="183">
        <v>8</v>
      </c>
      <c r="AE117" s="183">
        <v>7</v>
      </c>
      <c r="AF117" s="183">
        <v>6</v>
      </c>
      <c r="AG117" s="182">
        <f t="shared" si="35"/>
        <v>41</v>
      </c>
      <c r="AH117" s="364">
        <v>35</v>
      </c>
      <c r="AI117" s="183">
        <v>34</v>
      </c>
      <c r="AJ117" s="364">
        <v>44</v>
      </c>
      <c r="AK117" s="183">
        <f>+'saisie N1 Pr'!AN119</f>
        <v>0</v>
      </c>
      <c r="AL117" s="183">
        <v>33</v>
      </c>
      <c r="AM117" s="183">
        <v>3</v>
      </c>
      <c r="AN117" s="357">
        <f t="shared" si="36"/>
        <v>47</v>
      </c>
      <c r="AO117" s="357">
        <f t="shared" si="39"/>
        <v>7</v>
      </c>
      <c r="AP117" s="183">
        <v>7</v>
      </c>
      <c r="AQ117" s="183">
        <f>+'saisie N1 Pr'!AT119</f>
        <v>0</v>
      </c>
    </row>
    <row r="118" spans="1:43" ht="13.5" customHeight="1">
      <c r="A118" s="183" t="s">
        <v>498</v>
      </c>
      <c r="B118" s="364">
        <v>67</v>
      </c>
      <c r="C118" s="364">
        <v>42</v>
      </c>
      <c r="D118" s="364">
        <v>60</v>
      </c>
      <c r="E118" s="364">
        <v>31</v>
      </c>
      <c r="F118" s="364">
        <v>62</v>
      </c>
      <c r="G118" s="364">
        <v>30</v>
      </c>
      <c r="H118" s="364">
        <v>48</v>
      </c>
      <c r="I118" s="364">
        <v>24</v>
      </c>
      <c r="J118" s="364">
        <v>44</v>
      </c>
      <c r="K118" s="364">
        <v>20</v>
      </c>
      <c r="L118" s="363">
        <f t="shared" si="40"/>
        <v>281</v>
      </c>
      <c r="M118" s="363">
        <f t="shared" si="41"/>
        <v>147</v>
      </c>
      <c r="N118" s="183" t="s">
        <v>498</v>
      </c>
      <c r="O118" s="364">
        <v>12</v>
      </c>
      <c r="P118" s="364">
        <v>8</v>
      </c>
      <c r="Q118" s="364">
        <v>5</v>
      </c>
      <c r="R118" s="364">
        <v>3</v>
      </c>
      <c r="S118" s="364">
        <v>12</v>
      </c>
      <c r="T118" s="364">
        <v>3</v>
      </c>
      <c r="U118" s="364">
        <v>10</v>
      </c>
      <c r="V118" s="364">
        <v>3</v>
      </c>
      <c r="W118" s="364">
        <v>7</v>
      </c>
      <c r="X118" s="364">
        <v>2</v>
      </c>
      <c r="Y118" s="363">
        <f t="shared" si="33"/>
        <v>46</v>
      </c>
      <c r="Z118" s="363">
        <f t="shared" si="34"/>
        <v>19</v>
      </c>
      <c r="AA118" s="183" t="s">
        <v>498</v>
      </c>
      <c r="AB118" s="183">
        <v>3</v>
      </c>
      <c r="AC118" s="183">
        <v>3</v>
      </c>
      <c r="AD118" s="183">
        <v>2</v>
      </c>
      <c r="AE118" s="183">
        <v>2</v>
      </c>
      <c r="AF118" s="183">
        <v>2</v>
      </c>
      <c r="AG118" s="182">
        <f t="shared" si="35"/>
        <v>12</v>
      </c>
      <c r="AH118" s="364">
        <v>10</v>
      </c>
      <c r="AI118" s="183">
        <v>10</v>
      </c>
      <c r="AJ118" s="364">
        <v>9</v>
      </c>
      <c r="AK118" s="183">
        <f>+'saisie N1 Pr'!AN120</f>
        <v>0</v>
      </c>
      <c r="AL118" s="183">
        <v>8</v>
      </c>
      <c r="AM118" s="183">
        <v>1</v>
      </c>
      <c r="AN118" s="357">
        <f t="shared" si="36"/>
        <v>10</v>
      </c>
      <c r="AO118" s="357">
        <f t="shared" si="39"/>
        <v>2</v>
      </c>
      <c r="AP118" s="183">
        <v>2</v>
      </c>
      <c r="AQ118" s="183">
        <f>+'saisie N1 Pr'!AT120</f>
        <v>0</v>
      </c>
    </row>
    <row r="119" spans="1:43" ht="13.5" customHeight="1">
      <c r="A119" s="183" t="s">
        <v>499</v>
      </c>
      <c r="B119" s="364">
        <v>203</v>
      </c>
      <c r="C119" s="364">
        <v>96</v>
      </c>
      <c r="D119" s="364">
        <v>176</v>
      </c>
      <c r="E119" s="364">
        <v>87</v>
      </c>
      <c r="F119" s="364">
        <v>182</v>
      </c>
      <c r="G119" s="364">
        <v>91</v>
      </c>
      <c r="H119" s="364">
        <v>122</v>
      </c>
      <c r="I119" s="364">
        <v>60</v>
      </c>
      <c r="J119" s="364">
        <v>140</v>
      </c>
      <c r="K119" s="364">
        <v>69</v>
      </c>
      <c r="L119" s="363">
        <f t="shared" si="40"/>
        <v>823</v>
      </c>
      <c r="M119" s="363">
        <f t="shared" si="41"/>
        <v>403</v>
      </c>
      <c r="N119" s="183" t="s">
        <v>499</v>
      </c>
      <c r="O119" s="364">
        <v>20</v>
      </c>
      <c r="P119" s="364">
        <v>6</v>
      </c>
      <c r="Q119" s="364">
        <v>38</v>
      </c>
      <c r="R119" s="364">
        <v>13</v>
      </c>
      <c r="S119" s="364">
        <v>32</v>
      </c>
      <c r="T119" s="364">
        <v>17</v>
      </c>
      <c r="U119" s="364">
        <v>18</v>
      </c>
      <c r="V119" s="364">
        <v>8</v>
      </c>
      <c r="W119" s="364">
        <v>37</v>
      </c>
      <c r="X119" s="364">
        <v>24</v>
      </c>
      <c r="Y119" s="363">
        <f t="shared" si="33"/>
        <v>145</v>
      </c>
      <c r="Z119" s="363">
        <f t="shared" si="34"/>
        <v>68</v>
      </c>
      <c r="AA119" s="183" t="s">
        <v>499</v>
      </c>
      <c r="AB119" s="183">
        <v>4</v>
      </c>
      <c r="AC119" s="183">
        <v>3</v>
      </c>
      <c r="AD119" s="183">
        <v>3</v>
      </c>
      <c r="AE119" s="183">
        <v>3</v>
      </c>
      <c r="AF119" s="183">
        <v>4</v>
      </c>
      <c r="AG119" s="182">
        <f t="shared" si="35"/>
        <v>17</v>
      </c>
      <c r="AH119" s="364">
        <v>25</v>
      </c>
      <c r="AI119" s="183">
        <v>25</v>
      </c>
      <c r="AJ119" s="364">
        <v>26</v>
      </c>
      <c r="AK119" s="183">
        <f>+'saisie N1 Pr'!AN121</f>
        <v>0</v>
      </c>
      <c r="AL119" s="183">
        <v>20</v>
      </c>
      <c r="AM119" s="183">
        <v>7</v>
      </c>
      <c r="AN119" s="357">
        <f t="shared" si="36"/>
        <v>33</v>
      </c>
      <c r="AO119" s="357">
        <f t="shared" si="39"/>
        <v>2</v>
      </c>
      <c r="AP119" s="183">
        <v>2</v>
      </c>
      <c r="AQ119" s="183">
        <f>+'saisie N1 Pr'!AT121</f>
        <v>0</v>
      </c>
    </row>
    <row r="120" spans="1:43" ht="13.5" customHeight="1">
      <c r="A120" s="183" t="s">
        <v>500</v>
      </c>
      <c r="B120" s="364"/>
      <c r="C120" s="364"/>
      <c r="D120" s="364"/>
      <c r="E120" s="364"/>
      <c r="F120" s="364"/>
      <c r="G120" s="364"/>
      <c r="H120" s="364"/>
      <c r="I120" s="364"/>
      <c r="J120" s="364"/>
      <c r="K120" s="364"/>
      <c r="L120" s="363">
        <f t="shared" si="40"/>
        <v>0</v>
      </c>
      <c r="M120" s="363">
        <f t="shared" si="41"/>
        <v>0</v>
      </c>
      <c r="N120" s="183" t="s">
        <v>500</v>
      </c>
      <c r="O120" s="364"/>
      <c r="P120" s="364"/>
      <c r="Q120" s="364"/>
      <c r="R120" s="364"/>
      <c r="S120" s="364"/>
      <c r="T120" s="364"/>
      <c r="U120" s="364"/>
      <c r="V120" s="364"/>
      <c r="W120" s="364"/>
      <c r="X120" s="364"/>
      <c r="Y120" s="363">
        <f t="shared" si="33"/>
        <v>0</v>
      </c>
      <c r="Z120" s="363">
        <f t="shared" si="34"/>
        <v>0</v>
      </c>
      <c r="AA120" s="183" t="s">
        <v>500</v>
      </c>
      <c r="AB120" s="183"/>
      <c r="AC120" s="183"/>
      <c r="AD120" s="183"/>
      <c r="AE120" s="183"/>
      <c r="AF120" s="183"/>
      <c r="AG120" s="182">
        <f t="shared" si="35"/>
        <v>0</v>
      </c>
      <c r="AH120" s="364">
        <v>0</v>
      </c>
      <c r="AI120" s="183"/>
      <c r="AJ120" s="364"/>
      <c r="AK120" s="183">
        <f>+'saisie N1 Pr'!AN122</f>
        <v>0</v>
      </c>
      <c r="AL120" s="183"/>
      <c r="AM120" s="183"/>
      <c r="AN120" s="357">
        <f t="shared" si="36"/>
        <v>0</v>
      </c>
      <c r="AO120" s="357">
        <f t="shared" si="39"/>
        <v>0</v>
      </c>
      <c r="AP120" s="183">
        <v>0</v>
      </c>
      <c r="AQ120" s="183">
        <f>+'saisie N1 Pr'!AT122</f>
        <v>0</v>
      </c>
    </row>
    <row r="121" spans="1:43" ht="13.5" customHeight="1">
      <c r="A121" s="183" t="s">
        <v>501</v>
      </c>
      <c r="B121" s="364">
        <v>219</v>
      </c>
      <c r="C121" s="364">
        <v>109</v>
      </c>
      <c r="D121" s="364">
        <v>195</v>
      </c>
      <c r="E121" s="364">
        <v>97</v>
      </c>
      <c r="F121" s="364">
        <v>196</v>
      </c>
      <c r="G121" s="364">
        <v>92</v>
      </c>
      <c r="H121" s="364">
        <v>145</v>
      </c>
      <c r="I121" s="364">
        <v>76</v>
      </c>
      <c r="J121" s="364">
        <v>112</v>
      </c>
      <c r="K121" s="364">
        <v>55</v>
      </c>
      <c r="L121" s="363">
        <f t="shared" si="40"/>
        <v>867</v>
      </c>
      <c r="M121" s="363">
        <f t="shared" si="41"/>
        <v>429</v>
      </c>
      <c r="N121" s="183" t="s">
        <v>501</v>
      </c>
      <c r="O121" s="364">
        <v>20</v>
      </c>
      <c r="P121" s="364">
        <v>6</v>
      </c>
      <c r="Q121" s="364">
        <v>56</v>
      </c>
      <c r="R121" s="364">
        <v>27</v>
      </c>
      <c r="S121" s="364">
        <v>73</v>
      </c>
      <c r="T121" s="364">
        <v>29</v>
      </c>
      <c r="U121" s="364">
        <v>19</v>
      </c>
      <c r="V121" s="364">
        <v>6</v>
      </c>
      <c r="W121" s="364">
        <v>11</v>
      </c>
      <c r="X121" s="364">
        <v>5</v>
      </c>
      <c r="Y121" s="363">
        <f t="shared" si="33"/>
        <v>179</v>
      </c>
      <c r="Z121" s="363">
        <f t="shared" si="34"/>
        <v>73</v>
      </c>
      <c r="AA121" s="183" t="s">
        <v>501</v>
      </c>
      <c r="AB121" s="183">
        <v>6</v>
      </c>
      <c r="AC121" s="183">
        <v>6</v>
      </c>
      <c r="AD121" s="183">
        <v>5</v>
      </c>
      <c r="AE121" s="183">
        <v>4</v>
      </c>
      <c r="AF121" s="183">
        <v>3</v>
      </c>
      <c r="AG121" s="182">
        <f t="shared" si="35"/>
        <v>24</v>
      </c>
      <c r="AH121" s="364">
        <v>30</v>
      </c>
      <c r="AI121" s="183">
        <v>30</v>
      </c>
      <c r="AJ121" s="364">
        <v>33</v>
      </c>
      <c r="AK121" s="183">
        <f>+'saisie N1 Pr'!AN123</f>
        <v>0</v>
      </c>
      <c r="AL121" s="183">
        <v>27</v>
      </c>
      <c r="AM121" s="183"/>
      <c r="AN121" s="357">
        <f t="shared" si="36"/>
        <v>33</v>
      </c>
      <c r="AO121" s="357">
        <f t="shared" si="39"/>
        <v>4</v>
      </c>
      <c r="AP121" s="183">
        <v>4</v>
      </c>
      <c r="AQ121" s="183">
        <f>+'saisie N1 Pr'!AT123</f>
        <v>0</v>
      </c>
    </row>
    <row r="122" spans="1:43" ht="9.75" customHeight="1">
      <c r="A122" s="253"/>
      <c r="B122" s="365"/>
      <c r="C122" s="365"/>
      <c r="D122" s="365"/>
      <c r="E122" s="365"/>
      <c r="F122" s="365"/>
      <c r="G122" s="365"/>
      <c r="H122" s="365"/>
      <c r="I122" s="365"/>
      <c r="J122" s="365"/>
      <c r="K122" s="365"/>
      <c r="L122" s="365"/>
      <c r="M122" s="365"/>
      <c r="N122" s="253"/>
      <c r="O122" s="365"/>
      <c r="P122" s="365"/>
      <c r="Q122" s="365"/>
      <c r="R122" s="365"/>
      <c r="S122" s="365"/>
      <c r="T122" s="365"/>
      <c r="U122" s="365"/>
      <c r="V122" s="365"/>
      <c r="W122" s="365"/>
      <c r="X122" s="365"/>
      <c r="Y122" s="365"/>
      <c r="Z122" s="365"/>
      <c r="AA122" s="253"/>
      <c r="AB122" s="253"/>
      <c r="AC122" s="253"/>
      <c r="AD122" s="253"/>
      <c r="AE122" s="253"/>
      <c r="AF122" s="253"/>
      <c r="AG122" s="253"/>
      <c r="AH122" s="365"/>
      <c r="AI122" s="253"/>
      <c r="AJ122" s="365"/>
      <c r="AK122" s="253"/>
      <c r="AL122" s="253"/>
      <c r="AM122" s="253"/>
      <c r="AN122" s="365"/>
      <c r="AO122" s="365"/>
      <c r="AP122" s="253"/>
      <c r="AQ122" s="253"/>
    </row>
    <row r="123" spans="1:43">
      <c r="B123" s="361"/>
      <c r="C123" s="361"/>
      <c r="D123" s="361"/>
      <c r="E123" s="361"/>
      <c r="F123" s="361"/>
      <c r="G123" s="361"/>
      <c r="H123" s="361"/>
      <c r="I123" s="361"/>
      <c r="J123" s="361"/>
      <c r="K123" s="361"/>
      <c r="L123" s="361"/>
      <c r="M123" s="361"/>
      <c r="O123" s="361"/>
      <c r="P123" s="361"/>
      <c r="Q123" s="361"/>
      <c r="R123" s="361"/>
      <c r="S123" s="361"/>
      <c r="T123" s="361"/>
      <c r="U123" s="361"/>
      <c r="V123" s="361"/>
      <c r="W123" s="361"/>
      <c r="X123" s="361"/>
      <c r="Y123" s="361"/>
      <c r="Z123" s="361"/>
      <c r="AB123" s="262"/>
      <c r="AC123" s="262"/>
      <c r="AD123" s="262"/>
      <c r="AE123" s="262"/>
      <c r="AF123" s="262"/>
      <c r="AG123" s="262"/>
      <c r="AH123" s="361"/>
      <c r="AI123" s="262"/>
      <c r="AJ123" s="361"/>
      <c r="AK123" s="262"/>
      <c r="AL123" s="262"/>
      <c r="AM123" s="262"/>
      <c r="AN123" s="361"/>
      <c r="AO123" s="361"/>
      <c r="AP123" s="262"/>
      <c r="AQ123" s="262"/>
    </row>
    <row r="124" spans="1:43">
      <c r="A124" s="245" t="s">
        <v>249</v>
      </c>
      <c r="B124" s="328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245" t="s">
        <v>240</v>
      </c>
      <c r="O124" s="328"/>
      <c r="P124" s="328"/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245" t="s">
        <v>306</v>
      </c>
      <c r="AB124" s="245"/>
      <c r="AC124" s="245"/>
      <c r="AD124" s="245"/>
      <c r="AE124" s="245"/>
      <c r="AF124" s="245"/>
      <c r="AG124" s="245"/>
      <c r="AH124" s="328"/>
      <c r="AI124" s="245"/>
      <c r="AJ124" s="328"/>
      <c r="AK124" s="245"/>
      <c r="AL124" s="245"/>
      <c r="AM124" s="245"/>
      <c r="AN124" s="328"/>
      <c r="AO124" s="328"/>
      <c r="AP124" s="245"/>
      <c r="AQ124" s="245"/>
    </row>
    <row r="125" spans="1:43">
      <c r="A125" s="245" t="s">
        <v>998</v>
      </c>
      <c r="B125" s="328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245" t="s">
        <v>998</v>
      </c>
      <c r="O125" s="328"/>
      <c r="P125" s="328"/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245" t="s">
        <v>302</v>
      </c>
      <c r="AB125" s="245"/>
      <c r="AC125" s="245"/>
      <c r="AD125" s="245"/>
      <c r="AE125" s="245"/>
      <c r="AF125" s="245"/>
      <c r="AG125" s="245"/>
      <c r="AH125" s="328"/>
      <c r="AI125" s="245"/>
      <c r="AJ125" s="328"/>
      <c r="AK125" s="245"/>
      <c r="AL125" s="245"/>
      <c r="AM125" s="245"/>
      <c r="AN125" s="328"/>
      <c r="AO125" s="328"/>
      <c r="AP125" s="245"/>
      <c r="AQ125" s="245"/>
    </row>
    <row r="126" spans="1:43">
      <c r="A126" s="245" t="s">
        <v>1</v>
      </c>
      <c r="B126" s="328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245" t="s">
        <v>1</v>
      </c>
      <c r="O126" s="328"/>
      <c r="P126" s="328"/>
      <c r="Q126" s="328"/>
      <c r="R126" s="328"/>
      <c r="S126" s="328"/>
      <c r="T126" s="328"/>
      <c r="U126" s="328"/>
      <c r="V126" s="328"/>
      <c r="W126" s="328"/>
      <c r="X126" s="328"/>
      <c r="Y126" s="328"/>
      <c r="Z126" s="328"/>
      <c r="AA126" s="245" t="s">
        <v>1</v>
      </c>
      <c r="AB126" s="245"/>
      <c r="AC126" s="245"/>
      <c r="AD126" s="245"/>
      <c r="AE126" s="245"/>
      <c r="AF126" s="245"/>
      <c r="AG126" s="245"/>
      <c r="AH126" s="328"/>
      <c r="AI126" s="245"/>
      <c r="AJ126" s="328"/>
      <c r="AK126" s="245"/>
      <c r="AL126" s="245"/>
      <c r="AM126" s="245"/>
      <c r="AN126" s="328"/>
      <c r="AO126" s="328"/>
      <c r="AP126" s="245"/>
      <c r="AQ126" s="245"/>
    </row>
    <row r="127" spans="1:43"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/>
      <c r="M127" s="361"/>
      <c r="O127" s="361"/>
      <c r="P127" s="361"/>
      <c r="Q127" s="361"/>
      <c r="R127" s="361"/>
      <c r="S127" s="361"/>
      <c r="T127" s="361"/>
      <c r="U127" s="361"/>
      <c r="V127" s="361"/>
      <c r="W127" s="361"/>
      <c r="X127" s="361"/>
      <c r="Y127" s="361"/>
      <c r="Z127" s="361"/>
      <c r="AB127" s="262"/>
      <c r="AC127" s="262"/>
      <c r="AD127" s="262"/>
      <c r="AE127" s="262"/>
      <c r="AF127" s="262"/>
      <c r="AG127" s="262"/>
      <c r="AH127" s="361"/>
      <c r="AI127" s="262"/>
      <c r="AJ127" s="361"/>
      <c r="AK127" s="262"/>
      <c r="AL127" s="262"/>
      <c r="AM127" s="262"/>
      <c r="AN127" s="361"/>
      <c r="AO127" s="361"/>
      <c r="AP127" s="262"/>
      <c r="AQ127" s="262"/>
    </row>
    <row r="128" spans="1:43">
      <c r="A128" s="248" t="s">
        <v>458</v>
      </c>
      <c r="B128" s="361"/>
      <c r="C128" s="361"/>
      <c r="D128" s="361"/>
      <c r="E128" s="361"/>
      <c r="F128" s="361"/>
      <c r="G128" s="361"/>
      <c r="H128" s="361"/>
      <c r="I128" s="361"/>
      <c r="J128" s="361" t="s">
        <v>376</v>
      </c>
      <c r="K128" s="361"/>
      <c r="L128" s="361"/>
      <c r="M128" s="361"/>
      <c r="N128" s="248" t="s">
        <v>458</v>
      </c>
      <c r="O128" s="361"/>
      <c r="P128" s="361"/>
      <c r="Q128" s="361"/>
      <c r="R128" s="361"/>
      <c r="S128" s="361"/>
      <c r="T128" s="361"/>
      <c r="U128" s="361"/>
      <c r="V128" s="361"/>
      <c r="W128" s="361" t="s">
        <v>376</v>
      </c>
      <c r="X128" s="361"/>
      <c r="Y128" s="361"/>
      <c r="Z128" s="361"/>
      <c r="AA128" s="248" t="s">
        <v>458</v>
      </c>
      <c r="AB128" s="262"/>
      <c r="AC128" s="262"/>
      <c r="AD128" s="262"/>
      <c r="AE128" s="262"/>
      <c r="AF128" s="262"/>
      <c r="AG128" s="262"/>
      <c r="AH128" s="361"/>
      <c r="AI128" s="262"/>
      <c r="AJ128" s="361"/>
      <c r="AK128" s="262"/>
      <c r="AL128" s="262"/>
      <c r="AM128" s="262"/>
      <c r="AN128" s="361" t="s">
        <v>376</v>
      </c>
      <c r="AO128" s="361"/>
      <c r="AP128" s="262"/>
      <c r="AQ128" s="262"/>
    </row>
    <row r="129" spans="1:43">
      <c r="B129" s="367"/>
      <c r="C129" s="367"/>
      <c r="D129" s="361"/>
      <c r="E129" s="361"/>
      <c r="F129" s="361"/>
      <c r="G129" s="361"/>
      <c r="H129" s="361"/>
      <c r="I129" s="361"/>
      <c r="J129" s="361"/>
      <c r="K129" s="361"/>
      <c r="L129" s="366"/>
      <c r="M129" s="367"/>
      <c r="O129" s="361"/>
      <c r="P129" s="361"/>
      <c r="Q129" s="361"/>
      <c r="R129" s="361"/>
      <c r="S129" s="361"/>
      <c r="T129" s="361"/>
      <c r="U129" s="361"/>
      <c r="V129" s="361"/>
      <c r="W129" s="361"/>
      <c r="X129" s="361"/>
      <c r="Y129" s="366"/>
      <c r="Z129" s="367"/>
      <c r="AB129" s="262"/>
      <c r="AC129" s="262"/>
      <c r="AD129" s="262"/>
      <c r="AE129" s="262"/>
      <c r="AF129" s="262"/>
      <c r="AG129" s="262"/>
      <c r="AH129" s="361"/>
      <c r="AI129" s="262"/>
      <c r="AJ129" s="361"/>
      <c r="AK129" s="262"/>
      <c r="AL129" s="262"/>
      <c r="AM129" s="262"/>
      <c r="AN129" s="361"/>
      <c r="AO129" s="361"/>
      <c r="AP129" s="262"/>
      <c r="AQ129" s="262"/>
    </row>
    <row r="130" spans="1:43" ht="15.75" customHeight="1">
      <c r="A130" s="249"/>
      <c r="B130" s="79" t="s">
        <v>378</v>
      </c>
      <c r="C130" s="186"/>
      <c r="D130" s="79" t="s">
        <v>379</v>
      </c>
      <c r="E130" s="186"/>
      <c r="F130" s="79" t="s">
        <v>380</v>
      </c>
      <c r="G130" s="186"/>
      <c r="H130" s="79" t="s">
        <v>381</v>
      </c>
      <c r="I130" s="186"/>
      <c r="J130" s="79" t="s">
        <v>382</v>
      </c>
      <c r="K130" s="186"/>
      <c r="L130" s="79" t="s">
        <v>80</v>
      </c>
      <c r="M130" s="186"/>
      <c r="N130" s="249"/>
      <c r="O130" s="79" t="s">
        <v>378</v>
      </c>
      <c r="P130" s="186"/>
      <c r="Q130" s="79" t="s">
        <v>379</v>
      </c>
      <c r="R130" s="186"/>
      <c r="S130" s="79" t="s">
        <v>380</v>
      </c>
      <c r="T130" s="186"/>
      <c r="U130" s="79" t="s">
        <v>381</v>
      </c>
      <c r="V130" s="186"/>
      <c r="W130" s="79" t="s">
        <v>382</v>
      </c>
      <c r="X130" s="186"/>
      <c r="Y130" s="79" t="s">
        <v>80</v>
      </c>
      <c r="Z130" s="186"/>
      <c r="AA130" s="249"/>
      <c r="AB130" s="1078"/>
      <c r="AC130" s="1078"/>
      <c r="AD130" s="1078"/>
      <c r="AE130" s="1078"/>
      <c r="AF130" s="1078"/>
      <c r="AG130" s="1079"/>
      <c r="AH130" s="1095" t="s">
        <v>110</v>
      </c>
      <c r="AI130" s="1096"/>
      <c r="AJ130" s="800" t="s">
        <v>385</v>
      </c>
      <c r="AK130" s="801"/>
      <c r="AL130" s="801"/>
      <c r="AM130" s="801"/>
      <c r="AN130" s="802"/>
      <c r="AO130" s="1092" t="s">
        <v>386</v>
      </c>
      <c r="AP130" s="1093"/>
      <c r="AQ130" s="1094"/>
    </row>
    <row r="131" spans="1:43" ht="26.25" customHeight="1">
      <c r="A131" s="253" t="s">
        <v>387</v>
      </c>
      <c r="B131" s="85" t="s">
        <v>665</v>
      </c>
      <c r="C131" s="85" t="s">
        <v>389</v>
      </c>
      <c r="D131" s="85" t="s">
        <v>665</v>
      </c>
      <c r="E131" s="85" t="s">
        <v>389</v>
      </c>
      <c r="F131" s="85" t="s">
        <v>665</v>
      </c>
      <c r="G131" s="85" t="s">
        <v>389</v>
      </c>
      <c r="H131" s="85" t="s">
        <v>665</v>
      </c>
      <c r="I131" s="85" t="s">
        <v>389</v>
      </c>
      <c r="J131" s="85" t="s">
        <v>665</v>
      </c>
      <c r="K131" s="85" t="s">
        <v>389</v>
      </c>
      <c r="L131" s="85" t="s">
        <v>665</v>
      </c>
      <c r="M131" s="85" t="s">
        <v>389</v>
      </c>
      <c r="N131" s="253" t="s">
        <v>387</v>
      </c>
      <c r="O131" s="85" t="s">
        <v>665</v>
      </c>
      <c r="P131" s="85" t="s">
        <v>389</v>
      </c>
      <c r="Q131" s="85" t="s">
        <v>665</v>
      </c>
      <c r="R131" s="85" t="s">
        <v>389</v>
      </c>
      <c r="S131" s="85" t="s">
        <v>665</v>
      </c>
      <c r="T131" s="85" t="s">
        <v>389</v>
      </c>
      <c r="U131" s="85" t="s">
        <v>665</v>
      </c>
      <c r="V131" s="85" t="s">
        <v>389</v>
      </c>
      <c r="W131" s="85" t="s">
        <v>665</v>
      </c>
      <c r="X131" s="85" t="s">
        <v>389</v>
      </c>
      <c r="Y131" s="85" t="s">
        <v>665</v>
      </c>
      <c r="Z131" s="85" t="s">
        <v>389</v>
      </c>
      <c r="AA131" s="253" t="s">
        <v>387</v>
      </c>
      <c r="AB131" s="615" t="s">
        <v>396</v>
      </c>
      <c r="AC131" s="615" t="s">
        <v>397</v>
      </c>
      <c r="AD131" s="615" t="s">
        <v>398</v>
      </c>
      <c r="AE131" s="615" t="s">
        <v>399</v>
      </c>
      <c r="AF131" s="615" t="s">
        <v>400</v>
      </c>
      <c r="AG131" s="622" t="s">
        <v>182</v>
      </c>
      <c r="AH131" s="885" t="s">
        <v>86</v>
      </c>
      <c r="AI131" s="933" t="s">
        <v>9</v>
      </c>
      <c r="AJ131" s="883" t="s">
        <v>241</v>
      </c>
      <c r="AK131" s="1051" t="s">
        <v>112</v>
      </c>
      <c r="AL131" s="883" t="s">
        <v>242</v>
      </c>
      <c r="AM131" s="883" t="s">
        <v>83</v>
      </c>
      <c r="AN131" s="884" t="s">
        <v>377</v>
      </c>
      <c r="AO131" s="885" t="s">
        <v>111</v>
      </c>
      <c r="AP131" s="885" t="s">
        <v>117</v>
      </c>
      <c r="AQ131" s="886" t="s">
        <v>178</v>
      </c>
    </row>
    <row r="132" spans="1:43">
      <c r="A132" s="183"/>
      <c r="B132" s="362"/>
      <c r="C132" s="362"/>
      <c r="D132" s="362"/>
      <c r="E132" s="362"/>
      <c r="F132" s="362"/>
      <c r="G132" s="362"/>
      <c r="H132" s="362"/>
      <c r="I132" s="362"/>
      <c r="J132" s="362"/>
      <c r="K132" s="362"/>
      <c r="L132" s="362"/>
      <c r="M132" s="362"/>
      <c r="N132" s="183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249"/>
      <c r="AB132" s="438"/>
      <c r="AC132" s="438"/>
      <c r="AD132" s="438"/>
      <c r="AE132" s="438"/>
      <c r="AF132" s="438"/>
      <c r="AG132" s="249"/>
      <c r="AH132" s="242"/>
      <c r="AI132" s="619"/>
      <c r="AJ132" s="242"/>
      <c r="AK132" s="626"/>
      <c r="AL132" s="242"/>
      <c r="AM132" s="242"/>
      <c r="AN132" s="438"/>
      <c r="AO132" s="438"/>
      <c r="AP132" s="242"/>
      <c r="AQ132" s="254"/>
    </row>
    <row r="133" spans="1:43">
      <c r="A133" s="182" t="s">
        <v>407</v>
      </c>
      <c r="B133" s="363">
        <f>SUM(B135:B152)</f>
        <v>10286</v>
      </c>
      <c r="C133" s="363">
        <f t="shared" ref="C133:M133" si="42">SUM(C135:C152)</f>
        <v>5040</v>
      </c>
      <c r="D133" s="363">
        <f t="shared" si="42"/>
        <v>8652</v>
      </c>
      <c r="E133" s="363">
        <f t="shared" si="42"/>
        <v>4286</v>
      </c>
      <c r="F133" s="363">
        <f t="shared" si="42"/>
        <v>8121</v>
      </c>
      <c r="G133" s="363">
        <f t="shared" si="42"/>
        <v>4122</v>
      </c>
      <c r="H133" s="363">
        <f t="shared" si="42"/>
        <v>6429</v>
      </c>
      <c r="I133" s="363">
        <f t="shared" si="42"/>
        <v>3284</v>
      </c>
      <c r="J133" s="363">
        <f t="shared" si="42"/>
        <v>5581</v>
      </c>
      <c r="K133" s="363">
        <f t="shared" si="42"/>
        <v>2864</v>
      </c>
      <c r="L133" s="363">
        <f t="shared" si="42"/>
        <v>39069</v>
      </c>
      <c r="M133" s="363">
        <f t="shared" si="42"/>
        <v>19596</v>
      </c>
      <c r="N133" s="182" t="s">
        <v>407</v>
      </c>
      <c r="O133" s="363">
        <f>SUM(O135:O152)</f>
        <v>1613</v>
      </c>
      <c r="P133" s="363">
        <f t="shared" ref="P133:Z133" si="43">SUM(P135:P152)</f>
        <v>706</v>
      </c>
      <c r="Q133" s="363">
        <f t="shared" si="43"/>
        <v>1217</v>
      </c>
      <c r="R133" s="363">
        <f t="shared" si="43"/>
        <v>521</v>
      </c>
      <c r="S133" s="363">
        <f t="shared" si="43"/>
        <v>1362</v>
      </c>
      <c r="T133" s="363">
        <f t="shared" si="43"/>
        <v>613</v>
      </c>
      <c r="U133" s="363">
        <f t="shared" si="43"/>
        <v>898</v>
      </c>
      <c r="V133" s="363">
        <f t="shared" si="43"/>
        <v>451</v>
      </c>
      <c r="W133" s="363">
        <f t="shared" si="43"/>
        <v>911</v>
      </c>
      <c r="X133" s="363">
        <f t="shared" si="43"/>
        <v>494</v>
      </c>
      <c r="Y133" s="363">
        <f t="shared" si="43"/>
        <v>6001</v>
      </c>
      <c r="Z133" s="363">
        <f t="shared" si="43"/>
        <v>2785</v>
      </c>
      <c r="AA133" s="182" t="s">
        <v>407</v>
      </c>
      <c r="AB133" s="182">
        <f t="shared" ref="AB133:AL133" si="44">SUM(AB135:AB152)</f>
        <v>258</v>
      </c>
      <c r="AC133" s="182">
        <f t="shared" si="44"/>
        <v>250</v>
      </c>
      <c r="AD133" s="182">
        <f t="shared" si="44"/>
        <v>237</v>
      </c>
      <c r="AE133" s="182">
        <f t="shared" si="44"/>
        <v>205</v>
      </c>
      <c r="AF133" s="182">
        <f t="shared" si="44"/>
        <v>183</v>
      </c>
      <c r="AG133" s="182">
        <f t="shared" si="44"/>
        <v>1133</v>
      </c>
      <c r="AH133" s="182">
        <f t="shared" si="44"/>
        <v>1198</v>
      </c>
      <c r="AI133" s="182">
        <f t="shared" si="44"/>
        <v>1152</v>
      </c>
      <c r="AJ133" s="182">
        <f t="shared" si="44"/>
        <v>1334</v>
      </c>
      <c r="AK133" s="182">
        <f>SUM(AK135:AK152)</f>
        <v>90</v>
      </c>
      <c r="AL133" s="182">
        <f t="shared" si="44"/>
        <v>0</v>
      </c>
      <c r="AM133" s="182">
        <f>SUM(AM135:AM152)</f>
        <v>164</v>
      </c>
      <c r="AN133" s="182">
        <f>SUM(AN135:AN152)</f>
        <v>1498</v>
      </c>
      <c r="AO133" s="182">
        <f>SUM(AO135:AO152)</f>
        <v>223</v>
      </c>
      <c r="AP133" s="182">
        <f>SUM(AP135:AP152)</f>
        <v>223</v>
      </c>
      <c r="AQ133" s="182">
        <f>SUM(AQ135:AQ152)</f>
        <v>0</v>
      </c>
    </row>
    <row r="134" spans="1:43">
      <c r="A134" s="183"/>
      <c r="B134" s="364"/>
      <c r="C134" s="364"/>
      <c r="D134" s="364"/>
      <c r="E134" s="364"/>
      <c r="F134" s="364"/>
      <c r="G134" s="364"/>
      <c r="H134" s="364"/>
      <c r="I134" s="364"/>
      <c r="J134" s="364"/>
      <c r="K134" s="364"/>
      <c r="L134" s="364"/>
      <c r="M134" s="364"/>
      <c r="N134" s="183"/>
      <c r="O134" s="371"/>
      <c r="P134" s="371"/>
      <c r="Q134" s="371"/>
      <c r="R134" s="371"/>
      <c r="S134" s="371"/>
      <c r="T134" s="371"/>
      <c r="U134" s="371"/>
      <c r="V134" s="371"/>
      <c r="W134" s="371"/>
      <c r="X134" s="371"/>
      <c r="Y134" s="371"/>
      <c r="Z134" s="371"/>
      <c r="AA134" s="183"/>
      <c r="AB134" s="183"/>
      <c r="AC134" s="183"/>
      <c r="AD134" s="183"/>
      <c r="AE134" s="183"/>
      <c r="AF134" s="183"/>
      <c r="AG134" s="182"/>
      <c r="AH134" s="364"/>
      <c r="AI134" s="183"/>
      <c r="AJ134" s="364"/>
      <c r="AK134" s="183"/>
      <c r="AL134" s="183"/>
      <c r="AM134" s="183"/>
      <c r="AN134" s="364"/>
      <c r="AO134" s="364"/>
      <c r="AP134" s="183"/>
      <c r="AQ134" s="263"/>
    </row>
    <row r="135" spans="1:43" ht="15.75" customHeight="1">
      <c r="A135" s="183" t="s">
        <v>459</v>
      </c>
      <c r="B135" s="364">
        <f>+'saisie N1 Pr'!D135+'saisie N1 Pr'!E135</f>
        <v>2909</v>
      </c>
      <c r="C135" s="364">
        <f>+'saisie N1 Pr'!E135</f>
        <v>1418</v>
      </c>
      <c r="D135" s="364">
        <f>+'saisie N1 Pr'!F135+'saisie N1 Pr'!G135</f>
        <v>2733</v>
      </c>
      <c r="E135" s="364">
        <f>+'saisie N1 Pr'!G135</f>
        <v>1357</v>
      </c>
      <c r="F135" s="364">
        <f>+'saisie N1 Pr'!H135+'saisie N1 Pr'!I135</f>
        <v>2545</v>
      </c>
      <c r="G135" s="364">
        <f>+'saisie N1 Pr'!I135</f>
        <v>1306</v>
      </c>
      <c r="H135" s="364">
        <f>+'saisie N1 Pr'!J135+'saisie N1 Pr'!K135</f>
        <v>2024</v>
      </c>
      <c r="I135" s="364">
        <f>+'saisie N1 Pr'!K135</f>
        <v>1046</v>
      </c>
      <c r="J135" s="364">
        <f>+'saisie N1 Pr'!L135+'saisie N1 Pr'!M135</f>
        <v>1728</v>
      </c>
      <c r="K135" s="364">
        <f>+'saisie N1 Pr'!M135</f>
        <v>892</v>
      </c>
      <c r="L135" s="363">
        <f>+B135+D135+F135+H135+J135</f>
        <v>11939</v>
      </c>
      <c r="M135" s="363">
        <f>+C135+E135+G135+I135+K135</f>
        <v>6019</v>
      </c>
      <c r="N135" s="183" t="s">
        <v>459</v>
      </c>
      <c r="O135" s="364">
        <f>+'saisie N1 Pr'!Q135+'saisie N1 Pr'!R135</f>
        <v>294</v>
      </c>
      <c r="P135" s="364">
        <f>+'saisie N1 Pr'!R135</f>
        <v>120</v>
      </c>
      <c r="Q135" s="364">
        <f>+'saisie N1 Pr'!S135+'saisie N1 Pr'!T135</f>
        <v>276</v>
      </c>
      <c r="R135" s="364">
        <f>+'saisie N1 Pr'!T135</f>
        <v>117</v>
      </c>
      <c r="S135" s="364">
        <f>+'saisie N1 Pr'!U135+'saisie N1 Pr'!V135</f>
        <v>320</v>
      </c>
      <c r="T135" s="364">
        <f>+'saisie N1 Pr'!V135</f>
        <v>131</v>
      </c>
      <c r="U135" s="364">
        <f>+'saisie N1 Pr'!W135+'saisie N1 Pr'!X135</f>
        <v>168</v>
      </c>
      <c r="V135" s="364">
        <f>+'saisie N1 Pr'!X135</f>
        <v>73</v>
      </c>
      <c r="W135" s="364">
        <f>+'saisie N1 Pr'!Y135+'saisie N1 Pr'!Z135</f>
        <v>219</v>
      </c>
      <c r="X135" s="364">
        <f>+'saisie N1 Pr'!Z135</f>
        <v>120</v>
      </c>
      <c r="Y135" s="363">
        <f t="shared" ref="Y135:Y152" si="45">+O135+Q135+S135+U135+W135</f>
        <v>1277</v>
      </c>
      <c r="Z135" s="363">
        <f t="shared" ref="Z135:Z152" si="46">+P135+R135+T135+V135+X135</f>
        <v>561</v>
      </c>
      <c r="AA135" s="183" t="s">
        <v>459</v>
      </c>
      <c r="AB135" s="364">
        <v>66</v>
      </c>
      <c r="AC135" s="364">
        <v>67</v>
      </c>
      <c r="AD135" s="364">
        <v>59</v>
      </c>
      <c r="AE135" s="364">
        <v>50</v>
      </c>
      <c r="AF135" s="364">
        <v>49</v>
      </c>
      <c r="AG135" s="364">
        <f>SUM(AB135:AF135)</f>
        <v>291</v>
      </c>
      <c r="AH135" s="364">
        <v>304</v>
      </c>
      <c r="AI135" s="364">
        <v>297</v>
      </c>
      <c r="AJ135" s="364">
        <v>435</v>
      </c>
      <c r="AK135" s="364">
        <v>0</v>
      </c>
      <c r="AL135" s="364">
        <f>+'saisie N1 Pr'!AN135</f>
        <v>0</v>
      </c>
      <c r="AM135" s="364">
        <v>71</v>
      </c>
      <c r="AN135" s="364">
        <f t="shared" ref="AN135:AN152" si="47">+AJ135+AM135</f>
        <v>506</v>
      </c>
      <c r="AO135" s="364">
        <f>+'saisie N1 Pr'!AS135</f>
        <v>50</v>
      </c>
      <c r="AP135" s="364">
        <f>+'saisie N1 Pr'!AT135</f>
        <v>50</v>
      </c>
      <c r="AQ135" s="364">
        <f>+'saisie N1 Pr'!AU135</f>
        <v>0</v>
      </c>
    </row>
    <row r="136" spans="1:43" ht="15.75" customHeight="1">
      <c r="A136" s="183" t="s">
        <v>460</v>
      </c>
      <c r="B136" s="364">
        <f>+'saisie N1 Pr'!D136+'saisie N1 Pr'!E136</f>
        <v>132</v>
      </c>
      <c r="C136" s="364">
        <f>+'saisie N1 Pr'!E136</f>
        <v>63</v>
      </c>
      <c r="D136" s="364">
        <f>+'saisie N1 Pr'!F136+'saisie N1 Pr'!G136</f>
        <v>106</v>
      </c>
      <c r="E136" s="364">
        <f>+'saisie N1 Pr'!G136</f>
        <v>61</v>
      </c>
      <c r="F136" s="364">
        <f>+'saisie N1 Pr'!H136+'saisie N1 Pr'!I136</f>
        <v>87</v>
      </c>
      <c r="G136" s="364">
        <f>+'saisie N1 Pr'!I136</f>
        <v>43</v>
      </c>
      <c r="H136" s="364">
        <f>+'saisie N1 Pr'!J136+'saisie N1 Pr'!K136</f>
        <v>51</v>
      </c>
      <c r="I136" s="364">
        <f>+'saisie N1 Pr'!K136</f>
        <v>31</v>
      </c>
      <c r="J136" s="364">
        <f>+'saisie N1 Pr'!L136+'saisie N1 Pr'!M136</f>
        <v>49</v>
      </c>
      <c r="K136" s="364">
        <f>+'saisie N1 Pr'!M136</f>
        <v>30</v>
      </c>
      <c r="L136" s="363">
        <f t="shared" ref="L136:L152" si="48">+B136+D136+F136+H136+J136</f>
        <v>425</v>
      </c>
      <c r="M136" s="363">
        <f t="shared" ref="M136:M152" si="49">+C136+E136+G136+I136+K136</f>
        <v>228</v>
      </c>
      <c r="N136" s="183" t="s">
        <v>460</v>
      </c>
      <c r="O136" s="364">
        <f>+'saisie N1 Pr'!Q136+'saisie N1 Pr'!R136</f>
        <v>26</v>
      </c>
      <c r="P136" s="364">
        <f>+'saisie N1 Pr'!R136</f>
        <v>11</v>
      </c>
      <c r="Q136" s="364">
        <f>+'saisie N1 Pr'!S136+'saisie N1 Pr'!T136</f>
        <v>12</v>
      </c>
      <c r="R136" s="364">
        <f>+'saisie N1 Pr'!T136</f>
        <v>2</v>
      </c>
      <c r="S136" s="364">
        <f>+'saisie N1 Pr'!U136+'saisie N1 Pr'!V136</f>
        <v>19</v>
      </c>
      <c r="T136" s="364">
        <f>+'saisie N1 Pr'!V136</f>
        <v>9</v>
      </c>
      <c r="U136" s="364">
        <f>+'saisie N1 Pr'!W136+'saisie N1 Pr'!X136</f>
        <v>4</v>
      </c>
      <c r="V136" s="364">
        <f>+'saisie N1 Pr'!X136</f>
        <v>3</v>
      </c>
      <c r="W136" s="364">
        <f>+'saisie N1 Pr'!Y136+'saisie N1 Pr'!Z136</f>
        <v>5</v>
      </c>
      <c r="X136" s="364">
        <f>+'saisie N1 Pr'!Z136</f>
        <v>4</v>
      </c>
      <c r="Y136" s="363">
        <f t="shared" si="45"/>
        <v>66</v>
      </c>
      <c r="Z136" s="363">
        <f t="shared" si="46"/>
        <v>29</v>
      </c>
      <c r="AA136" s="183" t="s">
        <v>460</v>
      </c>
      <c r="AB136" s="364">
        <v>4</v>
      </c>
      <c r="AC136" s="364">
        <v>3</v>
      </c>
      <c r="AD136" s="364">
        <v>3</v>
      </c>
      <c r="AE136" s="364">
        <v>3</v>
      </c>
      <c r="AF136" s="364">
        <v>3</v>
      </c>
      <c r="AG136" s="364">
        <f t="shared" ref="AG136:AG152" si="50">SUM(AB136:AF136)</f>
        <v>16</v>
      </c>
      <c r="AH136" s="364">
        <v>20</v>
      </c>
      <c r="AI136" s="364">
        <v>17</v>
      </c>
      <c r="AJ136" s="364">
        <v>14</v>
      </c>
      <c r="AK136" s="364">
        <v>0</v>
      </c>
      <c r="AL136" s="364">
        <f>+'saisie N1 Pr'!AN136</f>
        <v>0</v>
      </c>
      <c r="AM136" s="364">
        <v>2</v>
      </c>
      <c r="AN136" s="364">
        <f t="shared" si="47"/>
        <v>16</v>
      </c>
      <c r="AO136" s="364">
        <f>+'saisie N1 Pr'!AS136</f>
        <v>6</v>
      </c>
      <c r="AP136" s="364">
        <f>+'saisie N1 Pr'!AT136</f>
        <v>6</v>
      </c>
      <c r="AQ136" s="364">
        <f>+'saisie N1 Pr'!AU136</f>
        <v>0</v>
      </c>
    </row>
    <row r="137" spans="1:43" ht="15.75" customHeight="1">
      <c r="A137" s="183" t="s">
        <v>461</v>
      </c>
      <c r="B137" s="364">
        <f>+'saisie N1 Pr'!D137+'saisie N1 Pr'!E137</f>
        <v>1216</v>
      </c>
      <c r="C137" s="364">
        <f>+'saisie N1 Pr'!E137</f>
        <v>570</v>
      </c>
      <c r="D137" s="364">
        <f>+'saisie N1 Pr'!F137+'saisie N1 Pr'!G137</f>
        <v>1178</v>
      </c>
      <c r="E137" s="364">
        <f>+'saisie N1 Pr'!G137</f>
        <v>590</v>
      </c>
      <c r="F137" s="364">
        <f>+'saisie N1 Pr'!H137+'saisie N1 Pr'!I137</f>
        <v>1091</v>
      </c>
      <c r="G137" s="364">
        <f>+'saisie N1 Pr'!I137</f>
        <v>550</v>
      </c>
      <c r="H137" s="364">
        <f>+'saisie N1 Pr'!J137+'saisie N1 Pr'!K137</f>
        <v>900</v>
      </c>
      <c r="I137" s="364">
        <f>+'saisie N1 Pr'!K137</f>
        <v>462</v>
      </c>
      <c r="J137" s="364">
        <f>+'saisie N1 Pr'!L137+'saisie N1 Pr'!M137</f>
        <v>747</v>
      </c>
      <c r="K137" s="364">
        <f>+'saisie N1 Pr'!M137</f>
        <v>389</v>
      </c>
      <c r="L137" s="363">
        <f t="shared" si="48"/>
        <v>5132</v>
      </c>
      <c r="M137" s="363">
        <f t="shared" si="49"/>
        <v>2561</v>
      </c>
      <c r="N137" s="183" t="s">
        <v>461</v>
      </c>
      <c r="O137" s="364">
        <f>+'saisie N1 Pr'!Q137+'saisie N1 Pr'!R137</f>
        <v>109</v>
      </c>
      <c r="P137" s="364">
        <f>+'saisie N1 Pr'!R137</f>
        <v>42</v>
      </c>
      <c r="Q137" s="364">
        <f>+'saisie N1 Pr'!S137+'saisie N1 Pr'!T137</f>
        <v>94</v>
      </c>
      <c r="R137" s="364">
        <f>+'saisie N1 Pr'!T137</f>
        <v>35</v>
      </c>
      <c r="S137" s="364">
        <f>+'saisie N1 Pr'!U137+'saisie N1 Pr'!V137</f>
        <v>126</v>
      </c>
      <c r="T137" s="364">
        <f>+'saisie N1 Pr'!V137</f>
        <v>60</v>
      </c>
      <c r="U137" s="364">
        <f>+'saisie N1 Pr'!W137+'saisie N1 Pr'!X137</f>
        <v>76</v>
      </c>
      <c r="V137" s="364">
        <f>+'saisie N1 Pr'!X137</f>
        <v>37</v>
      </c>
      <c r="W137" s="364">
        <f>+'saisie N1 Pr'!Y137+'saisie N1 Pr'!Z137</f>
        <v>96</v>
      </c>
      <c r="X137" s="364">
        <f>+'saisie N1 Pr'!Z137</f>
        <v>54</v>
      </c>
      <c r="Y137" s="363">
        <f t="shared" si="45"/>
        <v>501</v>
      </c>
      <c r="Z137" s="363">
        <f t="shared" si="46"/>
        <v>228</v>
      </c>
      <c r="AA137" s="183" t="s">
        <v>461</v>
      </c>
      <c r="AB137" s="364">
        <v>36</v>
      </c>
      <c r="AC137" s="364">
        <v>34</v>
      </c>
      <c r="AD137" s="364">
        <v>33</v>
      </c>
      <c r="AE137" s="364">
        <v>30</v>
      </c>
      <c r="AF137" s="364">
        <v>25</v>
      </c>
      <c r="AG137" s="364">
        <f t="shared" si="50"/>
        <v>158</v>
      </c>
      <c r="AH137" s="364">
        <v>181</v>
      </c>
      <c r="AI137" s="364">
        <v>168</v>
      </c>
      <c r="AJ137" s="364">
        <v>188</v>
      </c>
      <c r="AK137" s="364">
        <v>4</v>
      </c>
      <c r="AL137" s="364">
        <f>+'saisie N1 Pr'!AN137</f>
        <v>0</v>
      </c>
      <c r="AM137" s="364">
        <v>17</v>
      </c>
      <c r="AN137" s="364">
        <f t="shared" si="47"/>
        <v>205</v>
      </c>
      <c r="AO137" s="364">
        <f>+'saisie N1 Pr'!AS137</f>
        <v>35</v>
      </c>
      <c r="AP137" s="364">
        <f>+'saisie N1 Pr'!AT137</f>
        <v>35</v>
      </c>
      <c r="AQ137" s="364">
        <f>+'saisie N1 Pr'!AU137</f>
        <v>0</v>
      </c>
    </row>
    <row r="138" spans="1:43" ht="15.75" customHeight="1">
      <c r="A138" s="183" t="s">
        <v>462</v>
      </c>
      <c r="B138" s="364">
        <f>+'saisie N1 Pr'!D138+'saisie N1 Pr'!E138</f>
        <v>1071</v>
      </c>
      <c r="C138" s="364">
        <f>+'saisie N1 Pr'!E138</f>
        <v>505</v>
      </c>
      <c r="D138" s="364">
        <f>+'saisie N1 Pr'!F138+'saisie N1 Pr'!G138</f>
        <v>995</v>
      </c>
      <c r="E138" s="364">
        <f>+'saisie N1 Pr'!G138</f>
        <v>481</v>
      </c>
      <c r="F138" s="364">
        <f>+'saisie N1 Pr'!H138+'saisie N1 Pr'!I138</f>
        <v>913</v>
      </c>
      <c r="G138" s="364">
        <f>+'saisie N1 Pr'!I138</f>
        <v>436</v>
      </c>
      <c r="H138" s="364">
        <f>+'saisie N1 Pr'!J138+'saisie N1 Pr'!K138</f>
        <v>779</v>
      </c>
      <c r="I138" s="364">
        <f>+'saisie N1 Pr'!K138</f>
        <v>375</v>
      </c>
      <c r="J138" s="364">
        <f>+'saisie N1 Pr'!L138+'saisie N1 Pr'!M138</f>
        <v>682</v>
      </c>
      <c r="K138" s="364">
        <f>+'saisie N1 Pr'!M138</f>
        <v>339</v>
      </c>
      <c r="L138" s="363">
        <f t="shared" si="48"/>
        <v>4440</v>
      </c>
      <c r="M138" s="363">
        <f t="shared" si="49"/>
        <v>2136</v>
      </c>
      <c r="N138" s="183" t="s">
        <v>462</v>
      </c>
      <c r="O138" s="364">
        <f>+'saisie N1 Pr'!Q138+'saisie N1 Pr'!R138</f>
        <v>164</v>
      </c>
      <c r="P138" s="364">
        <f>+'saisie N1 Pr'!R138</f>
        <v>74</v>
      </c>
      <c r="Q138" s="364">
        <f>+'saisie N1 Pr'!S138+'saisie N1 Pr'!T138</f>
        <v>111</v>
      </c>
      <c r="R138" s="364">
        <f>+'saisie N1 Pr'!T138</f>
        <v>49</v>
      </c>
      <c r="S138" s="364">
        <f>+'saisie N1 Pr'!U138+'saisie N1 Pr'!V138</f>
        <v>137</v>
      </c>
      <c r="T138" s="364">
        <f>+'saisie N1 Pr'!V138</f>
        <v>50</v>
      </c>
      <c r="U138" s="364">
        <f>+'saisie N1 Pr'!W138+'saisie N1 Pr'!X138</f>
        <v>136</v>
      </c>
      <c r="V138" s="364">
        <f>+'saisie N1 Pr'!X138</f>
        <v>58</v>
      </c>
      <c r="W138" s="364">
        <f>+'saisie N1 Pr'!Y138+'saisie N1 Pr'!Z138</f>
        <v>126</v>
      </c>
      <c r="X138" s="364">
        <f>+'saisie N1 Pr'!Z138</f>
        <v>66</v>
      </c>
      <c r="Y138" s="363">
        <f t="shared" si="45"/>
        <v>674</v>
      </c>
      <c r="Z138" s="363">
        <f t="shared" si="46"/>
        <v>297</v>
      </c>
      <c r="AA138" s="183" t="s">
        <v>462</v>
      </c>
      <c r="AB138" s="364">
        <v>39</v>
      </c>
      <c r="AC138" s="364">
        <v>40</v>
      </c>
      <c r="AD138" s="364">
        <v>39</v>
      </c>
      <c r="AE138" s="364">
        <v>38</v>
      </c>
      <c r="AF138" s="364">
        <v>34</v>
      </c>
      <c r="AG138" s="364">
        <f t="shared" si="50"/>
        <v>190</v>
      </c>
      <c r="AH138" s="364">
        <v>200</v>
      </c>
      <c r="AI138" s="364">
        <v>190</v>
      </c>
      <c r="AJ138" s="364">
        <v>197</v>
      </c>
      <c r="AK138" s="364">
        <v>0</v>
      </c>
      <c r="AL138" s="364">
        <f>+'saisie N1 Pr'!AN138</f>
        <v>0</v>
      </c>
      <c r="AM138" s="364">
        <v>24</v>
      </c>
      <c r="AN138" s="364">
        <f t="shared" si="47"/>
        <v>221</v>
      </c>
      <c r="AO138" s="364">
        <f>+'saisie N1 Pr'!AS138</f>
        <v>43</v>
      </c>
      <c r="AP138" s="364">
        <f>+'saisie N1 Pr'!AT138</f>
        <v>43</v>
      </c>
      <c r="AQ138" s="364">
        <f>+'saisie N1 Pr'!AU138</f>
        <v>0</v>
      </c>
    </row>
    <row r="139" spans="1:43" ht="15.75" customHeight="1">
      <c r="A139" s="183" t="s">
        <v>463</v>
      </c>
      <c r="B139" s="364">
        <f>+'saisie N1 Pr'!D139+'saisie N1 Pr'!E139</f>
        <v>178</v>
      </c>
      <c r="C139" s="364">
        <f>+'saisie N1 Pr'!E139</f>
        <v>73</v>
      </c>
      <c r="D139" s="364">
        <f>+'saisie N1 Pr'!F139+'saisie N1 Pr'!G139</f>
        <v>143</v>
      </c>
      <c r="E139" s="364">
        <f>+'saisie N1 Pr'!G139</f>
        <v>68</v>
      </c>
      <c r="F139" s="364">
        <f>+'saisie N1 Pr'!H139+'saisie N1 Pr'!I139</f>
        <v>158</v>
      </c>
      <c r="G139" s="364">
        <f>+'saisie N1 Pr'!I139</f>
        <v>79</v>
      </c>
      <c r="H139" s="364">
        <f>+'saisie N1 Pr'!J139+'saisie N1 Pr'!K139</f>
        <v>93</v>
      </c>
      <c r="I139" s="364">
        <f>+'saisie N1 Pr'!K139</f>
        <v>46</v>
      </c>
      <c r="J139" s="364">
        <f>+'saisie N1 Pr'!L139+'saisie N1 Pr'!M139</f>
        <v>62</v>
      </c>
      <c r="K139" s="364">
        <f>+'saisie N1 Pr'!M139</f>
        <v>31</v>
      </c>
      <c r="L139" s="363">
        <f t="shared" si="48"/>
        <v>634</v>
      </c>
      <c r="M139" s="363">
        <f t="shared" si="49"/>
        <v>297</v>
      </c>
      <c r="N139" s="183" t="s">
        <v>463</v>
      </c>
      <c r="O139" s="364">
        <f>+'saisie N1 Pr'!Q139+'saisie N1 Pr'!R139</f>
        <v>18</v>
      </c>
      <c r="P139" s="364">
        <f>+'saisie N1 Pr'!R139</f>
        <v>8</v>
      </c>
      <c r="Q139" s="364">
        <f>+'saisie N1 Pr'!S139+'saisie N1 Pr'!T139</f>
        <v>54</v>
      </c>
      <c r="R139" s="364">
        <f>+'saisie N1 Pr'!T139</f>
        <v>30</v>
      </c>
      <c r="S139" s="364">
        <f>+'saisie N1 Pr'!U139+'saisie N1 Pr'!V139</f>
        <v>12</v>
      </c>
      <c r="T139" s="364">
        <f>+'saisie N1 Pr'!V139</f>
        <v>6</v>
      </c>
      <c r="U139" s="364">
        <f>+'saisie N1 Pr'!W139+'saisie N1 Pr'!X139</f>
        <v>5</v>
      </c>
      <c r="V139" s="364">
        <f>+'saisie N1 Pr'!X139</f>
        <v>0</v>
      </c>
      <c r="W139" s="364">
        <f>+'saisie N1 Pr'!Y139+'saisie N1 Pr'!Z139</f>
        <v>0</v>
      </c>
      <c r="X139" s="364">
        <f>+'saisie N1 Pr'!Z139</f>
        <v>0</v>
      </c>
      <c r="Y139" s="363">
        <f t="shared" si="45"/>
        <v>89</v>
      </c>
      <c r="Z139" s="363">
        <f t="shared" si="46"/>
        <v>44</v>
      </c>
      <c r="AA139" s="183" t="s">
        <v>463</v>
      </c>
      <c r="AB139" s="364">
        <v>4</v>
      </c>
      <c r="AC139" s="364">
        <v>4</v>
      </c>
      <c r="AD139" s="364">
        <v>4</v>
      </c>
      <c r="AE139" s="364">
        <v>3</v>
      </c>
      <c r="AF139" s="364">
        <v>3</v>
      </c>
      <c r="AG139" s="364">
        <f t="shared" si="50"/>
        <v>18</v>
      </c>
      <c r="AH139" s="364">
        <v>21</v>
      </c>
      <c r="AI139" s="364">
        <v>21</v>
      </c>
      <c r="AJ139" s="364">
        <v>25</v>
      </c>
      <c r="AK139" s="364">
        <v>0</v>
      </c>
      <c r="AL139" s="364">
        <f>+'saisie N1 Pr'!AN139</f>
        <v>0</v>
      </c>
      <c r="AM139" s="364">
        <v>0</v>
      </c>
      <c r="AN139" s="364">
        <f t="shared" si="47"/>
        <v>25</v>
      </c>
      <c r="AO139" s="364">
        <f>+'saisie N1 Pr'!AS139</f>
        <v>2</v>
      </c>
      <c r="AP139" s="364">
        <f>+'saisie N1 Pr'!AT139</f>
        <v>2</v>
      </c>
      <c r="AQ139" s="364">
        <f>+'saisie N1 Pr'!AU139</f>
        <v>0</v>
      </c>
    </row>
    <row r="140" spans="1:43" s="262" customFormat="1" ht="15.75" customHeight="1">
      <c r="A140" s="183" t="s">
        <v>464</v>
      </c>
      <c r="B140" s="364">
        <f>+'saisie N1 Pr'!D140+'saisie N1 Pr'!E140</f>
        <v>34</v>
      </c>
      <c r="C140" s="364">
        <f>+'saisie N1 Pr'!E140</f>
        <v>19</v>
      </c>
      <c r="D140" s="364">
        <f>+'saisie N1 Pr'!F140+'saisie N1 Pr'!G140</f>
        <v>0</v>
      </c>
      <c r="E140" s="364">
        <f>+'saisie N1 Pr'!G140</f>
        <v>0</v>
      </c>
      <c r="F140" s="364">
        <f>+'saisie N1 Pr'!H140+'saisie N1 Pr'!I140</f>
        <v>0</v>
      </c>
      <c r="G140" s="364">
        <f>+'saisie N1 Pr'!I140</f>
        <v>0</v>
      </c>
      <c r="H140" s="364">
        <f>+'saisie N1 Pr'!J140+'saisie N1 Pr'!K140</f>
        <v>0</v>
      </c>
      <c r="I140" s="364">
        <f>+'saisie N1 Pr'!K140</f>
        <v>0</v>
      </c>
      <c r="J140" s="364">
        <f>+'saisie N1 Pr'!L140+'saisie N1 Pr'!M140</f>
        <v>0</v>
      </c>
      <c r="K140" s="364">
        <f>+'saisie N1 Pr'!M140</f>
        <v>0</v>
      </c>
      <c r="L140" s="363">
        <f t="shared" si="48"/>
        <v>34</v>
      </c>
      <c r="M140" s="363">
        <f t="shared" si="49"/>
        <v>19</v>
      </c>
      <c r="N140" s="183" t="s">
        <v>464</v>
      </c>
      <c r="O140" s="364">
        <f>+'saisie N1 Pr'!Q140+'saisie N1 Pr'!R140</f>
        <v>0</v>
      </c>
      <c r="P140" s="364">
        <f>+'saisie N1 Pr'!R140</f>
        <v>0</v>
      </c>
      <c r="Q140" s="364">
        <f>+'saisie N1 Pr'!S140+'saisie N1 Pr'!T140</f>
        <v>0</v>
      </c>
      <c r="R140" s="364">
        <f>+'saisie N1 Pr'!T140</f>
        <v>0</v>
      </c>
      <c r="S140" s="364">
        <f>+'saisie N1 Pr'!U140+'saisie N1 Pr'!V140</f>
        <v>0</v>
      </c>
      <c r="T140" s="364">
        <f>+'saisie N1 Pr'!V140</f>
        <v>0</v>
      </c>
      <c r="U140" s="364">
        <f>+'saisie N1 Pr'!W140+'saisie N1 Pr'!X140</f>
        <v>0</v>
      </c>
      <c r="V140" s="364">
        <f>+'saisie N1 Pr'!X140</f>
        <v>0</v>
      </c>
      <c r="W140" s="364">
        <f>+'saisie N1 Pr'!Y140+'saisie N1 Pr'!Z140</f>
        <v>0</v>
      </c>
      <c r="X140" s="364">
        <f>+'saisie N1 Pr'!Z140</f>
        <v>0</v>
      </c>
      <c r="Y140" s="363">
        <f t="shared" si="45"/>
        <v>0</v>
      </c>
      <c r="Z140" s="363">
        <f t="shared" si="46"/>
        <v>0</v>
      </c>
      <c r="AA140" s="183" t="s">
        <v>464</v>
      </c>
      <c r="AB140" s="364">
        <v>1</v>
      </c>
      <c r="AC140" s="364">
        <v>0</v>
      </c>
      <c r="AD140" s="364">
        <v>0</v>
      </c>
      <c r="AE140" s="364">
        <v>0</v>
      </c>
      <c r="AF140" s="364">
        <v>0</v>
      </c>
      <c r="AG140" s="364">
        <f t="shared" si="50"/>
        <v>1</v>
      </c>
      <c r="AH140" s="364">
        <v>5</v>
      </c>
      <c r="AI140" s="364">
        <v>5</v>
      </c>
      <c r="AJ140" s="364">
        <v>4</v>
      </c>
      <c r="AK140" s="364">
        <v>4</v>
      </c>
      <c r="AL140" s="364">
        <f>+'saisie N1 Pr'!AN140</f>
        <v>0</v>
      </c>
      <c r="AM140" s="364">
        <v>0</v>
      </c>
      <c r="AN140" s="364">
        <f t="shared" si="47"/>
        <v>4</v>
      </c>
      <c r="AO140" s="364">
        <f>+'saisie N1 Pr'!AS140</f>
        <v>1</v>
      </c>
      <c r="AP140" s="364">
        <f>+'saisie N1 Pr'!AT140</f>
        <v>1</v>
      </c>
      <c r="AQ140" s="364">
        <f>+'saisie N1 Pr'!AU140</f>
        <v>0</v>
      </c>
    </row>
    <row r="141" spans="1:43" ht="15.75" customHeight="1">
      <c r="A141" s="183" t="s">
        <v>465</v>
      </c>
      <c r="B141" s="364">
        <f>+'saisie N1 Pr'!D141+'saisie N1 Pr'!E141</f>
        <v>0</v>
      </c>
      <c r="C141" s="364">
        <f>+'saisie N1 Pr'!E141</f>
        <v>0</v>
      </c>
      <c r="D141" s="364">
        <f>+'saisie N1 Pr'!F141+'saisie N1 Pr'!G141</f>
        <v>0</v>
      </c>
      <c r="E141" s="364">
        <f>+'saisie N1 Pr'!G141</f>
        <v>0</v>
      </c>
      <c r="F141" s="364">
        <f>+'saisie N1 Pr'!H141+'saisie N1 Pr'!I141</f>
        <v>0</v>
      </c>
      <c r="G141" s="364">
        <f>+'saisie N1 Pr'!I141</f>
        <v>0</v>
      </c>
      <c r="H141" s="364">
        <f>+'saisie N1 Pr'!J141+'saisie N1 Pr'!K141</f>
        <v>0</v>
      </c>
      <c r="I141" s="364">
        <f>+'saisie N1 Pr'!K141</f>
        <v>0</v>
      </c>
      <c r="J141" s="364">
        <f>+'saisie N1 Pr'!L141+'saisie N1 Pr'!M141</f>
        <v>0</v>
      </c>
      <c r="K141" s="364">
        <f>+'saisie N1 Pr'!M141</f>
        <v>0</v>
      </c>
      <c r="L141" s="363">
        <f t="shared" si="48"/>
        <v>0</v>
      </c>
      <c r="M141" s="363">
        <f t="shared" si="49"/>
        <v>0</v>
      </c>
      <c r="N141" s="183" t="s">
        <v>465</v>
      </c>
      <c r="O141" s="364">
        <f>+'saisie N1 Pr'!Q141+'saisie N1 Pr'!R141</f>
        <v>0</v>
      </c>
      <c r="P141" s="364">
        <f>+'saisie N1 Pr'!R141</f>
        <v>0</v>
      </c>
      <c r="Q141" s="364">
        <f>+'saisie N1 Pr'!S141+'saisie N1 Pr'!T141</f>
        <v>0</v>
      </c>
      <c r="R141" s="364">
        <f>+'saisie N1 Pr'!T141</f>
        <v>0</v>
      </c>
      <c r="S141" s="364">
        <f>+'saisie N1 Pr'!U141+'saisie N1 Pr'!V141</f>
        <v>0</v>
      </c>
      <c r="T141" s="364">
        <f>+'saisie N1 Pr'!V141</f>
        <v>0</v>
      </c>
      <c r="U141" s="364">
        <f>+'saisie N1 Pr'!W141+'saisie N1 Pr'!X141</f>
        <v>0</v>
      </c>
      <c r="V141" s="364">
        <f>+'saisie N1 Pr'!X141</f>
        <v>0</v>
      </c>
      <c r="W141" s="364">
        <f>+'saisie N1 Pr'!Y141+'saisie N1 Pr'!Z141</f>
        <v>0</v>
      </c>
      <c r="X141" s="364">
        <f>+'saisie N1 Pr'!Z141</f>
        <v>0</v>
      </c>
      <c r="Y141" s="363">
        <f t="shared" si="45"/>
        <v>0</v>
      </c>
      <c r="Z141" s="363">
        <f t="shared" si="46"/>
        <v>0</v>
      </c>
      <c r="AA141" s="183" t="s">
        <v>465</v>
      </c>
      <c r="AB141" s="364"/>
      <c r="AC141" s="364"/>
      <c r="AD141" s="364"/>
      <c r="AE141" s="364"/>
      <c r="AF141" s="364"/>
      <c r="AG141" s="364">
        <f t="shared" si="50"/>
        <v>0</v>
      </c>
      <c r="AH141" s="364"/>
      <c r="AI141" s="364"/>
      <c r="AJ141" s="364"/>
      <c r="AK141" s="364"/>
      <c r="AL141" s="364">
        <f>+'saisie N1 Pr'!AN141</f>
        <v>0</v>
      </c>
      <c r="AM141" s="364"/>
      <c r="AN141" s="364">
        <f t="shared" si="47"/>
        <v>0</v>
      </c>
      <c r="AO141" s="364">
        <f>+'saisie N1 Pr'!AS141</f>
        <v>3</v>
      </c>
      <c r="AP141" s="364">
        <f>+'saisie N1 Pr'!AT141</f>
        <v>3</v>
      </c>
      <c r="AQ141" s="364">
        <f>+'saisie N1 Pr'!AU141</f>
        <v>0</v>
      </c>
    </row>
    <row r="142" spans="1:43" ht="15.75" customHeight="1">
      <c r="A142" s="183" t="s">
        <v>561</v>
      </c>
      <c r="B142" s="364">
        <f>+'saisie N1 Pr'!D142+'saisie N1 Pr'!E142</f>
        <v>246</v>
      </c>
      <c r="C142" s="364">
        <f>+'saisie N1 Pr'!E142</f>
        <v>130</v>
      </c>
      <c r="D142" s="364">
        <f>+'saisie N1 Pr'!F142+'saisie N1 Pr'!G142</f>
        <v>237</v>
      </c>
      <c r="E142" s="364">
        <f>+'saisie N1 Pr'!G142</f>
        <v>115</v>
      </c>
      <c r="F142" s="364">
        <f>+'saisie N1 Pr'!H142+'saisie N1 Pr'!I142</f>
        <v>228</v>
      </c>
      <c r="G142" s="364">
        <f>+'saisie N1 Pr'!I142</f>
        <v>116</v>
      </c>
      <c r="H142" s="364">
        <f>+'saisie N1 Pr'!J142+'saisie N1 Pr'!K142</f>
        <v>178</v>
      </c>
      <c r="I142" s="364">
        <f>+'saisie N1 Pr'!K142</f>
        <v>92</v>
      </c>
      <c r="J142" s="364">
        <f>+'saisie N1 Pr'!L142+'saisie N1 Pr'!M142</f>
        <v>143</v>
      </c>
      <c r="K142" s="364">
        <f>+'saisie N1 Pr'!M142</f>
        <v>76</v>
      </c>
      <c r="L142" s="363">
        <f t="shared" si="48"/>
        <v>1032</v>
      </c>
      <c r="M142" s="363">
        <f t="shared" si="49"/>
        <v>529</v>
      </c>
      <c r="N142" s="183" t="s">
        <v>561</v>
      </c>
      <c r="O142" s="364">
        <f>+'saisie N1 Pr'!Q142+'saisie N1 Pr'!R142</f>
        <v>41</v>
      </c>
      <c r="P142" s="364">
        <f>+'saisie N1 Pr'!R142</f>
        <v>16</v>
      </c>
      <c r="Q142" s="364">
        <f>+'saisie N1 Pr'!S142+'saisie N1 Pr'!T142</f>
        <v>31</v>
      </c>
      <c r="R142" s="364">
        <f>+'saisie N1 Pr'!T142</f>
        <v>11</v>
      </c>
      <c r="S142" s="364">
        <f>+'saisie N1 Pr'!U142+'saisie N1 Pr'!V142</f>
        <v>28</v>
      </c>
      <c r="T142" s="364">
        <f>+'saisie N1 Pr'!V142</f>
        <v>12</v>
      </c>
      <c r="U142" s="364">
        <f>+'saisie N1 Pr'!W142+'saisie N1 Pr'!X142</f>
        <v>18</v>
      </c>
      <c r="V142" s="364">
        <f>+'saisie N1 Pr'!X142</f>
        <v>8</v>
      </c>
      <c r="W142" s="364">
        <f>+'saisie N1 Pr'!Y142+'saisie N1 Pr'!Z142</f>
        <v>28</v>
      </c>
      <c r="X142" s="364">
        <f>+'saisie N1 Pr'!Z142</f>
        <v>12</v>
      </c>
      <c r="Y142" s="363">
        <f t="shared" si="45"/>
        <v>146</v>
      </c>
      <c r="Z142" s="363">
        <f t="shared" si="46"/>
        <v>59</v>
      </c>
      <c r="AA142" s="183" t="s">
        <v>561</v>
      </c>
      <c r="AB142" s="364">
        <v>6</v>
      </c>
      <c r="AC142" s="364">
        <v>7</v>
      </c>
      <c r="AD142" s="364">
        <v>6</v>
      </c>
      <c r="AE142" s="364">
        <v>6</v>
      </c>
      <c r="AF142" s="364">
        <v>5</v>
      </c>
      <c r="AG142" s="364">
        <f t="shared" si="50"/>
        <v>30</v>
      </c>
      <c r="AH142" s="364">
        <v>44</v>
      </c>
      <c r="AI142" s="364">
        <v>41</v>
      </c>
      <c r="AJ142" s="364">
        <v>44</v>
      </c>
      <c r="AK142" s="364">
        <v>4</v>
      </c>
      <c r="AL142" s="364">
        <f>+'saisie N1 Pr'!AN142</f>
        <v>0</v>
      </c>
      <c r="AM142" s="364">
        <v>3</v>
      </c>
      <c r="AN142" s="364">
        <f t="shared" si="47"/>
        <v>47</v>
      </c>
      <c r="AO142" s="364">
        <f>+'saisie N1 Pr'!AS142</f>
        <v>6</v>
      </c>
      <c r="AP142" s="364">
        <f>+'saisie N1 Pr'!AT142</f>
        <v>6</v>
      </c>
      <c r="AQ142" s="364">
        <f>+'saisie N1 Pr'!AU142</f>
        <v>0</v>
      </c>
    </row>
    <row r="143" spans="1:43" ht="15.75" customHeight="1">
      <c r="A143" s="183" t="s">
        <v>467</v>
      </c>
      <c r="B143" s="364">
        <f>+'saisie N1 Pr'!D143+'saisie N1 Pr'!E143</f>
        <v>1580</v>
      </c>
      <c r="C143" s="364">
        <f>+'saisie N1 Pr'!E143</f>
        <v>762</v>
      </c>
      <c r="D143" s="364">
        <f>+'saisie N1 Pr'!F143+'saisie N1 Pr'!G143</f>
        <v>977</v>
      </c>
      <c r="E143" s="364">
        <f>+'saisie N1 Pr'!G143</f>
        <v>502</v>
      </c>
      <c r="F143" s="364">
        <f>+'saisie N1 Pr'!H143+'saisie N1 Pr'!I143</f>
        <v>784</v>
      </c>
      <c r="G143" s="364">
        <f>+'saisie N1 Pr'!I143</f>
        <v>411</v>
      </c>
      <c r="H143" s="364">
        <f>+'saisie N1 Pr'!J143+'saisie N1 Pr'!K143</f>
        <v>529</v>
      </c>
      <c r="I143" s="364">
        <f>+'saisie N1 Pr'!K143</f>
        <v>286</v>
      </c>
      <c r="J143" s="364">
        <f>+'saisie N1 Pr'!L143+'saisie N1 Pr'!M143</f>
        <v>506</v>
      </c>
      <c r="K143" s="364">
        <f>+'saisie N1 Pr'!M143</f>
        <v>251</v>
      </c>
      <c r="L143" s="363">
        <f t="shared" si="48"/>
        <v>4376</v>
      </c>
      <c r="M143" s="363">
        <f t="shared" si="49"/>
        <v>2212</v>
      </c>
      <c r="N143" s="183" t="s">
        <v>467</v>
      </c>
      <c r="O143" s="364">
        <f>+'saisie N1 Pr'!Q143+'saisie N1 Pr'!R143</f>
        <v>390</v>
      </c>
      <c r="P143" s="364">
        <f>+'saisie N1 Pr'!R143</f>
        <v>178</v>
      </c>
      <c r="Q143" s="364">
        <f>+'saisie N1 Pr'!S143+'saisie N1 Pr'!T143</f>
        <v>207</v>
      </c>
      <c r="R143" s="364">
        <f>+'saisie N1 Pr'!T143</f>
        <v>98</v>
      </c>
      <c r="S143" s="364">
        <f>+'saisie N1 Pr'!U143+'saisie N1 Pr'!V143</f>
        <v>190</v>
      </c>
      <c r="T143" s="364">
        <f>+'saisie N1 Pr'!V143</f>
        <v>88</v>
      </c>
      <c r="U143" s="364">
        <f>+'saisie N1 Pr'!W143+'saisie N1 Pr'!X143</f>
        <v>86</v>
      </c>
      <c r="V143" s="364">
        <f>+'saisie N1 Pr'!X143</f>
        <v>47</v>
      </c>
      <c r="W143" s="364">
        <f>+'saisie N1 Pr'!Y143+'saisie N1 Pr'!Z143</f>
        <v>122</v>
      </c>
      <c r="X143" s="364">
        <f>+'saisie N1 Pr'!Z143</f>
        <v>69</v>
      </c>
      <c r="Y143" s="363">
        <f t="shared" si="45"/>
        <v>995</v>
      </c>
      <c r="Z143" s="363">
        <f t="shared" si="46"/>
        <v>480</v>
      </c>
      <c r="AA143" s="183" t="s">
        <v>467</v>
      </c>
      <c r="AB143" s="364">
        <v>33</v>
      </c>
      <c r="AC143" s="364">
        <v>26</v>
      </c>
      <c r="AD143" s="364">
        <v>23</v>
      </c>
      <c r="AE143" s="364">
        <v>14</v>
      </c>
      <c r="AF143" s="364">
        <v>10</v>
      </c>
      <c r="AG143" s="364">
        <f t="shared" si="50"/>
        <v>106</v>
      </c>
      <c r="AH143" s="364">
        <v>97</v>
      </c>
      <c r="AI143" s="364">
        <v>97</v>
      </c>
      <c r="AJ143" s="364">
        <v>97</v>
      </c>
      <c r="AK143" s="364">
        <v>32</v>
      </c>
      <c r="AL143" s="364">
        <f>+'saisie N1 Pr'!AN143</f>
        <v>0</v>
      </c>
      <c r="AM143" s="364">
        <v>1</v>
      </c>
      <c r="AN143" s="364">
        <f t="shared" si="47"/>
        <v>98</v>
      </c>
      <c r="AO143" s="364">
        <f>+'saisie N1 Pr'!AS143</f>
        <v>18</v>
      </c>
      <c r="AP143" s="364">
        <f>+'saisie N1 Pr'!AT143</f>
        <v>18</v>
      </c>
      <c r="AQ143" s="364">
        <f>+'saisie N1 Pr'!AU143</f>
        <v>0</v>
      </c>
    </row>
    <row r="144" spans="1:43" ht="15.75" customHeight="1">
      <c r="A144" s="183" t="s">
        <v>468</v>
      </c>
      <c r="B144" s="364">
        <f>+'saisie N1 Pr'!D144+'saisie N1 Pr'!E144</f>
        <v>148</v>
      </c>
      <c r="C144" s="364">
        <f>+'saisie N1 Pr'!E144</f>
        <v>78</v>
      </c>
      <c r="D144" s="364">
        <f>+'saisie N1 Pr'!F144+'saisie N1 Pr'!G144</f>
        <v>132</v>
      </c>
      <c r="E144" s="364">
        <f>+'saisie N1 Pr'!G144</f>
        <v>72</v>
      </c>
      <c r="F144" s="364">
        <f>+'saisie N1 Pr'!H144+'saisie N1 Pr'!I144</f>
        <v>108</v>
      </c>
      <c r="G144" s="364">
        <f>+'saisie N1 Pr'!I144</f>
        <v>60</v>
      </c>
      <c r="H144" s="364">
        <f>+'saisie N1 Pr'!J144+'saisie N1 Pr'!K144</f>
        <v>112</v>
      </c>
      <c r="I144" s="364">
        <f>+'saisie N1 Pr'!K144</f>
        <v>62</v>
      </c>
      <c r="J144" s="364">
        <f>+'saisie N1 Pr'!L144+'saisie N1 Pr'!M144</f>
        <v>105</v>
      </c>
      <c r="K144" s="364">
        <f>+'saisie N1 Pr'!M144</f>
        <v>48</v>
      </c>
      <c r="L144" s="363">
        <f t="shared" si="48"/>
        <v>605</v>
      </c>
      <c r="M144" s="363">
        <f t="shared" si="49"/>
        <v>320</v>
      </c>
      <c r="N144" s="183" t="s">
        <v>468</v>
      </c>
      <c r="O144" s="364">
        <f>+'saisie N1 Pr'!Q144+'saisie N1 Pr'!R144</f>
        <v>16</v>
      </c>
      <c r="P144" s="364">
        <f>+'saisie N1 Pr'!R144</f>
        <v>7</v>
      </c>
      <c r="Q144" s="364">
        <f>+'saisie N1 Pr'!S144+'saisie N1 Pr'!T144</f>
        <v>7</v>
      </c>
      <c r="R144" s="364">
        <f>+'saisie N1 Pr'!T144</f>
        <v>1</v>
      </c>
      <c r="S144" s="364">
        <f>+'saisie N1 Pr'!U144+'saisie N1 Pr'!V144</f>
        <v>18</v>
      </c>
      <c r="T144" s="364">
        <f>+'saisie N1 Pr'!V144</f>
        <v>10</v>
      </c>
      <c r="U144" s="364">
        <f>+'saisie N1 Pr'!W144+'saisie N1 Pr'!X144</f>
        <v>9</v>
      </c>
      <c r="V144" s="364">
        <f>+'saisie N1 Pr'!X144</f>
        <v>6</v>
      </c>
      <c r="W144" s="364">
        <f>+'saisie N1 Pr'!Y144+'saisie N1 Pr'!Z144</f>
        <v>13</v>
      </c>
      <c r="X144" s="364">
        <f>+'saisie N1 Pr'!Z144</f>
        <v>5</v>
      </c>
      <c r="Y144" s="363">
        <f t="shared" si="45"/>
        <v>63</v>
      </c>
      <c r="Z144" s="363">
        <f t="shared" si="46"/>
        <v>29</v>
      </c>
      <c r="AA144" s="183" t="s">
        <v>468</v>
      </c>
      <c r="AB144" s="364">
        <v>3</v>
      </c>
      <c r="AC144" s="364">
        <v>3</v>
      </c>
      <c r="AD144" s="364">
        <v>3</v>
      </c>
      <c r="AE144" s="364">
        <v>3</v>
      </c>
      <c r="AF144" s="364">
        <v>3</v>
      </c>
      <c r="AG144" s="364">
        <f t="shared" si="50"/>
        <v>15</v>
      </c>
      <c r="AH144" s="364">
        <v>18</v>
      </c>
      <c r="AI144" s="364">
        <v>18</v>
      </c>
      <c r="AJ144" s="364">
        <v>18</v>
      </c>
      <c r="AK144" s="364">
        <v>0</v>
      </c>
      <c r="AL144" s="364">
        <f>+'saisie N1 Pr'!AN144</f>
        <v>0</v>
      </c>
      <c r="AM144" s="364">
        <v>3</v>
      </c>
      <c r="AN144" s="364">
        <f t="shared" si="47"/>
        <v>21</v>
      </c>
      <c r="AO144" s="364">
        <f>+'saisie N1 Pr'!AS144</f>
        <v>2</v>
      </c>
      <c r="AP144" s="364">
        <f>+'saisie N1 Pr'!AT144</f>
        <v>2</v>
      </c>
      <c r="AQ144" s="364">
        <f>+'saisie N1 Pr'!AU144</f>
        <v>0</v>
      </c>
    </row>
    <row r="145" spans="1:43" ht="15.75" customHeight="1">
      <c r="A145" s="183" t="s">
        <v>469</v>
      </c>
      <c r="B145" s="364">
        <f>+'saisie N1 Pr'!D145+'saisie N1 Pr'!E145</f>
        <v>364</v>
      </c>
      <c r="C145" s="364">
        <f>+'saisie N1 Pr'!E145</f>
        <v>182</v>
      </c>
      <c r="D145" s="364">
        <f>+'saisie N1 Pr'!F145+'saisie N1 Pr'!G145</f>
        <v>282</v>
      </c>
      <c r="E145" s="364">
        <f>+'saisie N1 Pr'!G145</f>
        <v>135</v>
      </c>
      <c r="F145" s="364">
        <f>+'saisie N1 Pr'!H145+'saisie N1 Pr'!I145</f>
        <v>318</v>
      </c>
      <c r="G145" s="364">
        <f>+'saisie N1 Pr'!I145</f>
        <v>151</v>
      </c>
      <c r="H145" s="364">
        <f>+'saisie N1 Pr'!J145+'saisie N1 Pr'!K145</f>
        <v>224</v>
      </c>
      <c r="I145" s="364">
        <f>+'saisie N1 Pr'!K145</f>
        <v>115</v>
      </c>
      <c r="J145" s="364">
        <f>+'saisie N1 Pr'!L145+'saisie N1 Pr'!M145</f>
        <v>322</v>
      </c>
      <c r="K145" s="364">
        <f>+'saisie N1 Pr'!M145</f>
        <v>159</v>
      </c>
      <c r="L145" s="363">
        <f t="shared" si="48"/>
        <v>1510</v>
      </c>
      <c r="M145" s="363">
        <f t="shared" si="49"/>
        <v>742</v>
      </c>
      <c r="N145" s="183" t="s">
        <v>469</v>
      </c>
      <c r="O145" s="364">
        <f>+'saisie N1 Pr'!Q145+'saisie N1 Pr'!R145</f>
        <v>101</v>
      </c>
      <c r="P145" s="364">
        <f>+'saisie N1 Pr'!R145</f>
        <v>51</v>
      </c>
      <c r="Q145" s="364">
        <f>+'saisie N1 Pr'!S145+'saisie N1 Pr'!T145</f>
        <v>91</v>
      </c>
      <c r="R145" s="364">
        <f>+'saisie N1 Pr'!T145</f>
        <v>37</v>
      </c>
      <c r="S145" s="364">
        <f>+'saisie N1 Pr'!U145+'saisie N1 Pr'!V145</f>
        <v>94</v>
      </c>
      <c r="T145" s="364">
        <f>+'saisie N1 Pr'!V145</f>
        <v>43</v>
      </c>
      <c r="U145" s="364">
        <f>+'saisie N1 Pr'!W145+'saisie N1 Pr'!X145</f>
        <v>84</v>
      </c>
      <c r="V145" s="364">
        <f>+'saisie N1 Pr'!X145</f>
        <v>43</v>
      </c>
      <c r="W145" s="364">
        <f>+'saisie N1 Pr'!Y145+'saisie N1 Pr'!Z145</f>
        <v>103</v>
      </c>
      <c r="X145" s="364">
        <f>+'saisie N1 Pr'!Z145</f>
        <v>49</v>
      </c>
      <c r="Y145" s="363">
        <f t="shared" si="45"/>
        <v>473</v>
      </c>
      <c r="Z145" s="363">
        <f t="shared" si="46"/>
        <v>223</v>
      </c>
      <c r="AA145" s="183" t="s">
        <v>469</v>
      </c>
      <c r="AB145" s="364">
        <v>5</v>
      </c>
      <c r="AC145" s="364">
        <v>5</v>
      </c>
      <c r="AD145" s="364">
        <v>5</v>
      </c>
      <c r="AE145" s="364">
        <v>5</v>
      </c>
      <c r="AF145" s="364">
        <v>7</v>
      </c>
      <c r="AG145" s="364">
        <f t="shared" si="50"/>
        <v>27</v>
      </c>
      <c r="AH145" s="364">
        <v>28</v>
      </c>
      <c r="AI145" s="364">
        <v>27</v>
      </c>
      <c r="AJ145" s="364">
        <v>35</v>
      </c>
      <c r="AK145" s="364">
        <v>14</v>
      </c>
      <c r="AL145" s="364">
        <f>+'saisie N1 Pr'!AN145</f>
        <v>0</v>
      </c>
      <c r="AM145" s="364">
        <v>1</v>
      </c>
      <c r="AN145" s="364">
        <f t="shared" si="47"/>
        <v>36</v>
      </c>
      <c r="AO145" s="364">
        <f>+'saisie N1 Pr'!AS145</f>
        <v>5</v>
      </c>
      <c r="AP145" s="364">
        <f>+'saisie N1 Pr'!AT145</f>
        <v>5</v>
      </c>
      <c r="AQ145" s="364">
        <f>+'saisie N1 Pr'!AU145</f>
        <v>0</v>
      </c>
    </row>
    <row r="146" spans="1:43" ht="15.75" customHeight="1">
      <c r="A146" s="183" t="s">
        <v>470</v>
      </c>
      <c r="B146" s="364">
        <f>+'saisie N1 Pr'!D146+'saisie N1 Pr'!E146</f>
        <v>454</v>
      </c>
      <c r="C146" s="364">
        <f>+'saisie N1 Pr'!E146</f>
        <v>237</v>
      </c>
      <c r="D146" s="364">
        <f>+'saisie N1 Pr'!F146+'saisie N1 Pr'!G146</f>
        <v>342</v>
      </c>
      <c r="E146" s="364">
        <f>+'saisie N1 Pr'!G146</f>
        <v>168</v>
      </c>
      <c r="F146" s="364">
        <f>+'saisie N1 Pr'!H146+'saisie N1 Pr'!I146</f>
        <v>380</v>
      </c>
      <c r="G146" s="364">
        <f>+'saisie N1 Pr'!I146</f>
        <v>183</v>
      </c>
      <c r="H146" s="364">
        <f>+'saisie N1 Pr'!J146+'saisie N1 Pr'!K146</f>
        <v>276</v>
      </c>
      <c r="I146" s="364">
        <f>+'saisie N1 Pr'!K146</f>
        <v>136</v>
      </c>
      <c r="J146" s="364">
        <f>+'saisie N1 Pr'!L146+'saisie N1 Pr'!M146</f>
        <v>259</v>
      </c>
      <c r="K146" s="364">
        <f>+'saisie N1 Pr'!M146</f>
        <v>128</v>
      </c>
      <c r="L146" s="363">
        <f t="shared" si="48"/>
        <v>1711</v>
      </c>
      <c r="M146" s="363">
        <f t="shared" si="49"/>
        <v>852</v>
      </c>
      <c r="N146" s="183" t="s">
        <v>470</v>
      </c>
      <c r="O146" s="364">
        <f>+'saisie N1 Pr'!Q146+'saisie N1 Pr'!R146</f>
        <v>117</v>
      </c>
      <c r="P146" s="364">
        <f>+'saisie N1 Pr'!R146</f>
        <v>51</v>
      </c>
      <c r="Q146" s="364">
        <f>+'saisie N1 Pr'!S146+'saisie N1 Pr'!T146</f>
        <v>104</v>
      </c>
      <c r="R146" s="364">
        <f>+'saisie N1 Pr'!T146</f>
        <v>45</v>
      </c>
      <c r="S146" s="364">
        <f>+'saisie N1 Pr'!U146+'saisie N1 Pr'!V146</f>
        <v>128</v>
      </c>
      <c r="T146" s="364">
        <f>+'saisie N1 Pr'!V146</f>
        <v>63</v>
      </c>
      <c r="U146" s="364">
        <f>+'saisie N1 Pr'!W146+'saisie N1 Pr'!X146</f>
        <v>69</v>
      </c>
      <c r="V146" s="364">
        <f>+'saisie N1 Pr'!X146</f>
        <v>34</v>
      </c>
      <c r="W146" s="364">
        <f>+'saisie N1 Pr'!Y146+'saisie N1 Pr'!Z146</f>
        <v>39</v>
      </c>
      <c r="X146" s="364">
        <f>+'saisie N1 Pr'!Z146</f>
        <v>25</v>
      </c>
      <c r="Y146" s="363">
        <f t="shared" si="45"/>
        <v>457</v>
      </c>
      <c r="Z146" s="363">
        <f t="shared" si="46"/>
        <v>218</v>
      </c>
      <c r="AA146" s="183" t="s">
        <v>470</v>
      </c>
      <c r="AB146" s="364">
        <v>7</v>
      </c>
      <c r="AC146" s="364">
        <v>7</v>
      </c>
      <c r="AD146" s="364">
        <v>8</v>
      </c>
      <c r="AE146" s="364">
        <v>6</v>
      </c>
      <c r="AF146" s="364">
        <v>5</v>
      </c>
      <c r="AG146" s="364">
        <f t="shared" si="50"/>
        <v>33</v>
      </c>
      <c r="AH146" s="364">
        <v>32</v>
      </c>
      <c r="AI146" s="364">
        <v>32</v>
      </c>
      <c r="AJ146" s="364">
        <v>35</v>
      </c>
      <c r="AK146" s="364">
        <v>17</v>
      </c>
      <c r="AL146" s="364">
        <f>+'saisie N1 Pr'!AN146</f>
        <v>0</v>
      </c>
      <c r="AM146" s="364">
        <v>2</v>
      </c>
      <c r="AN146" s="364">
        <f t="shared" si="47"/>
        <v>37</v>
      </c>
      <c r="AO146" s="364">
        <f>+'saisie N1 Pr'!AS146</f>
        <v>6</v>
      </c>
      <c r="AP146" s="364">
        <f>+'saisie N1 Pr'!AT146</f>
        <v>6</v>
      </c>
      <c r="AQ146" s="364">
        <f>+'saisie N1 Pr'!AU146</f>
        <v>0</v>
      </c>
    </row>
    <row r="147" spans="1:43" ht="15.75" customHeight="1">
      <c r="A147" s="183" t="s">
        <v>471</v>
      </c>
      <c r="B147" s="364">
        <f>+'saisie N1 Pr'!D147+'saisie N1 Pr'!E147</f>
        <v>11</v>
      </c>
      <c r="C147" s="364">
        <f>+'saisie N1 Pr'!E147</f>
        <v>6</v>
      </c>
      <c r="D147" s="364">
        <f>+'saisie N1 Pr'!F147+'saisie N1 Pr'!G147</f>
        <v>8</v>
      </c>
      <c r="E147" s="364">
        <f>+'saisie N1 Pr'!G147</f>
        <v>4</v>
      </c>
      <c r="F147" s="364">
        <f>+'saisie N1 Pr'!H147+'saisie N1 Pr'!I147</f>
        <v>4</v>
      </c>
      <c r="G147" s="364">
        <f>+'saisie N1 Pr'!I147</f>
        <v>0</v>
      </c>
      <c r="H147" s="364">
        <f>+'saisie N1 Pr'!J147+'saisie N1 Pr'!K147</f>
        <v>8</v>
      </c>
      <c r="I147" s="364">
        <f>+'saisie N1 Pr'!K147</f>
        <v>3</v>
      </c>
      <c r="J147" s="364">
        <f>+'saisie N1 Pr'!L147+'saisie N1 Pr'!M147</f>
        <v>17</v>
      </c>
      <c r="K147" s="364">
        <f>+'saisie N1 Pr'!M147</f>
        <v>6</v>
      </c>
      <c r="L147" s="363">
        <f t="shared" si="48"/>
        <v>48</v>
      </c>
      <c r="M147" s="363">
        <f t="shared" si="49"/>
        <v>19</v>
      </c>
      <c r="N147" s="183" t="s">
        <v>471</v>
      </c>
      <c r="O147" s="364">
        <f>+'saisie N1 Pr'!Q147+'saisie N1 Pr'!R147</f>
        <v>1</v>
      </c>
      <c r="P147" s="364">
        <f>+'saisie N1 Pr'!R147</f>
        <v>1</v>
      </c>
      <c r="Q147" s="364">
        <f>+'saisie N1 Pr'!S147+'saisie N1 Pr'!T147</f>
        <v>2</v>
      </c>
      <c r="R147" s="364">
        <f>+'saisie N1 Pr'!T147</f>
        <v>1</v>
      </c>
      <c r="S147" s="364">
        <f>+'saisie N1 Pr'!U147+'saisie N1 Pr'!V147</f>
        <v>2</v>
      </c>
      <c r="T147" s="364">
        <f>+'saisie N1 Pr'!V147</f>
        <v>0</v>
      </c>
      <c r="U147" s="364">
        <f>+'saisie N1 Pr'!W147+'saisie N1 Pr'!X147</f>
        <v>0</v>
      </c>
      <c r="V147" s="364">
        <f>+'saisie N1 Pr'!X147</f>
        <v>0</v>
      </c>
      <c r="W147" s="364">
        <f>+'saisie N1 Pr'!Y147+'saisie N1 Pr'!Z147</f>
        <v>13</v>
      </c>
      <c r="X147" s="364">
        <f>+'saisie N1 Pr'!Z147</f>
        <v>4</v>
      </c>
      <c r="Y147" s="363">
        <f t="shared" si="45"/>
        <v>18</v>
      </c>
      <c r="Z147" s="363">
        <f t="shared" si="46"/>
        <v>6</v>
      </c>
      <c r="AA147" s="183" t="s">
        <v>471</v>
      </c>
      <c r="AB147" s="364">
        <v>1</v>
      </c>
      <c r="AC147" s="364">
        <v>1</v>
      </c>
      <c r="AD147" s="364">
        <v>1</v>
      </c>
      <c r="AE147" s="364">
        <v>1</v>
      </c>
      <c r="AF147" s="364">
        <v>1</v>
      </c>
      <c r="AG147" s="364">
        <f t="shared" si="50"/>
        <v>5</v>
      </c>
      <c r="AH147" s="364">
        <v>5</v>
      </c>
      <c r="AI147" s="364">
        <v>5</v>
      </c>
      <c r="AJ147" s="364">
        <v>6</v>
      </c>
      <c r="AK147" s="364">
        <v>0</v>
      </c>
      <c r="AL147" s="364">
        <f>+'saisie N1 Pr'!AN147</f>
        <v>0</v>
      </c>
      <c r="AM147" s="364">
        <v>2</v>
      </c>
      <c r="AN147" s="364">
        <f t="shared" si="47"/>
        <v>8</v>
      </c>
      <c r="AO147" s="364">
        <f>+'saisie N1 Pr'!AS147</f>
        <v>1</v>
      </c>
      <c r="AP147" s="364">
        <f>+'saisie N1 Pr'!AT147</f>
        <v>1</v>
      </c>
      <c r="AQ147" s="364">
        <f>+'saisie N1 Pr'!AU147</f>
        <v>0</v>
      </c>
    </row>
    <row r="148" spans="1:43" ht="15.75" customHeight="1">
      <c r="A148" s="183" t="s">
        <v>472</v>
      </c>
      <c r="B148" s="364">
        <f>+'saisie N1 Pr'!D148+'saisie N1 Pr'!E148</f>
        <v>1174</v>
      </c>
      <c r="C148" s="364">
        <f>+'saisie N1 Pr'!E148</f>
        <v>622</v>
      </c>
      <c r="D148" s="364">
        <f>+'saisie N1 Pr'!F148+'saisie N1 Pr'!G148</f>
        <v>991</v>
      </c>
      <c r="E148" s="364">
        <f>+'saisie N1 Pr'!G148</f>
        <v>477</v>
      </c>
      <c r="F148" s="364">
        <f>+'saisie N1 Pr'!H148+'saisie N1 Pr'!I148</f>
        <v>879</v>
      </c>
      <c r="G148" s="364">
        <f>+'saisie N1 Pr'!I148</f>
        <v>460</v>
      </c>
      <c r="H148" s="364">
        <f>+'saisie N1 Pr'!J148+'saisie N1 Pr'!K148</f>
        <v>864</v>
      </c>
      <c r="I148" s="364">
        <f>+'saisie N1 Pr'!K148</f>
        <v>428</v>
      </c>
      <c r="J148" s="364">
        <f>+'saisie N1 Pr'!L148+'saisie N1 Pr'!M148</f>
        <v>594</v>
      </c>
      <c r="K148" s="364">
        <f>+'saisie N1 Pr'!M148</f>
        <v>316</v>
      </c>
      <c r="L148" s="363">
        <f t="shared" si="48"/>
        <v>4502</v>
      </c>
      <c r="M148" s="363">
        <f t="shared" si="49"/>
        <v>2303</v>
      </c>
      <c r="N148" s="183" t="s">
        <v>472</v>
      </c>
      <c r="O148" s="364">
        <f>+'saisie N1 Pr'!Q148+'saisie N1 Pr'!R148</f>
        <v>192</v>
      </c>
      <c r="P148" s="364">
        <f>+'saisie N1 Pr'!R148</f>
        <v>88</v>
      </c>
      <c r="Q148" s="364">
        <f>+'saisie N1 Pr'!S148+'saisie N1 Pr'!T148</f>
        <v>125</v>
      </c>
      <c r="R148" s="364">
        <f>+'saisie N1 Pr'!T148</f>
        <v>45</v>
      </c>
      <c r="S148" s="364">
        <f>+'saisie N1 Pr'!U148+'saisie N1 Pr'!V148</f>
        <v>141</v>
      </c>
      <c r="T148" s="364">
        <f>+'saisie N1 Pr'!V148</f>
        <v>68</v>
      </c>
      <c r="U148" s="364">
        <f>+'saisie N1 Pr'!W148+'saisie N1 Pr'!X148</f>
        <v>134</v>
      </c>
      <c r="V148" s="364">
        <f>+'saisie N1 Pr'!X148</f>
        <v>79</v>
      </c>
      <c r="W148" s="364">
        <f>+'saisie N1 Pr'!Y148+'saisie N1 Pr'!Z148</f>
        <v>58</v>
      </c>
      <c r="X148" s="364">
        <f>+'saisie N1 Pr'!Z148</f>
        <v>33</v>
      </c>
      <c r="Y148" s="363">
        <f t="shared" si="45"/>
        <v>650</v>
      </c>
      <c r="Z148" s="363">
        <f t="shared" si="46"/>
        <v>313</v>
      </c>
      <c r="AA148" s="183" t="s">
        <v>472</v>
      </c>
      <c r="AB148" s="364">
        <v>36</v>
      </c>
      <c r="AC148" s="364">
        <v>37</v>
      </c>
      <c r="AD148" s="364">
        <v>34</v>
      </c>
      <c r="AE148" s="364">
        <v>32</v>
      </c>
      <c r="AF148" s="364">
        <v>23</v>
      </c>
      <c r="AG148" s="364">
        <f t="shared" si="50"/>
        <v>162</v>
      </c>
      <c r="AH148" s="364">
        <v>160</v>
      </c>
      <c r="AI148" s="364">
        <v>154</v>
      </c>
      <c r="AJ148" s="364">
        <v>154</v>
      </c>
      <c r="AK148" s="364">
        <v>14</v>
      </c>
      <c r="AL148" s="364">
        <f>+'saisie N1 Pr'!AN148</f>
        <v>0</v>
      </c>
      <c r="AM148" s="364">
        <v>20</v>
      </c>
      <c r="AN148" s="364">
        <f t="shared" si="47"/>
        <v>174</v>
      </c>
      <c r="AO148" s="364">
        <f>+'saisie N1 Pr'!AS148</f>
        <v>32</v>
      </c>
      <c r="AP148" s="364">
        <f>+'saisie N1 Pr'!AT148</f>
        <v>32</v>
      </c>
      <c r="AQ148" s="364">
        <f>+'saisie N1 Pr'!AU148</f>
        <v>0</v>
      </c>
    </row>
    <row r="149" spans="1:43" ht="15.75" customHeight="1">
      <c r="A149" s="183" t="s">
        <v>562</v>
      </c>
      <c r="B149" s="364">
        <f>+'saisie N1 Pr'!D149+'saisie N1 Pr'!E149</f>
        <v>58</v>
      </c>
      <c r="C149" s="364">
        <f>+'saisie N1 Pr'!E149</f>
        <v>30</v>
      </c>
      <c r="D149" s="364">
        <f>+'saisie N1 Pr'!F149+'saisie N1 Pr'!G149</f>
        <v>67</v>
      </c>
      <c r="E149" s="364">
        <f>+'saisie N1 Pr'!G149</f>
        <v>34</v>
      </c>
      <c r="F149" s="364">
        <f>+'saisie N1 Pr'!H149+'saisie N1 Pr'!I149</f>
        <v>58</v>
      </c>
      <c r="G149" s="364">
        <f>+'saisie N1 Pr'!I149</f>
        <v>35</v>
      </c>
      <c r="H149" s="364">
        <f>+'saisie N1 Pr'!J149+'saisie N1 Pr'!K149</f>
        <v>39</v>
      </c>
      <c r="I149" s="364">
        <f>+'saisie N1 Pr'!K149</f>
        <v>27</v>
      </c>
      <c r="J149" s="364">
        <f>+'saisie N1 Pr'!L149+'saisie N1 Pr'!M149</f>
        <v>21</v>
      </c>
      <c r="K149" s="364">
        <f>+'saisie N1 Pr'!M149</f>
        <v>14</v>
      </c>
      <c r="L149" s="363">
        <f t="shared" si="48"/>
        <v>243</v>
      </c>
      <c r="M149" s="363">
        <f t="shared" si="49"/>
        <v>140</v>
      </c>
      <c r="N149" s="183" t="s">
        <v>562</v>
      </c>
      <c r="O149" s="364">
        <f>+'saisie N1 Pr'!Q149+'saisie N1 Pr'!R149</f>
        <v>9</v>
      </c>
      <c r="P149" s="364">
        <f>+'saisie N1 Pr'!R149</f>
        <v>4</v>
      </c>
      <c r="Q149" s="364">
        <f>+'saisie N1 Pr'!S149+'saisie N1 Pr'!T149</f>
        <v>10</v>
      </c>
      <c r="R149" s="364">
        <f>+'saisie N1 Pr'!T149</f>
        <v>5</v>
      </c>
      <c r="S149" s="364">
        <f>+'saisie N1 Pr'!U149+'saisie N1 Pr'!V149</f>
        <v>14</v>
      </c>
      <c r="T149" s="364">
        <f>+'saisie N1 Pr'!V149</f>
        <v>7</v>
      </c>
      <c r="U149" s="364">
        <f>+'saisie N1 Pr'!W149+'saisie N1 Pr'!X149</f>
        <v>18</v>
      </c>
      <c r="V149" s="364">
        <f>+'saisie N1 Pr'!X149</f>
        <v>15</v>
      </c>
      <c r="W149" s="364">
        <f>+'saisie N1 Pr'!Y149+'saisie N1 Pr'!Z149</f>
        <v>5</v>
      </c>
      <c r="X149" s="364">
        <f>+'saisie N1 Pr'!Z149</f>
        <v>4</v>
      </c>
      <c r="Y149" s="363">
        <f t="shared" si="45"/>
        <v>56</v>
      </c>
      <c r="Z149" s="363">
        <f t="shared" si="46"/>
        <v>35</v>
      </c>
      <c r="AA149" s="183" t="s">
        <v>562</v>
      </c>
      <c r="AB149" s="364">
        <v>2</v>
      </c>
      <c r="AC149" s="364">
        <v>2</v>
      </c>
      <c r="AD149" s="364">
        <v>3</v>
      </c>
      <c r="AE149" s="364">
        <v>2</v>
      </c>
      <c r="AF149" s="364">
        <v>2</v>
      </c>
      <c r="AG149" s="364">
        <f t="shared" si="50"/>
        <v>11</v>
      </c>
      <c r="AH149" s="364">
        <v>13</v>
      </c>
      <c r="AI149" s="364">
        <v>11</v>
      </c>
      <c r="AJ149" s="364">
        <v>11</v>
      </c>
      <c r="AK149" s="364">
        <v>0</v>
      </c>
      <c r="AL149" s="364">
        <f>+'saisie N1 Pr'!AN149</f>
        <v>0</v>
      </c>
      <c r="AM149" s="364">
        <v>2</v>
      </c>
      <c r="AN149" s="364">
        <f t="shared" si="47"/>
        <v>13</v>
      </c>
      <c r="AO149" s="364">
        <f>+'saisie N1 Pr'!AS149</f>
        <v>4</v>
      </c>
      <c r="AP149" s="364">
        <f>+'saisie N1 Pr'!AT149</f>
        <v>4</v>
      </c>
      <c r="AQ149" s="364">
        <f>+'saisie N1 Pr'!AU149</f>
        <v>0</v>
      </c>
    </row>
    <row r="150" spans="1:43" ht="15.75" customHeight="1">
      <c r="A150" s="266" t="s">
        <v>474</v>
      </c>
      <c r="B150" s="364">
        <f>+'saisie N1 Pr'!D150+'saisie N1 Pr'!E150</f>
        <v>340</v>
      </c>
      <c r="C150" s="364">
        <f>+'saisie N1 Pr'!E150</f>
        <v>160</v>
      </c>
      <c r="D150" s="364">
        <f>+'saisie N1 Pr'!F150+'saisie N1 Pr'!G150</f>
        <v>170</v>
      </c>
      <c r="E150" s="364">
        <f>+'saisie N1 Pr'!G150</f>
        <v>77</v>
      </c>
      <c r="F150" s="364">
        <f>+'saisie N1 Pr'!H150+'saisie N1 Pr'!I150</f>
        <v>185</v>
      </c>
      <c r="G150" s="364">
        <f>+'saisie N1 Pr'!I150</f>
        <v>93</v>
      </c>
      <c r="H150" s="364">
        <f>+'saisie N1 Pr'!J150+'saisie N1 Pr'!K150</f>
        <v>95</v>
      </c>
      <c r="I150" s="364">
        <f>+'saisie N1 Pr'!K150</f>
        <v>45</v>
      </c>
      <c r="J150" s="364">
        <f>+'saisie N1 Pr'!L150+'saisie N1 Pr'!M150</f>
        <v>99</v>
      </c>
      <c r="K150" s="364">
        <f>+'saisie N1 Pr'!M150</f>
        <v>55</v>
      </c>
      <c r="L150" s="363">
        <f t="shared" si="48"/>
        <v>889</v>
      </c>
      <c r="M150" s="363">
        <f t="shared" si="49"/>
        <v>430</v>
      </c>
      <c r="N150" s="266" t="s">
        <v>474</v>
      </c>
      <c r="O150" s="364">
        <f>+'saisie N1 Pr'!Q150+'saisie N1 Pr'!R150</f>
        <v>64</v>
      </c>
      <c r="P150" s="364">
        <f>+'saisie N1 Pr'!R150</f>
        <v>24</v>
      </c>
      <c r="Q150" s="364">
        <f>+'saisie N1 Pr'!S150+'saisie N1 Pr'!T150</f>
        <v>38</v>
      </c>
      <c r="R150" s="364">
        <f>+'saisie N1 Pr'!T150</f>
        <v>20</v>
      </c>
      <c r="S150" s="364">
        <f>+'saisie N1 Pr'!U150+'saisie N1 Pr'!V150</f>
        <v>64</v>
      </c>
      <c r="T150" s="364">
        <f>+'saisie N1 Pr'!V150</f>
        <v>33</v>
      </c>
      <c r="U150" s="364">
        <f>+'saisie N1 Pr'!W150+'saisie N1 Pr'!X150</f>
        <v>41</v>
      </c>
      <c r="V150" s="364">
        <f>+'saisie N1 Pr'!X150</f>
        <v>19</v>
      </c>
      <c r="W150" s="364">
        <f>+'saisie N1 Pr'!Y150+'saisie N1 Pr'!Z150</f>
        <v>57</v>
      </c>
      <c r="X150" s="364">
        <f>+'saisie N1 Pr'!Z150</f>
        <v>38</v>
      </c>
      <c r="Y150" s="363">
        <f t="shared" si="45"/>
        <v>264</v>
      </c>
      <c r="Z150" s="363">
        <f t="shared" si="46"/>
        <v>134</v>
      </c>
      <c r="AA150" s="266" t="s">
        <v>474</v>
      </c>
      <c r="AB150" s="364">
        <v>7</v>
      </c>
      <c r="AC150" s="364">
        <v>6</v>
      </c>
      <c r="AD150" s="364">
        <v>7</v>
      </c>
      <c r="AE150" s="364">
        <v>4</v>
      </c>
      <c r="AF150" s="364">
        <v>4</v>
      </c>
      <c r="AG150" s="364">
        <f t="shared" si="50"/>
        <v>28</v>
      </c>
      <c r="AH150" s="364">
        <v>22</v>
      </c>
      <c r="AI150" s="364">
        <v>21</v>
      </c>
      <c r="AJ150" s="364">
        <v>21</v>
      </c>
      <c r="AK150" s="364">
        <v>0</v>
      </c>
      <c r="AL150" s="364">
        <f>+'saisie N1 Pr'!AN150</f>
        <v>0</v>
      </c>
      <c r="AM150" s="364">
        <v>4</v>
      </c>
      <c r="AN150" s="364">
        <f t="shared" si="47"/>
        <v>25</v>
      </c>
      <c r="AO150" s="364">
        <f>+'saisie N1 Pr'!AS150</f>
        <v>2</v>
      </c>
      <c r="AP150" s="364">
        <f>+'saisie N1 Pr'!AT150</f>
        <v>2</v>
      </c>
      <c r="AQ150" s="364">
        <f>+'saisie N1 Pr'!AU150</f>
        <v>0</v>
      </c>
    </row>
    <row r="151" spans="1:43" ht="15.75" customHeight="1">
      <c r="A151" s="183" t="s">
        <v>475</v>
      </c>
      <c r="B151" s="364">
        <f>+'saisie N1 Pr'!D151+'saisie N1 Pr'!E151</f>
        <v>158</v>
      </c>
      <c r="C151" s="364">
        <f>+'saisie N1 Pr'!E151</f>
        <v>74</v>
      </c>
      <c r="D151" s="364">
        <f>+'saisie N1 Pr'!F151+'saisie N1 Pr'!G151</f>
        <v>120</v>
      </c>
      <c r="E151" s="364">
        <f>+'saisie N1 Pr'!G151</f>
        <v>57</v>
      </c>
      <c r="F151" s="364">
        <f>+'saisie N1 Pr'!H151+'saisie N1 Pr'!I151</f>
        <v>151</v>
      </c>
      <c r="G151" s="364">
        <f>+'saisie N1 Pr'!I151</f>
        <v>76</v>
      </c>
      <c r="H151" s="364">
        <f>+'saisie N1 Pr'!J151+'saisie N1 Pr'!K151</f>
        <v>147</v>
      </c>
      <c r="I151" s="364">
        <f>+'saisie N1 Pr'!K151</f>
        <v>68</v>
      </c>
      <c r="J151" s="364">
        <f>+'saisie N1 Pr'!L151+'saisie N1 Pr'!M151</f>
        <v>93</v>
      </c>
      <c r="K151" s="364">
        <f>+'saisie N1 Pr'!M151</f>
        <v>50</v>
      </c>
      <c r="L151" s="363">
        <f t="shared" si="48"/>
        <v>669</v>
      </c>
      <c r="M151" s="363">
        <f t="shared" si="49"/>
        <v>325</v>
      </c>
      <c r="N151" s="183" t="s">
        <v>475</v>
      </c>
      <c r="O151" s="364">
        <f>+'saisie N1 Pr'!Q151+'saisie N1 Pr'!R151</f>
        <v>27</v>
      </c>
      <c r="P151" s="364">
        <f>+'saisie N1 Pr'!R151</f>
        <v>15</v>
      </c>
      <c r="Q151" s="364">
        <f>+'saisie N1 Pr'!S151+'saisie N1 Pr'!T151</f>
        <v>30</v>
      </c>
      <c r="R151" s="364">
        <f>+'saisie N1 Pr'!T151</f>
        <v>13</v>
      </c>
      <c r="S151" s="364">
        <f>+'saisie N1 Pr'!U151+'saisie N1 Pr'!V151</f>
        <v>45</v>
      </c>
      <c r="T151" s="364">
        <f>+'saisie N1 Pr'!V151</f>
        <v>22</v>
      </c>
      <c r="U151" s="364">
        <f>+'saisie N1 Pr'!W151+'saisie N1 Pr'!X151</f>
        <v>28</v>
      </c>
      <c r="V151" s="364">
        <f>+'saisie N1 Pr'!X151</f>
        <v>16</v>
      </c>
      <c r="W151" s="364">
        <f>+'saisie N1 Pr'!Y151+'saisie N1 Pr'!Z151</f>
        <v>3</v>
      </c>
      <c r="X151" s="364">
        <f>+'saisie N1 Pr'!Z151</f>
        <v>2</v>
      </c>
      <c r="Y151" s="363">
        <f t="shared" si="45"/>
        <v>133</v>
      </c>
      <c r="Z151" s="363">
        <f t="shared" si="46"/>
        <v>68</v>
      </c>
      <c r="AA151" s="183" t="s">
        <v>475</v>
      </c>
      <c r="AB151" s="364">
        <v>4</v>
      </c>
      <c r="AC151" s="364">
        <v>4</v>
      </c>
      <c r="AD151" s="364">
        <v>4</v>
      </c>
      <c r="AE151" s="364">
        <v>4</v>
      </c>
      <c r="AF151" s="364">
        <v>4</v>
      </c>
      <c r="AG151" s="364">
        <f t="shared" si="50"/>
        <v>20</v>
      </c>
      <c r="AH151" s="364">
        <v>28</v>
      </c>
      <c r="AI151" s="364">
        <v>28</v>
      </c>
      <c r="AJ151" s="364">
        <v>27</v>
      </c>
      <c r="AK151" s="364">
        <v>1</v>
      </c>
      <c r="AL151" s="364">
        <f>+'saisie N1 Pr'!AN151</f>
        <v>0</v>
      </c>
      <c r="AM151" s="364">
        <v>5</v>
      </c>
      <c r="AN151" s="364">
        <f t="shared" si="47"/>
        <v>32</v>
      </c>
      <c r="AO151" s="364">
        <f>+'saisie N1 Pr'!AS151</f>
        <v>3</v>
      </c>
      <c r="AP151" s="364">
        <f>+'saisie N1 Pr'!AT151</f>
        <v>3</v>
      </c>
      <c r="AQ151" s="364">
        <f>+'saisie N1 Pr'!AU151</f>
        <v>0</v>
      </c>
    </row>
    <row r="152" spans="1:43" ht="15.75" customHeight="1">
      <c r="A152" s="183" t="s">
        <v>476</v>
      </c>
      <c r="B152" s="364">
        <f>+'saisie N1 Pr'!D152+'saisie N1 Pr'!E152</f>
        <v>213</v>
      </c>
      <c r="C152" s="364">
        <f>+'saisie N1 Pr'!E152</f>
        <v>111</v>
      </c>
      <c r="D152" s="364">
        <f>+'saisie N1 Pr'!F152+'saisie N1 Pr'!G152</f>
        <v>171</v>
      </c>
      <c r="E152" s="364">
        <f>+'saisie N1 Pr'!G152</f>
        <v>88</v>
      </c>
      <c r="F152" s="364">
        <f>+'saisie N1 Pr'!H152+'saisie N1 Pr'!I152</f>
        <v>232</v>
      </c>
      <c r="G152" s="364">
        <f>+'saisie N1 Pr'!I152</f>
        <v>123</v>
      </c>
      <c r="H152" s="364">
        <f>+'saisie N1 Pr'!J152+'saisie N1 Pr'!K152</f>
        <v>110</v>
      </c>
      <c r="I152" s="364">
        <f>+'saisie N1 Pr'!K152</f>
        <v>62</v>
      </c>
      <c r="J152" s="364">
        <f>+'saisie N1 Pr'!L152+'saisie N1 Pr'!M152</f>
        <v>154</v>
      </c>
      <c r="K152" s="364">
        <f>+'saisie N1 Pr'!M152</f>
        <v>80</v>
      </c>
      <c r="L152" s="363">
        <f t="shared" si="48"/>
        <v>880</v>
      </c>
      <c r="M152" s="363">
        <f t="shared" si="49"/>
        <v>464</v>
      </c>
      <c r="N152" s="183" t="s">
        <v>476</v>
      </c>
      <c r="O152" s="364">
        <f>+'saisie N1 Pr'!Q152+'saisie N1 Pr'!R152</f>
        <v>44</v>
      </c>
      <c r="P152" s="364">
        <f>+'saisie N1 Pr'!R152</f>
        <v>16</v>
      </c>
      <c r="Q152" s="364">
        <f>+'saisie N1 Pr'!S152+'saisie N1 Pr'!T152</f>
        <v>25</v>
      </c>
      <c r="R152" s="364">
        <f>+'saisie N1 Pr'!T152</f>
        <v>12</v>
      </c>
      <c r="S152" s="364">
        <f>+'saisie N1 Pr'!U152+'saisie N1 Pr'!V152</f>
        <v>24</v>
      </c>
      <c r="T152" s="364">
        <f>+'saisie N1 Pr'!V152</f>
        <v>11</v>
      </c>
      <c r="U152" s="364">
        <f>+'saisie N1 Pr'!W152+'saisie N1 Pr'!X152</f>
        <v>22</v>
      </c>
      <c r="V152" s="364">
        <f>+'saisie N1 Pr'!X152</f>
        <v>13</v>
      </c>
      <c r="W152" s="364">
        <f>+'saisie N1 Pr'!Y152+'saisie N1 Pr'!Z152</f>
        <v>24</v>
      </c>
      <c r="X152" s="364">
        <f>+'saisie N1 Pr'!Z152</f>
        <v>9</v>
      </c>
      <c r="Y152" s="363">
        <f t="shared" si="45"/>
        <v>139</v>
      </c>
      <c r="Z152" s="363">
        <f t="shared" si="46"/>
        <v>61</v>
      </c>
      <c r="AA152" s="183" t="s">
        <v>476</v>
      </c>
      <c r="AB152" s="364">
        <v>4</v>
      </c>
      <c r="AC152" s="364">
        <v>4</v>
      </c>
      <c r="AD152" s="364">
        <v>5</v>
      </c>
      <c r="AE152" s="364">
        <v>4</v>
      </c>
      <c r="AF152" s="364">
        <v>5</v>
      </c>
      <c r="AG152" s="364">
        <f t="shared" si="50"/>
        <v>22</v>
      </c>
      <c r="AH152" s="364">
        <v>20</v>
      </c>
      <c r="AI152" s="364">
        <v>20</v>
      </c>
      <c r="AJ152" s="364">
        <v>23</v>
      </c>
      <c r="AK152" s="364">
        <v>0</v>
      </c>
      <c r="AL152" s="364">
        <f>+'saisie N1 Pr'!AN152</f>
        <v>0</v>
      </c>
      <c r="AM152" s="364">
        <v>7</v>
      </c>
      <c r="AN152" s="364">
        <f t="shared" si="47"/>
        <v>30</v>
      </c>
      <c r="AO152" s="364">
        <f>+'saisie N1 Pr'!AS152</f>
        <v>4</v>
      </c>
      <c r="AP152" s="364">
        <f>+'saisie N1 Pr'!AT152</f>
        <v>4</v>
      </c>
      <c r="AQ152" s="364">
        <f>+'saisie N1 Pr'!AU152</f>
        <v>0</v>
      </c>
    </row>
    <row r="153" spans="1:43" ht="8.25" customHeight="1">
      <c r="A153" s="253"/>
      <c r="B153" s="365">
        <f>+'saisie N1 Pr'!D154+'saisie N1 Pr'!E154</f>
        <v>0</v>
      </c>
      <c r="C153" s="365">
        <f>+'saisie N1 Pr'!E154</f>
        <v>0</v>
      </c>
      <c r="D153" s="365">
        <f>+'saisie N1 Pr'!F154+'saisie N1 Pr'!G154</f>
        <v>0</v>
      </c>
      <c r="E153" s="365">
        <f>+'saisie N1 Pr'!G154</f>
        <v>0</v>
      </c>
      <c r="F153" s="365">
        <f>+'saisie N1 Pr'!H154+'saisie N1 Pr'!I154</f>
        <v>0</v>
      </c>
      <c r="G153" s="365">
        <f>+'saisie N1 Pr'!I154</f>
        <v>0</v>
      </c>
      <c r="H153" s="365">
        <f>+'saisie N1 Pr'!J154+'saisie N1 Pr'!K154</f>
        <v>0</v>
      </c>
      <c r="I153" s="365">
        <f>+'saisie N1 Pr'!K154</f>
        <v>0</v>
      </c>
      <c r="J153" s="365">
        <f>+'saisie N1 Pr'!L154+'saisie N1 Pr'!M154</f>
        <v>0</v>
      </c>
      <c r="K153" s="365">
        <f>+'saisie N1 Pr'!M154</f>
        <v>0</v>
      </c>
      <c r="L153" s="365"/>
      <c r="M153" s="365"/>
      <c r="N153" s="253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253"/>
      <c r="AB153" s="253"/>
      <c r="AC153" s="253"/>
      <c r="AD153" s="253"/>
      <c r="AE153" s="253"/>
      <c r="AF153" s="253"/>
      <c r="AG153" s="253"/>
      <c r="AH153" s="365"/>
      <c r="AI153" s="253"/>
      <c r="AJ153" s="365"/>
      <c r="AK153" s="253"/>
      <c r="AL153" s="253"/>
      <c r="AM153" s="253"/>
      <c r="AN153" s="365"/>
      <c r="AO153" s="365"/>
      <c r="AP153" s="253"/>
      <c r="AQ153" s="253"/>
    </row>
    <row r="154" spans="1:43">
      <c r="B154" s="361"/>
      <c r="C154" s="361"/>
      <c r="D154" s="361"/>
      <c r="E154" s="361"/>
      <c r="F154" s="361"/>
      <c r="G154" s="361"/>
      <c r="H154" s="361"/>
      <c r="I154" s="361"/>
      <c r="J154" s="361"/>
      <c r="K154" s="361"/>
      <c r="L154" s="361"/>
      <c r="M154" s="361"/>
      <c r="O154" s="361"/>
      <c r="P154" s="361"/>
      <c r="Q154" s="361"/>
      <c r="R154" s="361"/>
      <c r="S154" s="361"/>
      <c r="T154" s="361"/>
      <c r="U154" s="361"/>
      <c r="V154" s="361"/>
      <c r="W154" s="361"/>
      <c r="X154" s="361"/>
      <c r="Y154" s="361"/>
      <c r="Z154" s="361"/>
      <c r="AB154" s="262"/>
      <c r="AC154" s="262"/>
      <c r="AD154" s="262"/>
      <c r="AE154" s="262"/>
      <c r="AF154" s="262"/>
      <c r="AG154" s="262"/>
      <c r="AH154" s="361"/>
      <c r="AI154" s="262"/>
      <c r="AJ154" s="361"/>
      <c r="AK154" s="262"/>
      <c r="AL154" s="262"/>
      <c r="AM154" s="262"/>
      <c r="AN154" s="361"/>
      <c r="AO154" s="361"/>
      <c r="AP154" s="262"/>
      <c r="AQ154" s="262"/>
    </row>
    <row r="155" spans="1:43">
      <c r="A155" s="245" t="s">
        <v>250</v>
      </c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245" t="s">
        <v>245</v>
      </c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245" t="s">
        <v>307</v>
      </c>
      <c r="AB155" s="245"/>
      <c r="AC155" s="245"/>
      <c r="AD155" s="245"/>
      <c r="AE155" s="245"/>
      <c r="AF155" s="245"/>
      <c r="AG155" s="245"/>
      <c r="AH155" s="328"/>
      <c r="AI155" s="245"/>
      <c r="AJ155" s="328"/>
      <c r="AK155" s="245"/>
      <c r="AL155" s="245"/>
      <c r="AM155" s="245"/>
      <c r="AN155" s="328"/>
      <c r="AO155" s="328"/>
      <c r="AP155" s="245"/>
      <c r="AQ155" s="245"/>
    </row>
    <row r="156" spans="1:43">
      <c r="A156" s="245" t="s">
        <v>998</v>
      </c>
      <c r="B156" s="328"/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245" t="s">
        <v>998</v>
      </c>
      <c r="O156" s="328"/>
      <c r="P156" s="328"/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245" t="s">
        <v>302</v>
      </c>
      <c r="AB156" s="245"/>
      <c r="AC156" s="245"/>
      <c r="AD156" s="245"/>
      <c r="AE156" s="245"/>
      <c r="AF156" s="245"/>
      <c r="AG156" s="245"/>
      <c r="AH156" s="328"/>
      <c r="AI156" s="245"/>
      <c r="AJ156" s="328"/>
      <c r="AK156" s="245"/>
      <c r="AL156" s="245"/>
      <c r="AM156" s="245"/>
      <c r="AN156" s="328"/>
      <c r="AO156" s="328"/>
      <c r="AP156" s="245"/>
      <c r="AQ156" s="245"/>
    </row>
    <row r="157" spans="1:43">
      <c r="A157" s="245" t="s">
        <v>1</v>
      </c>
      <c r="B157" s="328"/>
      <c r="C157" s="328"/>
      <c r="D157" s="328"/>
      <c r="E157" s="328"/>
      <c r="F157" s="328"/>
      <c r="G157" s="328"/>
      <c r="H157" s="328"/>
      <c r="I157" s="328"/>
      <c r="J157" s="328"/>
      <c r="K157" s="328"/>
      <c r="L157" s="328"/>
      <c r="M157" s="328"/>
      <c r="N157" s="245" t="s">
        <v>1</v>
      </c>
      <c r="O157" s="328"/>
      <c r="P157" s="328"/>
      <c r="Q157" s="328"/>
      <c r="R157" s="328"/>
      <c r="S157" s="328"/>
      <c r="T157" s="328"/>
      <c r="U157" s="328"/>
      <c r="V157" s="328"/>
      <c r="W157" s="328"/>
      <c r="X157" s="328"/>
      <c r="Y157" s="328"/>
      <c r="Z157" s="328"/>
      <c r="AA157" s="245" t="s">
        <v>1</v>
      </c>
      <c r="AB157" s="245"/>
      <c r="AC157" s="245"/>
      <c r="AD157" s="245"/>
      <c r="AE157" s="245"/>
      <c r="AF157" s="245"/>
      <c r="AG157" s="245"/>
      <c r="AH157" s="328"/>
      <c r="AI157" s="245"/>
      <c r="AJ157" s="328"/>
      <c r="AK157" s="245"/>
      <c r="AL157" s="245"/>
      <c r="AM157" s="245"/>
      <c r="AN157" s="328"/>
      <c r="AO157" s="328"/>
      <c r="AP157" s="245"/>
      <c r="AQ157" s="245"/>
    </row>
    <row r="158" spans="1:43">
      <c r="A158" s="248" t="s">
        <v>505</v>
      </c>
      <c r="B158" s="361"/>
      <c r="C158" s="361"/>
      <c r="D158" s="361"/>
      <c r="E158" s="361"/>
      <c r="F158" s="361"/>
      <c r="G158" s="361"/>
      <c r="H158" s="361"/>
      <c r="I158" s="361"/>
      <c r="J158" s="361" t="s">
        <v>376</v>
      </c>
      <c r="K158" s="361"/>
      <c r="L158" s="361"/>
      <c r="M158" s="361"/>
      <c r="N158" s="248" t="s">
        <v>505</v>
      </c>
      <c r="O158" s="361"/>
      <c r="P158" s="361"/>
      <c r="Q158" s="361"/>
      <c r="R158" s="361"/>
      <c r="S158" s="361"/>
      <c r="T158" s="361"/>
      <c r="U158" s="361"/>
      <c r="V158" s="361"/>
      <c r="W158" s="361" t="s">
        <v>376</v>
      </c>
      <c r="X158" s="361"/>
      <c r="Y158" s="361"/>
      <c r="Z158" s="361"/>
      <c r="AA158" s="248" t="s">
        <v>505</v>
      </c>
      <c r="AB158" s="262"/>
      <c r="AC158" s="262"/>
      <c r="AD158" s="262"/>
      <c r="AE158" s="262"/>
      <c r="AF158" s="262"/>
      <c r="AG158" s="262"/>
      <c r="AH158" s="361"/>
      <c r="AI158" s="262"/>
      <c r="AJ158" s="361"/>
      <c r="AK158" s="262"/>
      <c r="AL158" s="262"/>
      <c r="AM158" s="262"/>
      <c r="AN158" s="361" t="s">
        <v>376</v>
      </c>
      <c r="AO158" s="361"/>
      <c r="AP158" s="262"/>
      <c r="AQ158" s="262"/>
    </row>
    <row r="159" spans="1:43" hidden="1">
      <c r="B159" s="361">
        <f>B165-B170-B178-B179-B183-B184</f>
        <v>10943</v>
      </c>
      <c r="C159" s="361">
        <f>C165-C170-C178-C179-C183-C184</f>
        <v>5601</v>
      </c>
      <c r="D159" s="361"/>
      <c r="E159" s="361"/>
      <c r="F159" s="361"/>
      <c r="G159" s="361"/>
      <c r="H159" s="361"/>
      <c r="I159" s="361"/>
      <c r="J159" s="361"/>
      <c r="K159" s="361"/>
      <c r="L159" s="361">
        <f>L165-L170-L178-L179-L183-L184</f>
        <v>29541</v>
      </c>
      <c r="M159" s="361"/>
      <c r="O159" s="361"/>
      <c r="P159" s="361"/>
      <c r="Q159" s="361"/>
      <c r="R159" s="361"/>
      <c r="S159" s="361"/>
      <c r="T159" s="361"/>
      <c r="U159" s="361"/>
      <c r="V159" s="361"/>
      <c r="W159" s="361"/>
      <c r="X159" s="361"/>
      <c r="Y159" s="361">
        <f>Y165-Y170-Y178-Y179-Y183-Y184</f>
        <v>6290</v>
      </c>
      <c r="Z159" s="361"/>
      <c r="AB159" s="262"/>
      <c r="AC159" s="262"/>
      <c r="AD159" s="262"/>
      <c r="AE159" s="262"/>
      <c r="AF159" s="262"/>
      <c r="AG159" s="262"/>
      <c r="AH159" s="361"/>
      <c r="AI159" s="262"/>
      <c r="AJ159" s="361"/>
      <c r="AK159" s="262"/>
      <c r="AL159" s="262"/>
      <c r="AM159" s="262"/>
      <c r="AN159" s="361"/>
      <c r="AO159" s="361"/>
      <c r="AP159" s="262"/>
      <c r="AQ159" s="262"/>
    </row>
    <row r="160" spans="1:43">
      <c r="B160" s="361"/>
      <c r="C160" s="361"/>
      <c r="D160" s="361"/>
      <c r="E160" s="361"/>
      <c r="F160" s="361"/>
      <c r="G160" s="361"/>
      <c r="H160" s="361"/>
      <c r="I160" s="361"/>
      <c r="J160" s="361"/>
      <c r="K160" s="361"/>
      <c r="L160" s="361"/>
      <c r="M160" s="361"/>
      <c r="O160" s="361"/>
      <c r="P160" s="361"/>
      <c r="Q160" s="361"/>
      <c r="R160" s="361"/>
      <c r="S160" s="361"/>
      <c r="T160" s="361"/>
      <c r="U160" s="361"/>
      <c r="V160" s="361"/>
      <c r="W160" s="361"/>
      <c r="X160" s="361"/>
      <c r="Y160" s="361"/>
      <c r="Z160" s="361"/>
      <c r="AB160" s="262"/>
      <c r="AC160" s="262"/>
      <c r="AD160" s="262"/>
      <c r="AE160" s="262"/>
      <c r="AF160" s="262"/>
      <c r="AG160" s="262"/>
      <c r="AH160" s="361"/>
      <c r="AI160" s="262"/>
      <c r="AJ160" s="361"/>
      <c r="AK160" s="262"/>
      <c r="AL160" s="262"/>
      <c r="AM160" s="262"/>
      <c r="AN160" s="361"/>
      <c r="AO160" s="361"/>
      <c r="AP160" s="262"/>
      <c r="AQ160" s="262"/>
    </row>
    <row r="161" spans="1:43" ht="16.5" customHeight="1">
      <c r="A161" s="249"/>
      <c r="B161" s="79" t="s">
        <v>378</v>
      </c>
      <c r="C161" s="186"/>
      <c r="D161" s="79" t="s">
        <v>379</v>
      </c>
      <c r="E161" s="186"/>
      <c r="F161" s="79" t="s">
        <v>380</v>
      </c>
      <c r="G161" s="186"/>
      <c r="H161" s="79" t="s">
        <v>381</v>
      </c>
      <c r="I161" s="186"/>
      <c r="J161" s="79" t="s">
        <v>382</v>
      </c>
      <c r="K161" s="186"/>
      <c r="L161" s="79" t="s">
        <v>80</v>
      </c>
      <c r="M161" s="186"/>
      <c r="N161" s="249"/>
      <c r="O161" s="79" t="s">
        <v>378</v>
      </c>
      <c r="P161" s="186"/>
      <c r="Q161" s="79" t="s">
        <v>379</v>
      </c>
      <c r="R161" s="186"/>
      <c r="S161" s="79" t="s">
        <v>380</v>
      </c>
      <c r="T161" s="186"/>
      <c r="U161" s="79" t="s">
        <v>381</v>
      </c>
      <c r="V161" s="186"/>
      <c r="W161" s="79" t="s">
        <v>382</v>
      </c>
      <c r="X161" s="186"/>
      <c r="Y161" s="79" t="s">
        <v>80</v>
      </c>
      <c r="Z161" s="186"/>
      <c r="AA161" s="249"/>
      <c r="AB161" s="1078"/>
      <c r="AC161" s="1078"/>
      <c r="AD161" s="1078"/>
      <c r="AE161" s="1078"/>
      <c r="AF161" s="1078"/>
      <c r="AG161" s="1079"/>
      <c r="AH161" s="1095" t="s">
        <v>110</v>
      </c>
      <c r="AI161" s="1096"/>
      <c r="AJ161" s="800" t="s">
        <v>385</v>
      </c>
      <c r="AK161" s="801"/>
      <c r="AL161" s="801"/>
      <c r="AM161" s="801"/>
      <c r="AN161" s="802"/>
      <c r="AO161" s="1092" t="s">
        <v>386</v>
      </c>
      <c r="AP161" s="1093"/>
      <c r="AQ161" s="1094"/>
    </row>
    <row r="162" spans="1:43" ht="26.25" customHeight="1">
      <c r="A162" s="253" t="s">
        <v>387</v>
      </c>
      <c r="B162" s="85" t="s">
        <v>665</v>
      </c>
      <c r="C162" s="85" t="s">
        <v>389</v>
      </c>
      <c r="D162" s="85" t="s">
        <v>665</v>
      </c>
      <c r="E162" s="85" t="s">
        <v>389</v>
      </c>
      <c r="F162" s="85" t="s">
        <v>665</v>
      </c>
      <c r="G162" s="85" t="s">
        <v>389</v>
      </c>
      <c r="H162" s="85" t="s">
        <v>665</v>
      </c>
      <c r="I162" s="85" t="s">
        <v>389</v>
      </c>
      <c r="J162" s="85" t="s">
        <v>665</v>
      </c>
      <c r="K162" s="85" t="s">
        <v>389</v>
      </c>
      <c r="L162" s="85" t="s">
        <v>665</v>
      </c>
      <c r="M162" s="85" t="s">
        <v>389</v>
      </c>
      <c r="N162" s="253" t="s">
        <v>387</v>
      </c>
      <c r="O162" s="85" t="s">
        <v>665</v>
      </c>
      <c r="P162" s="85" t="s">
        <v>389</v>
      </c>
      <c r="Q162" s="85" t="s">
        <v>665</v>
      </c>
      <c r="R162" s="85" t="s">
        <v>389</v>
      </c>
      <c r="S162" s="85" t="s">
        <v>665</v>
      </c>
      <c r="T162" s="85" t="s">
        <v>389</v>
      </c>
      <c r="U162" s="85" t="s">
        <v>665</v>
      </c>
      <c r="V162" s="85" t="s">
        <v>389</v>
      </c>
      <c r="W162" s="85" t="s">
        <v>665</v>
      </c>
      <c r="X162" s="85" t="s">
        <v>389</v>
      </c>
      <c r="Y162" s="85" t="s">
        <v>665</v>
      </c>
      <c r="Z162" s="85" t="s">
        <v>389</v>
      </c>
      <c r="AA162" s="253" t="s">
        <v>387</v>
      </c>
      <c r="AB162" s="615" t="s">
        <v>396</v>
      </c>
      <c r="AC162" s="615" t="s">
        <v>397</v>
      </c>
      <c r="AD162" s="615" t="s">
        <v>398</v>
      </c>
      <c r="AE162" s="615" t="s">
        <v>399</v>
      </c>
      <c r="AF162" s="615" t="s">
        <v>400</v>
      </c>
      <c r="AG162" s="622" t="s">
        <v>182</v>
      </c>
      <c r="AH162" s="885" t="s">
        <v>86</v>
      </c>
      <c r="AI162" s="933" t="s">
        <v>9</v>
      </c>
      <c r="AJ162" s="883" t="s">
        <v>241</v>
      </c>
      <c r="AK162" s="1051" t="s">
        <v>112</v>
      </c>
      <c r="AL162" s="883" t="s">
        <v>242</v>
      </c>
      <c r="AM162" s="883" t="s">
        <v>83</v>
      </c>
      <c r="AN162" s="884" t="s">
        <v>377</v>
      </c>
      <c r="AO162" s="885" t="s">
        <v>111</v>
      </c>
      <c r="AP162" s="885" t="s">
        <v>117</v>
      </c>
      <c r="AQ162" s="886" t="s">
        <v>178</v>
      </c>
    </row>
    <row r="163" spans="1:43">
      <c r="A163" s="183"/>
      <c r="B163" s="362"/>
      <c r="C163" s="362"/>
      <c r="D163" s="362"/>
      <c r="E163" s="362"/>
      <c r="F163" s="362"/>
      <c r="G163" s="362"/>
      <c r="H163" s="362"/>
      <c r="I163" s="362"/>
      <c r="J163" s="362"/>
      <c r="K163" s="362"/>
      <c r="L163" s="362"/>
      <c r="M163" s="362"/>
      <c r="N163" s="183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249"/>
      <c r="AB163" s="438"/>
      <c r="AC163" s="438"/>
      <c r="AD163" s="438"/>
      <c r="AE163" s="438"/>
      <c r="AF163" s="438"/>
      <c r="AG163" s="249"/>
      <c r="AH163" s="242"/>
      <c r="AI163" s="619"/>
      <c r="AJ163" s="242"/>
      <c r="AK163" s="626"/>
      <c r="AL163" s="242"/>
      <c r="AM163" s="242"/>
      <c r="AN163" s="438"/>
      <c r="AO163" s="438"/>
      <c r="AP163" s="242"/>
      <c r="AQ163" s="254"/>
    </row>
    <row r="164" spans="1:43">
      <c r="A164" s="183"/>
      <c r="B164" s="358"/>
      <c r="C164" s="358"/>
      <c r="D164" s="358"/>
      <c r="E164" s="358"/>
      <c r="F164" s="358"/>
      <c r="G164" s="358"/>
      <c r="H164" s="358"/>
      <c r="I164" s="358"/>
      <c r="J164" s="358"/>
      <c r="K164" s="358"/>
      <c r="L164" s="358"/>
      <c r="M164" s="358"/>
      <c r="N164" s="183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  <c r="Y164" s="358"/>
      <c r="Z164" s="358"/>
      <c r="AA164" s="183"/>
      <c r="AB164" s="256"/>
      <c r="AC164" s="256"/>
      <c r="AD164" s="256"/>
      <c r="AE164" s="256"/>
      <c r="AF164" s="256"/>
      <c r="AG164" s="256"/>
      <c r="AH164" s="358"/>
      <c r="AI164" s="256"/>
      <c r="AJ164" s="358"/>
      <c r="AK164" s="256"/>
      <c r="AL164" s="256"/>
      <c r="AM164" s="256"/>
      <c r="AN164" s="358"/>
      <c r="AO164" s="358"/>
      <c r="AP164" s="256"/>
      <c r="AQ164" s="256"/>
    </row>
    <row r="165" spans="1:43">
      <c r="A165" s="182" t="s">
        <v>407</v>
      </c>
      <c r="B165" s="363">
        <f t="shared" ref="B165:M165" si="51">SUM(B166:B186)</f>
        <v>12816</v>
      </c>
      <c r="C165" s="363">
        <f t="shared" si="51"/>
        <v>6562</v>
      </c>
      <c r="D165" s="363">
        <f t="shared" si="51"/>
        <v>8142</v>
      </c>
      <c r="E165" s="363">
        <f t="shared" si="51"/>
        <v>4307</v>
      </c>
      <c r="F165" s="363">
        <f t="shared" si="51"/>
        <v>6751</v>
      </c>
      <c r="G165" s="363">
        <f t="shared" si="51"/>
        <v>3536</v>
      </c>
      <c r="H165" s="363">
        <f t="shared" si="51"/>
        <v>4859</v>
      </c>
      <c r="I165" s="363">
        <f t="shared" si="51"/>
        <v>2585</v>
      </c>
      <c r="J165" s="363">
        <f t="shared" si="51"/>
        <v>3836</v>
      </c>
      <c r="K165" s="363">
        <f t="shared" si="51"/>
        <v>2023</v>
      </c>
      <c r="L165" s="363">
        <f t="shared" si="51"/>
        <v>36404</v>
      </c>
      <c r="M165" s="363">
        <f t="shared" si="51"/>
        <v>19013</v>
      </c>
      <c r="N165" s="182" t="s">
        <v>407</v>
      </c>
      <c r="O165" s="363">
        <f t="shared" ref="O165:Z165" si="52">SUM(O166:O186)</f>
        <v>3510</v>
      </c>
      <c r="P165" s="363">
        <f t="shared" si="52"/>
        <v>1726</v>
      </c>
      <c r="Q165" s="363">
        <f t="shared" si="52"/>
        <v>1432</v>
      </c>
      <c r="R165" s="363">
        <f t="shared" si="52"/>
        <v>695</v>
      </c>
      <c r="S165" s="363">
        <f t="shared" si="52"/>
        <v>1068</v>
      </c>
      <c r="T165" s="363">
        <f t="shared" si="52"/>
        <v>519</v>
      </c>
      <c r="U165" s="363">
        <f t="shared" si="52"/>
        <v>645</v>
      </c>
      <c r="V165" s="363">
        <f t="shared" si="52"/>
        <v>344</v>
      </c>
      <c r="W165" s="363">
        <f t="shared" si="52"/>
        <v>424</v>
      </c>
      <c r="X165" s="363">
        <f t="shared" si="52"/>
        <v>215</v>
      </c>
      <c r="Y165" s="363">
        <f t="shared" si="52"/>
        <v>7079</v>
      </c>
      <c r="Z165" s="363">
        <f t="shared" si="52"/>
        <v>3499</v>
      </c>
      <c r="AA165" s="182" t="s">
        <v>407</v>
      </c>
      <c r="AB165" s="182">
        <f t="shared" ref="AB165:AQ165" si="53">SUM(AB166:AB186)</f>
        <v>332</v>
      </c>
      <c r="AC165" s="182">
        <f t="shared" si="53"/>
        <v>293</v>
      </c>
      <c r="AD165" s="182">
        <f t="shared" si="53"/>
        <v>245</v>
      </c>
      <c r="AE165" s="182">
        <f t="shared" si="53"/>
        <v>165</v>
      </c>
      <c r="AF165" s="182">
        <f t="shared" si="53"/>
        <v>528</v>
      </c>
      <c r="AG165" s="182">
        <f t="shared" si="53"/>
        <v>1563</v>
      </c>
      <c r="AH165" s="363">
        <f t="shared" si="53"/>
        <v>1179</v>
      </c>
      <c r="AI165" s="182">
        <f t="shared" si="53"/>
        <v>995</v>
      </c>
      <c r="AJ165" s="363">
        <f t="shared" si="53"/>
        <v>1126</v>
      </c>
      <c r="AK165" s="182">
        <f>SUM(AK166:AK186)</f>
        <v>4</v>
      </c>
      <c r="AL165" s="182">
        <f t="shared" si="53"/>
        <v>560</v>
      </c>
      <c r="AM165" s="182">
        <f t="shared" si="53"/>
        <v>256</v>
      </c>
      <c r="AN165" s="363">
        <f t="shared" si="53"/>
        <v>1382</v>
      </c>
      <c r="AO165" s="363">
        <f t="shared" si="53"/>
        <v>312</v>
      </c>
      <c r="AP165" s="363">
        <f t="shared" si="53"/>
        <v>312</v>
      </c>
      <c r="AQ165" s="363">
        <f t="shared" si="53"/>
        <v>0</v>
      </c>
    </row>
    <row r="166" spans="1:43" ht="15.75" customHeight="1">
      <c r="A166" s="183" t="s">
        <v>506</v>
      </c>
      <c r="B166" s="364">
        <f>+'saisie N1 Pr'!D166+'saisie N1 Pr'!E166</f>
        <v>1449</v>
      </c>
      <c r="C166" s="364">
        <f>+'saisie N1 Pr'!E166</f>
        <v>742</v>
      </c>
      <c r="D166" s="364">
        <f>+'saisie N1 Pr'!F166+'saisie N1 Pr'!G166</f>
        <v>1237</v>
      </c>
      <c r="E166" s="364">
        <f>+'saisie N1 Pr'!G166</f>
        <v>666</v>
      </c>
      <c r="F166" s="364">
        <f>+'saisie N1 Pr'!H166+'saisie N1 Pr'!I166</f>
        <v>1205</v>
      </c>
      <c r="G166" s="364">
        <f>+'saisie N1 Pr'!I166</f>
        <v>601</v>
      </c>
      <c r="H166" s="364">
        <f>+'saisie N1 Pr'!J166+'saisie N1 Pr'!K166</f>
        <v>1059</v>
      </c>
      <c r="I166" s="364">
        <f>+'saisie N1 Pr'!K166</f>
        <v>559</v>
      </c>
      <c r="J166" s="364">
        <f>+'saisie N1 Pr'!L166+'saisie N1 Pr'!M166</f>
        <v>910</v>
      </c>
      <c r="K166" s="364">
        <f>+'saisie N1 Pr'!M166</f>
        <v>483</v>
      </c>
      <c r="L166" s="363">
        <f>+B166+D166+F166+H166+J166</f>
        <v>5860</v>
      </c>
      <c r="M166" s="363">
        <f>+C166+E166+G166+I166+K166</f>
        <v>3051</v>
      </c>
      <c r="N166" s="183" t="s">
        <v>506</v>
      </c>
      <c r="O166" s="364">
        <f>+'saisie N1 Pr'!Q166+'saisie N1 Pr'!R166</f>
        <v>248</v>
      </c>
      <c r="P166" s="364">
        <f>+'saisie N1 Pr'!R166</f>
        <v>86</v>
      </c>
      <c r="Q166" s="364">
        <f>+'saisie N1 Pr'!S166+'saisie N1 Pr'!T166</f>
        <v>148</v>
      </c>
      <c r="R166" s="364">
        <f>+'saisie N1 Pr'!T166</f>
        <v>64</v>
      </c>
      <c r="S166" s="364">
        <f>+'saisie N1 Pr'!U166+'saisie N1 Pr'!V166</f>
        <v>144</v>
      </c>
      <c r="T166" s="364">
        <f>+'saisie N1 Pr'!V166</f>
        <v>60</v>
      </c>
      <c r="U166" s="364">
        <f>+'saisie N1 Pr'!W166+'saisie N1 Pr'!X166</f>
        <v>135</v>
      </c>
      <c r="V166" s="364">
        <f>+'saisie N1 Pr'!X166</f>
        <v>63</v>
      </c>
      <c r="W166" s="364">
        <f>+'saisie N1 Pr'!Y166+'saisie N1 Pr'!Z166</f>
        <v>107</v>
      </c>
      <c r="X166" s="364">
        <f>+'saisie N1 Pr'!Z166</f>
        <v>58</v>
      </c>
      <c r="Y166" s="363">
        <f t="shared" ref="Y166:Y186" si="54">+O166+Q166+S166+U166+W166</f>
        <v>782</v>
      </c>
      <c r="Z166" s="363">
        <f t="shared" ref="Z166:Z186" si="55">+P166+R166+T166+V166+X166</f>
        <v>331</v>
      </c>
      <c r="AA166" s="183" t="s">
        <v>506</v>
      </c>
      <c r="AB166" s="364">
        <f>+'saisie N1 Pr'!AE166</f>
        <v>27</v>
      </c>
      <c r="AC166" s="364">
        <f>+'saisie N1 Pr'!AF166</f>
        <v>25</v>
      </c>
      <c r="AD166" s="364">
        <f>+'saisie N1 Pr'!AG166</f>
        <v>23</v>
      </c>
      <c r="AE166" s="364">
        <f>+'saisie N1 Pr'!AH166</f>
        <v>21</v>
      </c>
      <c r="AF166" s="364">
        <f>+'saisie N1 Pr'!AI166</f>
        <v>20</v>
      </c>
      <c r="AG166" s="182">
        <f t="shared" ref="AG166:AG186" si="56">SUM(AB166:AF166)</f>
        <v>116</v>
      </c>
      <c r="AH166" s="364">
        <f>+'saisie N1 Pr'!AK166</f>
        <v>178</v>
      </c>
      <c r="AI166" s="364">
        <f>+'saisie N1 Pr'!AL166</f>
        <v>176</v>
      </c>
      <c r="AJ166" s="364">
        <f>+'saisie N1 Pr'!AM166</f>
        <v>222</v>
      </c>
      <c r="AK166" s="364">
        <v>0</v>
      </c>
      <c r="AL166" s="364">
        <v>171</v>
      </c>
      <c r="AM166" s="364">
        <v>21</v>
      </c>
      <c r="AN166" s="357">
        <f t="shared" ref="AN166:AN186" si="57">AJ166+AM166</f>
        <v>243</v>
      </c>
      <c r="AO166" s="357">
        <f>+AP166+AQ166</f>
        <v>13</v>
      </c>
      <c r="AP166" s="183">
        <v>13</v>
      </c>
      <c r="AQ166" s="183">
        <f>+'saisie N1 Pr'!AU164</f>
        <v>0</v>
      </c>
    </row>
    <row r="167" spans="1:43" ht="15.75" customHeight="1">
      <c r="A167" s="183" t="s">
        <v>507</v>
      </c>
      <c r="B167" s="364">
        <f>+'saisie N1 Pr'!D167+'saisie N1 Pr'!E167</f>
        <v>1052</v>
      </c>
      <c r="C167" s="364">
        <f>+'saisie N1 Pr'!E167</f>
        <v>496</v>
      </c>
      <c r="D167" s="364">
        <f>+'saisie N1 Pr'!F167+'saisie N1 Pr'!G167</f>
        <v>674</v>
      </c>
      <c r="E167" s="364">
        <f>+'saisie N1 Pr'!G167</f>
        <v>354</v>
      </c>
      <c r="F167" s="364">
        <f>+'saisie N1 Pr'!H167+'saisie N1 Pr'!I167</f>
        <v>481</v>
      </c>
      <c r="G167" s="364">
        <f>+'saisie N1 Pr'!I167</f>
        <v>256</v>
      </c>
      <c r="H167" s="364">
        <f>+'saisie N1 Pr'!J167+'saisie N1 Pr'!K167</f>
        <v>411</v>
      </c>
      <c r="I167" s="364">
        <f>+'saisie N1 Pr'!K167</f>
        <v>236</v>
      </c>
      <c r="J167" s="364">
        <f>+'saisie N1 Pr'!L167+'saisie N1 Pr'!M167</f>
        <v>204</v>
      </c>
      <c r="K167" s="364">
        <f>+'saisie N1 Pr'!M167</f>
        <v>102</v>
      </c>
      <c r="L167" s="363">
        <f t="shared" ref="L167:L186" si="58">+B167+D167+F167+H167+J167</f>
        <v>2822</v>
      </c>
      <c r="M167" s="363">
        <f t="shared" ref="M167:M186" si="59">+C167+E167+G167+I167+K167</f>
        <v>1444</v>
      </c>
      <c r="N167" s="183" t="s">
        <v>507</v>
      </c>
      <c r="O167" s="364">
        <f>+'saisie N1 Pr'!Q167+'saisie N1 Pr'!R167</f>
        <v>288</v>
      </c>
      <c r="P167" s="364">
        <f>+'saisie N1 Pr'!R167</f>
        <v>130</v>
      </c>
      <c r="Q167" s="364">
        <f>+'saisie N1 Pr'!S167+'saisie N1 Pr'!T167</f>
        <v>80</v>
      </c>
      <c r="R167" s="364">
        <f>+'saisie N1 Pr'!T167</f>
        <v>39</v>
      </c>
      <c r="S167" s="364">
        <f>+'saisie N1 Pr'!U167+'saisie N1 Pr'!V167</f>
        <v>57</v>
      </c>
      <c r="T167" s="364">
        <f>+'saisie N1 Pr'!V167</f>
        <v>21</v>
      </c>
      <c r="U167" s="364">
        <f>+'saisie N1 Pr'!W167+'saisie N1 Pr'!X167</f>
        <v>31</v>
      </c>
      <c r="V167" s="364">
        <f>+'saisie N1 Pr'!X167</f>
        <v>18</v>
      </c>
      <c r="W167" s="364">
        <f>+'saisie N1 Pr'!Y167+'saisie N1 Pr'!Z167</f>
        <v>35</v>
      </c>
      <c r="X167" s="364">
        <f>+'saisie N1 Pr'!Z167</f>
        <v>13</v>
      </c>
      <c r="Y167" s="363">
        <f t="shared" si="54"/>
        <v>491</v>
      </c>
      <c r="Z167" s="363">
        <f t="shared" si="55"/>
        <v>221</v>
      </c>
      <c r="AA167" s="183" t="s">
        <v>507</v>
      </c>
      <c r="AB167" s="364">
        <f>+'saisie N1 Pr'!AE167</f>
        <v>31</v>
      </c>
      <c r="AC167" s="364">
        <f>+'saisie N1 Pr'!AF167</f>
        <v>29</v>
      </c>
      <c r="AD167" s="364">
        <f>+'saisie N1 Pr'!AG167</f>
        <v>29</v>
      </c>
      <c r="AE167" s="364">
        <f>+'saisie N1 Pr'!AH167</f>
        <v>28</v>
      </c>
      <c r="AF167" s="364">
        <f>+'saisie N1 Pr'!AI167</f>
        <v>156</v>
      </c>
      <c r="AG167" s="182">
        <f t="shared" si="56"/>
        <v>273</v>
      </c>
      <c r="AH167" s="364">
        <f>+'saisie N1 Pr'!AK167</f>
        <v>89</v>
      </c>
      <c r="AI167" s="364">
        <v>85</v>
      </c>
      <c r="AJ167" s="364">
        <f>+'saisie N1 Pr'!AM167</f>
        <v>37</v>
      </c>
      <c r="AK167" s="364">
        <v>1</v>
      </c>
      <c r="AL167" s="364">
        <v>0</v>
      </c>
      <c r="AM167" s="364">
        <v>53</v>
      </c>
      <c r="AN167" s="357">
        <f t="shared" si="57"/>
        <v>90</v>
      </c>
      <c r="AO167" s="357">
        <f t="shared" ref="AO167:AO186" si="60">+AP167+AQ167</f>
        <v>34</v>
      </c>
      <c r="AP167" s="183">
        <v>34</v>
      </c>
      <c r="AQ167" s="183">
        <f>+'saisie N1 Pr'!AU165</f>
        <v>0</v>
      </c>
    </row>
    <row r="168" spans="1:43" ht="15.75" customHeight="1">
      <c r="A168" s="183" t="s">
        <v>508</v>
      </c>
      <c r="B168" s="364">
        <f>+'saisie N1 Pr'!D168+'saisie N1 Pr'!E168</f>
        <v>1180</v>
      </c>
      <c r="C168" s="364">
        <f>+'saisie N1 Pr'!E168</f>
        <v>632</v>
      </c>
      <c r="D168" s="364">
        <f>+'saisie N1 Pr'!F168+'saisie N1 Pr'!G168</f>
        <v>533</v>
      </c>
      <c r="E168" s="364">
        <f>+'saisie N1 Pr'!G168</f>
        <v>297</v>
      </c>
      <c r="F168" s="364">
        <f>+'saisie N1 Pr'!H168+'saisie N1 Pr'!I168</f>
        <v>357</v>
      </c>
      <c r="G168" s="364">
        <f>+'saisie N1 Pr'!I168</f>
        <v>182</v>
      </c>
      <c r="H168" s="364">
        <f>+'saisie N1 Pr'!J168+'saisie N1 Pr'!K168</f>
        <v>201</v>
      </c>
      <c r="I168" s="364">
        <f>+'saisie N1 Pr'!K168</f>
        <v>112</v>
      </c>
      <c r="J168" s="364">
        <f>+'saisie N1 Pr'!L168+'saisie N1 Pr'!M168</f>
        <v>115</v>
      </c>
      <c r="K168" s="364">
        <f>+'saisie N1 Pr'!M168</f>
        <v>65</v>
      </c>
      <c r="L168" s="363">
        <f t="shared" si="58"/>
        <v>2386</v>
      </c>
      <c r="M168" s="363">
        <f t="shared" si="59"/>
        <v>1288</v>
      </c>
      <c r="N168" s="183" t="s">
        <v>508</v>
      </c>
      <c r="O168" s="364">
        <f>+'saisie N1 Pr'!Q168+'saisie N1 Pr'!R168</f>
        <v>384</v>
      </c>
      <c r="P168" s="364">
        <f>+'saisie N1 Pr'!R168</f>
        <v>223</v>
      </c>
      <c r="Q168" s="364">
        <f>+'saisie N1 Pr'!S168+'saisie N1 Pr'!T168</f>
        <v>152</v>
      </c>
      <c r="R168" s="364">
        <f>+'saisie N1 Pr'!T168</f>
        <v>84</v>
      </c>
      <c r="S168" s="364">
        <f>+'saisie N1 Pr'!U168+'saisie N1 Pr'!V168</f>
        <v>58</v>
      </c>
      <c r="T168" s="364">
        <f>+'saisie N1 Pr'!V168</f>
        <v>25</v>
      </c>
      <c r="U168" s="364">
        <f>+'saisie N1 Pr'!W168+'saisie N1 Pr'!X168</f>
        <v>22</v>
      </c>
      <c r="V168" s="364">
        <f>+'saisie N1 Pr'!X168</f>
        <v>12</v>
      </c>
      <c r="W168" s="364">
        <f>+'saisie N1 Pr'!Y168+'saisie N1 Pr'!Z168</f>
        <v>13</v>
      </c>
      <c r="X168" s="364">
        <f>+'saisie N1 Pr'!Z168</f>
        <v>7</v>
      </c>
      <c r="Y168" s="363">
        <f t="shared" si="54"/>
        <v>629</v>
      </c>
      <c r="Z168" s="363">
        <f t="shared" si="55"/>
        <v>351</v>
      </c>
      <c r="AA168" s="183" t="s">
        <v>508</v>
      </c>
      <c r="AB168" s="364">
        <f>+'saisie N1 Pr'!AE168</f>
        <v>31</v>
      </c>
      <c r="AC168" s="364">
        <f>+'saisie N1 Pr'!AF168</f>
        <v>24</v>
      </c>
      <c r="AD168" s="364">
        <f>+'saisie N1 Pr'!AG168</f>
        <v>10</v>
      </c>
      <c r="AE168" s="364">
        <f>+'saisie N1 Pr'!AH168</f>
        <v>8</v>
      </c>
      <c r="AF168" s="364">
        <f>+'saisie N1 Pr'!AI168</f>
        <v>106</v>
      </c>
      <c r="AG168" s="182">
        <f t="shared" si="56"/>
        <v>179</v>
      </c>
      <c r="AH168" s="364">
        <f>+'saisie N1 Pr'!AK168</f>
        <v>68</v>
      </c>
      <c r="AI168" s="364">
        <v>68</v>
      </c>
      <c r="AJ168" s="364">
        <f>+'saisie N1 Pr'!AM168</f>
        <v>25</v>
      </c>
      <c r="AK168" s="364">
        <v>1</v>
      </c>
      <c r="AL168" s="364">
        <v>0</v>
      </c>
      <c r="AM168" s="364">
        <v>46</v>
      </c>
      <c r="AN168" s="357">
        <f t="shared" si="57"/>
        <v>71</v>
      </c>
      <c r="AO168" s="357">
        <f t="shared" si="60"/>
        <v>32</v>
      </c>
      <c r="AP168" s="183">
        <v>32</v>
      </c>
      <c r="AQ168" s="183">
        <f>+'saisie N1 Pr'!AU166</f>
        <v>0</v>
      </c>
    </row>
    <row r="169" spans="1:43" ht="15.75" customHeight="1">
      <c r="A169" s="183" t="s">
        <v>509</v>
      </c>
      <c r="B169" s="364">
        <f>+'saisie N1 Pr'!D169+'saisie N1 Pr'!E169</f>
        <v>1622</v>
      </c>
      <c r="C169" s="364">
        <f>+'saisie N1 Pr'!E169</f>
        <v>858</v>
      </c>
      <c r="D169" s="364">
        <f>+'saisie N1 Pr'!F169+'saisie N1 Pr'!G169</f>
        <v>680</v>
      </c>
      <c r="E169" s="364">
        <f>+'saisie N1 Pr'!G169</f>
        <v>388</v>
      </c>
      <c r="F169" s="364">
        <f>+'saisie N1 Pr'!H169+'saisie N1 Pr'!I169</f>
        <v>604</v>
      </c>
      <c r="G169" s="364">
        <f>+'saisie N1 Pr'!I169</f>
        <v>352</v>
      </c>
      <c r="H169" s="364">
        <f>+'saisie N1 Pr'!J169+'saisie N1 Pr'!K169</f>
        <v>226</v>
      </c>
      <c r="I169" s="364">
        <f>+'saisie N1 Pr'!K169</f>
        <v>97</v>
      </c>
      <c r="J169" s="364">
        <f>+'saisie N1 Pr'!L169+'saisie N1 Pr'!M169</f>
        <v>288</v>
      </c>
      <c r="K169" s="364">
        <f>+'saisie N1 Pr'!M169</f>
        <v>156</v>
      </c>
      <c r="L169" s="363">
        <f t="shared" si="58"/>
        <v>3420</v>
      </c>
      <c r="M169" s="363">
        <f t="shared" si="59"/>
        <v>1851</v>
      </c>
      <c r="N169" s="183" t="s">
        <v>509</v>
      </c>
      <c r="O169" s="364">
        <f>+'saisie N1 Pr'!Q169+'saisie N1 Pr'!R169</f>
        <v>593</v>
      </c>
      <c r="P169" s="364">
        <f>+'saisie N1 Pr'!R169</f>
        <v>294</v>
      </c>
      <c r="Q169" s="364">
        <f>+'saisie N1 Pr'!S169+'saisie N1 Pr'!T169</f>
        <v>157</v>
      </c>
      <c r="R169" s="364">
        <f>+'saisie N1 Pr'!T169</f>
        <v>93</v>
      </c>
      <c r="S169" s="364">
        <f>+'saisie N1 Pr'!U169+'saisie N1 Pr'!V169</f>
        <v>107</v>
      </c>
      <c r="T169" s="364">
        <f>+'saisie N1 Pr'!V169</f>
        <v>62</v>
      </c>
      <c r="U169" s="364">
        <f>+'saisie N1 Pr'!W169+'saisie N1 Pr'!X169</f>
        <v>32</v>
      </c>
      <c r="V169" s="364">
        <f>+'saisie N1 Pr'!X169</f>
        <v>13</v>
      </c>
      <c r="W169" s="364">
        <f>+'saisie N1 Pr'!Y169+'saisie N1 Pr'!Z169</f>
        <v>70</v>
      </c>
      <c r="X169" s="364">
        <f>+'saisie N1 Pr'!Z169</f>
        <v>30</v>
      </c>
      <c r="Y169" s="363">
        <f t="shared" si="54"/>
        <v>959</v>
      </c>
      <c r="Z169" s="363">
        <f t="shared" si="55"/>
        <v>492</v>
      </c>
      <c r="AA169" s="183" t="s">
        <v>509</v>
      </c>
      <c r="AB169" s="364">
        <f>+'saisie N1 Pr'!AE169</f>
        <v>45</v>
      </c>
      <c r="AC169" s="364">
        <f>+'saisie N1 Pr'!AF169</f>
        <v>40</v>
      </c>
      <c r="AD169" s="364">
        <f>+'saisie N1 Pr'!AG169</f>
        <v>40</v>
      </c>
      <c r="AE169" s="364">
        <f>+'saisie N1 Pr'!AH169</f>
        <v>6</v>
      </c>
      <c r="AF169" s="364">
        <f>+'saisie N1 Pr'!AI169</f>
        <v>7</v>
      </c>
      <c r="AG169" s="182">
        <f t="shared" si="56"/>
        <v>138</v>
      </c>
      <c r="AH169" s="364">
        <f>+'saisie N1 Pr'!AK169</f>
        <v>82</v>
      </c>
      <c r="AI169" s="364">
        <f>+'saisie N1 Pr'!AL169</f>
        <v>78</v>
      </c>
      <c r="AJ169" s="364">
        <f>+'saisie N1 Pr'!AM169</f>
        <v>76</v>
      </c>
      <c r="AK169" s="364">
        <v>0</v>
      </c>
      <c r="AL169" s="364">
        <v>29</v>
      </c>
      <c r="AM169" s="364">
        <v>3</v>
      </c>
      <c r="AN169" s="357">
        <f t="shared" si="57"/>
        <v>79</v>
      </c>
      <c r="AO169" s="357">
        <f t="shared" si="60"/>
        <v>42</v>
      </c>
      <c r="AP169" s="183">
        <v>42</v>
      </c>
      <c r="AQ169" s="183">
        <f>+'saisie N1 Pr'!AU167</f>
        <v>0</v>
      </c>
    </row>
    <row r="170" spans="1:43" ht="15.75" customHeight="1">
      <c r="A170" s="183" t="s">
        <v>510</v>
      </c>
      <c r="B170" s="364">
        <f>+'saisie N1 Pr'!D170+'saisie N1 Pr'!E170</f>
        <v>176</v>
      </c>
      <c r="C170" s="364">
        <f>+'saisie N1 Pr'!E170</f>
        <v>94</v>
      </c>
      <c r="D170" s="364">
        <f>+'saisie N1 Pr'!F170+'saisie N1 Pr'!G170</f>
        <v>154</v>
      </c>
      <c r="E170" s="364">
        <f>+'saisie N1 Pr'!G170</f>
        <v>82</v>
      </c>
      <c r="F170" s="364">
        <f>+'saisie N1 Pr'!H170+'saisie N1 Pr'!I170</f>
        <v>102</v>
      </c>
      <c r="G170" s="364">
        <f>+'saisie N1 Pr'!I170</f>
        <v>59</v>
      </c>
      <c r="H170" s="364">
        <f>+'saisie N1 Pr'!J170+'saisie N1 Pr'!K170</f>
        <v>82</v>
      </c>
      <c r="I170" s="364">
        <f>+'saisie N1 Pr'!K170</f>
        <v>54</v>
      </c>
      <c r="J170" s="364">
        <f>+'saisie N1 Pr'!L170+'saisie N1 Pr'!M170</f>
        <v>98</v>
      </c>
      <c r="K170" s="364">
        <f>+'saisie N1 Pr'!M170</f>
        <v>58</v>
      </c>
      <c r="L170" s="363">
        <f t="shared" si="58"/>
        <v>612</v>
      </c>
      <c r="M170" s="363">
        <f t="shared" si="59"/>
        <v>347</v>
      </c>
      <c r="N170" s="183" t="s">
        <v>510</v>
      </c>
      <c r="O170" s="364">
        <f>+'saisie N1 Pr'!Q170+'saisie N1 Pr'!R170</f>
        <v>26</v>
      </c>
      <c r="P170" s="364">
        <f>+'saisie N1 Pr'!R170</f>
        <v>12</v>
      </c>
      <c r="Q170" s="364">
        <f>+'saisie N1 Pr'!S170+'saisie N1 Pr'!T170</f>
        <v>39</v>
      </c>
      <c r="R170" s="364">
        <f>+'saisie N1 Pr'!T170</f>
        <v>13</v>
      </c>
      <c r="S170" s="364">
        <f>+'saisie N1 Pr'!U170+'saisie N1 Pr'!V170</f>
        <v>19</v>
      </c>
      <c r="T170" s="364">
        <f>+'saisie N1 Pr'!V170</f>
        <v>9</v>
      </c>
      <c r="U170" s="364">
        <f>+'saisie N1 Pr'!W170+'saisie N1 Pr'!X170</f>
        <v>3</v>
      </c>
      <c r="V170" s="364">
        <f>+'saisie N1 Pr'!X170</f>
        <v>3</v>
      </c>
      <c r="W170" s="364">
        <f>+'saisie N1 Pr'!Y170+'saisie N1 Pr'!Z170</f>
        <v>7</v>
      </c>
      <c r="X170" s="364">
        <f>+'saisie N1 Pr'!Z170</f>
        <v>6</v>
      </c>
      <c r="Y170" s="363">
        <f t="shared" si="54"/>
        <v>94</v>
      </c>
      <c r="Z170" s="363">
        <f t="shared" si="55"/>
        <v>43</v>
      </c>
      <c r="AA170" s="183" t="s">
        <v>510</v>
      </c>
      <c r="AB170" s="364">
        <f>+'saisie N1 Pr'!AE170</f>
        <v>4</v>
      </c>
      <c r="AC170" s="364">
        <f>+'saisie N1 Pr'!AF170</f>
        <v>3</v>
      </c>
      <c r="AD170" s="364">
        <f>+'saisie N1 Pr'!AG170</f>
        <v>3</v>
      </c>
      <c r="AE170" s="364">
        <f>+'saisie N1 Pr'!AH170</f>
        <v>3</v>
      </c>
      <c r="AF170" s="364">
        <f>+'saisie N1 Pr'!AI170</f>
        <v>3</v>
      </c>
      <c r="AG170" s="182">
        <f t="shared" si="56"/>
        <v>16</v>
      </c>
      <c r="AH170" s="364">
        <f>+'saisie N1 Pr'!AK170</f>
        <v>26</v>
      </c>
      <c r="AI170" s="364">
        <f>+'saisie N1 Pr'!AL170</f>
        <v>25</v>
      </c>
      <c r="AJ170" s="364">
        <f>+'saisie N1 Pr'!AM170</f>
        <v>25</v>
      </c>
      <c r="AK170" s="364">
        <v>0</v>
      </c>
      <c r="AL170" s="364">
        <v>24</v>
      </c>
      <c r="AM170" s="364">
        <v>3</v>
      </c>
      <c r="AN170" s="357">
        <f t="shared" si="57"/>
        <v>28</v>
      </c>
      <c r="AO170" s="357">
        <f t="shared" si="60"/>
        <v>3</v>
      </c>
      <c r="AP170" s="183">
        <v>3</v>
      </c>
      <c r="AQ170" s="183">
        <f>+'saisie N1 Pr'!AU168</f>
        <v>0</v>
      </c>
    </row>
    <row r="171" spans="1:43" ht="15.75" customHeight="1">
      <c r="A171" s="183" t="s">
        <v>511</v>
      </c>
      <c r="B171" s="364">
        <f>+'saisie N1 Pr'!D171+'saisie N1 Pr'!E171</f>
        <v>687</v>
      </c>
      <c r="C171" s="364">
        <f>+'saisie N1 Pr'!E171</f>
        <v>344</v>
      </c>
      <c r="D171" s="364">
        <f>+'saisie N1 Pr'!F171+'saisie N1 Pr'!G171</f>
        <v>367</v>
      </c>
      <c r="E171" s="364">
        <f>+'saisie N1 Pr'!G171</f>
        <v>184</v>
      </c>
      <c r="F171" s="364">
        <f>+'saisie N1 Pr'!H171+'saisie N1 Pr'!I171</f>
        <v>286</v>
      </c>
      <c r="G171" s="364">
        <f>+'saisie N1 Pr'!I171</f>
        <v>131</v>
      </c>
      <c r="H171" s="364">
        <f>+'saisie N1 Pr'!J171+'saisie N1 Pr'!K171</f>
        <v>169</v>
      </c>
      <c r="I171" s="364">
        <f>+'saisie N1 Pr'!K171</f>
        <v>102</v>
      </c>
      <c r="J171" s="364">
        <f>+'saisie N1 Pr'!L171+'saisie N1 Pr'!M171</f>
        <v>163</v>
      </c>
      <c r="K171" s="364">
        <f>+'saisie N1 Pr'!M171</f>
        <v>101</v>
      </c>
      <c r="L171" s="363">
        <f t="shared" si="58"/>
        <v>1672</v>
      </c>
      <c r="M171" s="363">
        <f t="shared" si="59"/>
        <v>862</v>
      </c>
      <c r="N171" s="183" t="s">
        <v>511</v>
      </c>
      <c r="O171" s="364">
        <f>+'saisie N1 Pr'!Q171+'saisie N1 Pr'!R171</f>
        <v>310</v>
      </c>
      <c r="P171" s="364">
        <f>+'saisie N1 Pr'!R171</f>
        <v>144</v>
      </c>
      <c r="Q171" s="364">
        <f>+'saisie N1 Pr'!S171+'saisie N1 Pr'!T171</f>
        <v>117</v>
      </c>
      <c r="R171" s="364">
        <f>+'saisie N1 Pr'!T171</f>
        <v>48</v>
      </c>
      <c r="S171" s="364">
        <f>+'saisie N1 Pr'!U171+'saisie N1 Pr'!V171</f>
        <v>80</v>
      </c>
      <c r="T171" s="364">
        <f>+'saisie N1 Pr'!V171</f>
        <v>30</v>
      </c>
      <c r="U171" s="364">
        <f>+'saisie N1 Pr'!W171+'saisie N1 Pr'!X171</f>
        <v>41</v>
      </c>
      <c r="V171" s="364">
        <f>+'saisie N1 Pr'!X171</f>
        <v>28</v>
      </c>
      <c r="W171" s="364">
        <f>+'saisie N1 Pr'!Y171+'saisie N1 Pr'!Z171</f>
        <v>49</v>
      </c>
      <c r="X171" s="364">
        <f>+'saisie N1 Pr'!Z171</f>
        <v>30</v>
      </c>
      <c r="Y171" s="363">
        <f t="shared" si="54"/>
        <v>597</v>
      </c>
      <c r="Z171" s="363">
        <f t="shared" si="55"/>
        <v>280</v>
      </c>
      <c r="AA171" s="183" t="s">
        <v>511</v>
      </c>
      <c r="AB171" s="364">
        <f>+'saisie N1 Pr'!AE171</f>
        <v>22</v>
      </c>
      <c r="AC171" s="364">
        <f>+'saisie N1 Pr'!AF171</f>
        <v>22</v>
      </c>
      <c r="AD171" s="364">
        <f>+'saisie N1 Pr'!AG171</f>
        <v>21</v>
      </c>
      <c r="AE171" s="364">
        <f>+'saisie N1 Pr'!AH171</f>
        <v>10</v>
      </c>
      <c r="AF171" s="364">
        <f>+'saisie N1 Pr'!AI171</f>
        <v>5</v>
      </c>
      <c r="AG171" s="182">
        <f t="shared" si="56"/>
        <v>80</v>
      </c>
      <c r="AH171" s="364">
        <f>+'saisie N1 Pr'!AK171</f>
        <v>49</v>
      </c>
      <c r="AI171" s="364">
        <f>+'saisie N1 Pr'!AL171</f>
        <v>48</v>
      </c>
      <c r="AJ171" s="364">
        <f>+'saisie N1 Pr'!AM171</f>
        <v>53</v>
      </c>
      <c r="AK171" s="364">
        <v>0</v>
      </c>
      <c r="AL171" s="364">
        <v>31</v>
      </c>
      <c r="AM171" s="364">
        <v>0</v>
      </c>
      <c r="AN171" s="357">
        <f t="shared" si="57"/>
        <v>53</v>
      </c>
      <c r="AO171" s="357">
        <f t="shared" si="60"/>
        <v>20</v>
      </c>
      <c r="AP171" s="183">
        <v>20</v>
      </c>
      <c r="AQ171" s="183">
        <f>+'saisie N1 Pr'!AU169</f>
        <v>0</v>
      </c>
    </row>
    <row r="172" spans="1:43" ht="15.75" customHeight="1">
      <c r="A172" s="183" t="s">
        <v>512</v>
      </c>
      <c r="B172" s="364">
        <f>+'saisie N1 Pr'!D172+'saisie N1 Pr'!E172</f>
        <v>582</v>
      </c>
      <c r="C172" s="364">
        <f>+'saisie N1 Pr'!E172</f>
        <v>294</v>
      </c>
      <c r="D172" s="364">
        <f>+'saisie N1 Pr'!F172+'saisie N1 Pr'!G172</f>
        <v>235</v>
      </c>
      <c r="E172" s="364">
        <f>+'saisie N1 Pr'!G172</f>
        <v>117</v>
      </c>
      <c r="F172" s="364">
        <f>+'saisie N1 Pr'!H172+'saisie N1 Pr'!I172</f>
        <v>193</v>
      </c>
      <c r="G172" s="364">
        <f>+'saisie N1 Pr'!I172</f>
        <v>113</v>
      </c>
      <c r="H172" s="364">
        <f>+'saisie N1 Pr'!J172+'saisie N1 Pr'!K172</f>
        <v>113</v>
      </c>
      <c r="I172" s="364">
        <f>+'saisie N1 Pr'!K172</f>
        <v>64</v>
      </c>
      <c r="J172" s="364">
        <f>+'saisie N1 Pr'!L172+'saisie N1 Pr'!M172</f>
        <v>76</v>
      </c>
      <c r="K172" s="364">
        <f>+'saisie N1 Pr'!M172</f>
        <v>34</v>
      </c>
      <c r="L172" s="363">
        <f t="shared" si="58"/>
        <v>1199</v>
      </c>
      <c r="M172" s="363">
        <f t="shared" si="59"/>
        <v>622</v>
      </c>
      <c r="N172" s="183" t="s">
        <v>512</v>
      </c>
      <c r="O172" s="364">
        <f>+'saisie N1 Pr'!Q172+'saisie N1 Pr'!R172</f>
        <v>221</v>
      </c>
      <c r="P172" s="364">
        <f>+'saisie N1 Pr'!R172</f>
        <v>117</v>
      </c>
      <c r="Q172" s="364">
        <f>+'saisie N1 Pr'!S172+'saisie N1 Pr'!T172</f>
        <v>46</v>
      </c>
      <c r="R172" s="364">
        <f>+'saisie N1 Pr'!T172</f>
        <v>19</v>
      </c>
      <c r="S172" s="364">
        <f>+'saisie N1 Pr'!U172+'saisie N1 Pr'!V172</f>
        <v>26</v>
      </c>
      <c r="T172" s="364">
        <f>+'saisie N1 Pr'!V172</f>
        <v>17</v>
      </c>
      <c r="U172" s="364">
        <f>+'saisie N1 Pr'!W172+'saisie N1 Pr'!X172</f>
        <v>9</v>
      </c>
      <c r="V172" s="364">
        <f>+'saisie N1 Pr'!X172</f>
        <v>6</v>
      </c>
      <c r="W172" s="364">
        <f>+'saisie N1 Pr'!Y172+'saisie N1 Pr'!Z172</f>
        <v>5</v>
      </c>
      <c r="X172" s="364">
        <f>+'saisie N1 Pr'!Z172</f>
        <v>2</v>
      </c>
      <c r="Y172" s="363">
        <f t="shared" si="54"/>
        <v>307</v>
      </c>
      <c r="Z172" s="363">
        <f t="shared" si="55"/>
        <v>161</v>
      </c>
      <c r="AA172" s="183" t="s">
        <v>512</v>
      </c>
      <c r="AB172" s="364">
        <f>+'saisie N1 Pr'!AE172</f>
        <v>18</v>
      </c>
      <c r="AC172" s="364">
        <f>+'saisie N1 Pr'!AF172</f>
        <v>14</v>
      </c>
      <c r="AD172" s="364">
        <f>+'saisie N1 Pr'!AG172</f>
        <v>14</v>
      </c>
      <c r="AE172" s="364">
        <f>+'saisie N1 Pr'!AH172</f>
        <v>4</v>
      </c>
      <c r="AF172" s="364">
        <f>+'saisie N1 Pr'!AI172</f>
        <v>3</v>
      </c>
      <c r="AG172" s="182">
        <f t="shared" si="56"/>
        <v>53</v>
      </c>
      <c r="AH172" s="364">
        <f>+'saisie N1 Pr'!AK172</f>
        <v>29</v>
      </c>
      <c r="AI172" s="364">
        <f>+'saisie N1 Pr'!AL172</f>
        <v>29</v>
      </c>
      <c r="AJ172" s="364">
        <f>+'saisie N1 Pr'!AM172</f>
        <v>29</v>
      </c>
      <c r="AK172" s="364">
        <v>0</v>
      </c>
      <c r="AL172" s="364">
        <v>7</v>
      </c>
      <c r="AM172" s="364">
        <v>3</v>
      </c>
      <c r="AN172" s="357">
        <f t="shared" si="57"/>
        <v>32</v>
      </c>
      <c r="AO172" s="357">
        <f t="shared" si="60"/>
        <v>14</v>
      </c>
      <c r="AP172" s="183">
        <v>14</v>
      </c>
      <c r="AQ172" s="183">
        <f>+'saisie N1 Pr'!AU170</f>
        <v>0</v>
      </c>
    </row>
    <row r="173" spans="1:43" ht="15.75" customHeight="1">
      <c r="A173" s="183" t="s">
        <v>513</v>
      </c>
      <c r="B173" s="364">
        <f>+'saisie N1 Pr'!D173+'saisie N1 Pr'!E173</f>
        <v>274</v>
      </c>
      <c r="C173" s="364">
        <f>+'saisie N1 Pr'!E173</f>
        <v>133</v>
      </c>
      <c r="D173" s="364">
        <f>+'saisie N1 Pr'!F173+'saisie N1 Pr'!G173</f>
        <v>176</v>
      </c>
      <c r="E173" s="364">
        <f>+'saisie N1 Pr'!G173</f>
        <v>88</v>
      </c>
      <c r="F173" s="364">
        <f>+'saisie N1 Pr'!H173+'saisie N1 Pr'!I173</f>
        <v>148</v>
      </c>
      <c r="G173" s="364">
        <f>+'saisie N1 Pr'!I173</f>
        <v>73</v>
      </c>
      <c r="H173" s="364">
        <f>+'saisie N1 Pr'!J173+'saisie N1 Pr'!K173</f>
        <v>103</v>
      </c>
      <c r="I173" s="364">
        <f>+'saisie N1 Pr'!K173</f>
        <v>61</v>
      </c>
      <c r="J173" s="364">
        <f>+'saisie N1 Pr'!L173+'saisie N1 Pr'!M173</f>
        <v>62</v>
      </c>
      <c r="K173" s="364">
        <f>+'saisie N1 Pr'!M173</f>
        <v>28</v>
      </c>
      <c r="L173" s="363">
        <f t="shared" si="58"/>
        <v>763</v>
      </c>
      <c r="M173" s="363">
        <f t="shared" si="59"/>
        <v>383</v>
      </c>
      <c r="N173" s="183" t="s">
        <v>513</v>
      </c>
      <c r="O173" s="364">
        <f>+'saisie N1 Pr'!Q173+'saisie N1 Pr'!R173</f>
        <v>31</v>
      </c>
      <c r="P173" s="364">
        <f>+'saisie N1 Pr'!R173</f>
        <v>13</v>
      </c>
      <c r="Q173" s="364">
        <f>+'saisie N1 Pr'!S173+'saisie N1 Pr'!T173</f>
        <v>19</v>
      </c>
      <c r="R173" s="364">
        <f>+'saisie N1 Pr'!T173</f>
        <v>8</v>
      </c>
      <c r="S173" s="364">
        <f>+'saisie N1 Pr'!U173+'saisie N1 Pr'!V173</f>
        <v>32</v>
      </c>
      <c r="T173" s="364">
        <f>+'saisie N1 Pr'!V173</f>
        <v>16</v>
      </c>
      <c r="U173" s="364">
        <f>+'saisie N1 Pr'!W173+'saisie N1 Pr'!X173</f>
        <v>23</v>
      </c>
      <c r="V173" s="364">
        <f>+'saisie N1 Pr'!X173</f>
        <v>13</v>
      </c>
      <c r="W173" s="364">
        <f>+'saisie N1 Pr'!Y173+'saisie N1 Pr'!Z173</f>
        <v>2</v>
      </c>
      <c r="X173" s="364">
        <f>+'saisie N1 Pr'!Z173</f>
        <v>2</v>
      </c>
      <c r="Y173" s="363">
        <f t="shared" si="54"/>
        <v>107</v>
      </c>
      <c r="Z173" s="363">
        <f t="shared" si="55"/>
        <v>52</v>
      </c>
      <c r="AA173" s="183" t="s">
        <v>513</v>
      </c>
      <c r="AB173" s="364">
        <f>+'saisie N1 Pr'!AE173</f>
        <v>8</v>
      </c>
      <c r="AC173" s="364">
        <f>+'saisie N1 Pr'!AF173</f>
        <v>6</v>
      </c>
      <c r="AD173" s="364">
        <f>+'saisie N1 Pr'!AG173</f>
        <v>3</v>
      </c>
      <c r="AE173" s="364">
        <f>+'saisie N1 Pr'!AH173</f>
        <v>2</v>
      </c>
      <c r="AF173" s="364">
        <f>+'saisie N1 Pr'!AI173</f>
        <v>28</v>
      </c>
      <c r="AG173" s="182">
        <f t="shared" si="56"/>
        <v>47</v>
      </c>
      <c r="AH173" s="364">
        <v>34</v>
      </c>
      <c r="AI173" s="364">
        <v>21</v>
      </c>
      <c r="AJ173" s="364">
        <f>+'saisie N1 Pr'!AM173</f>
        <v>16</v>
      </c>
      <c r="AK173" s="364">
        <v>1</v>
      </c>
      <c r="AL173" s="364">
        <v>0</v>
      </c>
      <c r="AM173" s="364">
        <v>9</v>
      </c>
      <c r="AN173" s="357">
        <f t="shared" si="57"/>
        <v>25</v>
      </c>
      <c r="AO173" s="357">
        <f t="shared" si="60"/>
        <v>8</v>
      </c>
      <c r="AP173" s="183">
        <v>8</v>
      </c>
      <c r="AQ173" s="183">
        <f>+'saisie N1 Pr'!AU171</f>
        <v>0</v>
      </c>
    </row>
    <row r="174" spans="1:43" ht="15.75" customHeight="1">
      <c r="A174" s="183" t="s">
        <v>514</v>
      </c>
      <c r="B174" s="364">
        <f>+'saisie N1 Pr'!D174+'saisie N1 Pr'!E174</f>
        <v>335</v>
      </c>
      <c r="C174" s="364">
        <f>+'saisie N1 Pr'!E174</f>
        <v>195</v>
      </c>
      <c r="D174" s="364">
        <f>+'saisie N1 Pr'!F174+'saisie N1 Pr'!G174</f>
        <v>167</v>
      </c>
      <c r="E174" s="364">
        <f>+'saisie N1 Pr'!G174</f>
        <v>98</v>
      </c>
      <c r="F174" s="364">
        <f>+'saisie N1 Pr'!H174+'saisie N1 Pr'!I174</f>
        <v>144</v>
      </c>
      <c r="G174" s="364">
        <f>+'saisie N1 Pr'!I174</f>
        <v>91</v>
      </c>
      <c r="H174" s="364">
        <f>+'saisie N1 Pr'!J174+'saisie N1 Pr'!K174</f>
        <v>71</v>
      </c>
      <c r="I174" s="364">
        <f>+'saisie N1 Pr'!K174</f>
        <v>39</v>
      </c>
      <c r="J174" s="364">
        <f>+'saisie N1 Pr'!L174+'saisie N1 Pr'!M174</f>
        <v>49</v>
      </c>
      <c r="K174" s="364">
        <f>+'saisie N1 Pr'!M174</f>
        <v>25</v>
      </c>
      <c r="L174" s="363">
        <f t="shared" si="58"/>
        <v>766</v>
      </c>
      <c r="M174" s="363">
        <f t="shared" si="59"/>
        <v>448</v>
      </c>
      <c r="N174" s="183" t="s">
        <v>514</v>
      </c>
      <c r="O174" s="364">
        <f>+'saisie N1 Pr'!Q174+'saisie N1 Pr'!R174</f>
        <v>144</v>
      </c>
      <c r="P174" s="364">
        <f>+'saisie N1 Pr'!R174</f>
        <v>85</v>
      </c>
      <c r="Q174" s="364">
        <f>+'saisie N1 Pr'!S174+'saisie N1 Pr'!T174</f>
        <v>49</v>
      </c>
      <c r="R174" s="364">
        <f>+'saisie N1 Pr'!T174</f>
        <v>33</v>
      </c>
      <c r="S174" s="364">
        <f>+'saisie N1 Pr'!U174+'saisie N1 Pr'!V174</f>
        <v>13</v>
      </c>
      <c r="T174" s="364">
        <f>+'saisie N1 Pr'!V174</f>
        <v>10</v>
      </c>
      <c r="U174" s="364">
        <f>+'saisie N1 Pr'!W174+'saisie N1 Pr'!X174</f>
        <v>6</v>
      </c>
      <c r="V174" s="364">
        <f>+'saisie N1 Pr'!X174</f>
        <v>4</v>
      </c>
      <c r="W174" s="364">
        <f>+'saisie N1 Pr'!Y174+'saisie N1 Pr'!Z174</f>
        <v>2</v>
      </c>
      <c r="X174" s="364">
        <f>+'saisie N1 Pr'!Z174</f>
        <v>1</v>
      </c>
      <c r="Y174" s="363">
        <f t="shared" si="54"/>
        <v>214</v>
      </c>
      <c r="Z174" s="363">
        <f t="shared" si="55"/>
        <v>133</v>
      </c>
      <c r="AA174" s="183" t="s">
        <v>514</v>
      </c>
      <c r="AB174" s="364">
        <f>+'saisie N1 Pr'!AE174</f>
        <v>12</v>
      </c>
      <c r="AC174" s="364">
        <f>+'saisie N1 Pr'!AF174</f>
        <v>12</v>
      </c>
      <c r="AD174" s="364">
        <f>+'saisie N1 Pr'!AG174</f>
        <v>11</v>
      </c>
      <c r="AE174" s="364">
        <f>+'saisie N1 Pr'!AH174</f>
        <v>1</v>
      </c>
      <c r="AF174" s="364">
        <f>+'saisie N1 Pr'!AI174</f>
        <v>1</v>
      </c>
      <c r="AG174" s="182">
        <f t="shared" si="56"/>
        <v>37</v>
      </c>
      <c r="AH174" s="364">
        <f>+'saisie N1 Pr'!AK174</f>
        <v>20</v>
      </c>
      <c r="AI174" s="364">
        <f>+'saisie N1 Pr'!AL174</f>
        <v>20</v>
      </c>
      <c r="AJ174" s="364">
        <f>+'saisie N1 Pr'!AM174</f>
        <v>20</v>
      </c>
      <c r="AK174" s="364">
        <v>0</v>
      </c>
      <c r="AL174" s="364">
        <v>7</v>
      </c>
      <c r="AM174" s="364">
        <v>1</v>
      </c>
      <c r="AN174" s="357">
        <f t="shared" si="57"/>
        <v>21</v>
      </c>
      <c r="AO174" s="357">
        <f t="shared" si="60"/>
        <v>12</v>
      </c>
      <c r="AP174" s="183">
        <v>12</v>
      </c>
      <c r="AQ174" s="183">
        <f>+'saisie N1 Pr'!AU172</f>
        <v>0</v>
      </c>
    </row>
    <row r="175" spans="1:43" ht="15.75" customHeight="1">
      <c r="A175" s="183" t="s">
        <v>515</v>
      </c>
      <c r="B175" s="364"/>
      <c r="C175" s="364">
        <f>+'saisie N1 Pr'!E175</f>
        <v>0</v>
      </c>
      <c r="D175" s="364">
        <f>+'saisie N1 Pr'!F175+'saisie N1 Pr'!G175</f>
        <v>0</v>
      </c>
      <c r="E175" s="364">
        <f>+'saisie N1 Pr'!G175</f>
        <v>0</v>
      </c>
      <c r="F175" s="364">
        <f>+'saisie N1 Pr'!H175+'saisie N1 Pr'!I175</f>
        <v>0</v>
      </c>
      <c r="G175" s="364">
        <f>+'saisie N1 Pr'!I175</f>
        <v>0</v>
      </c>
      <c r="H175" s="364">
        <f>+'saisie N1 Pr'!J175+'saisie N1 Pr'!K175</f>
        <v>0</v>
      </c>
      <c r="I175" s="364">
        <f>+'saisie N1 Pr'!K175</f>
        <v>0</v>
      </c>
      <c r="J175" s="364">
        <f>+'saisie N1 Pr'!L175+'saisie N1 Pr'!M175</f>
        <v>0</v>
      </c>
      <c r="K175" s="364">
        <f>+'saisie N1 Pr'!M175</f>
        <v>0</v>
      </c>
      <c r="L175" s="363">
        <f t="shared" si="58"/>
        <v>0</v>
      </c>
      <c r="M175" s="363">
        <f t="shared" si="59"/>
        <v>0</v>
      </c>
      <c r="N175" s="183" t="s">
        <v>515</v>
      </c>
      <c r="O175" s="364">
        <f>+'saisie N1 Pr'!Q175+'saisie N1 Pr'!R175</f>
        <v>0</v>
      </c>
      <c r="P175" s="364">
        <f>+'saisie N1 Pr'!R175</f>
        <v>0</v>
      </c>
      <c r="Q175" s="364">
        <f>+'saisie N1 Pr'!S175+'saisie N1 Pr'!T175</f>
        <v>0</v>
      </c>
      <c r="R175" s="364">
        <f>+'saisie N1 Pr'!T175</f>
        <v>0</v>
      </c>
      <c r="S175" s="364">
        <f>+'saisie N1 Pr'!U175+'saisie N1 Pr'!V175</f>
        <v>0</v>
      </c>
      <c r="T175" s="364">
        <f>+'saisie N1 Pr'!V175</f>
        <v>0</v>
      </c>
      <c r="U175" s="364">
        <f>+'saisie N1 Pr'!W175+'saisie N1 Pr'!X175</f>
        <v>0</v>
      </c>
      <c r="V175" s="364">
        <f>+'saisie N1 Pr'!X175</f>
        <v>0</v>
      </c>
      <c r="W175" s="364">
        <f>+'saisie N1 Pr'!Y175+'saisie N1 Pr'!Z175</f>
        <v>0</v>
      </c>
      <c r="X175" s="364">
        <f>+'saisie N1 Pr'!Z175</f>
        <v>0</v>
      </c>
      <c r="Y175" s="363">
        <f t="shared" si="54"/>
        <v>0</v>
      </c>
      <c r="Z175" s="363">
        <f t="shared" si="55"/>
        <v>0</v>
      </c>
      <c r="AA175" s="183" t="s">
        <v>515</v>
      </c>
      <c r="AB175" s="364">
        <f>+'saisie N1 Pr'!AE175</f>
        <v>0</v>
      </c>
      <c r="AC175" s="364">
        <f>+'saisie N1 Pr'!AF175</f>
        <v>0</v>
      </c>
      <c r="AD175" s="364">
        <f>+'saisie N1 Pr'!AG175</f>
        <v>0</v>
      </c>
      <c r="AE175" s="364">
        <f>+'saisie N1 Pr'!AH175</f>
        <v>0</v>
      </c>
      <c r="AF175" s="364">
        <f>+'saisie N1 Pr'!AI175</f>
        <v>0</v>
      </c>
      <c r="AG175" s="182">
        <f t="shared" si="56"/>
        <v>0</v>
      </c>
      <c r="AH175" s="364">
        <f>+'saisie N1 Pr'!AK175</f>
        <v>0</v>
      </c>
      <c r="AI175" s="364">
        <f>+'saisie N1 Pr'!AL175</f>
        <v>0</v>
      </c>
      <c r="AJ175" s="364">
        <f>+'saisie N1 Pr'!AM175</f>
        <v>0</v>
      </c>
      <c r="AK175" s="364"/>
      <c r="AL175" s="364"/>
      <c r="AM175" s="364">
        <v>0</v>
      </c>
      <c r="AN175" s="357">
        <f t="shared" si="57"/>
        <v>0</v>
      </c>
      <c r="AO175" s="357">
        <f t="shared" si="60"/>
        <v>0</v>
      </c>
      <c r="AP175" s="183">
        <v>0</v>
      </c>
      <c r="AQ175" s="183">
        <f>+'saisie N1 Pr'!AU173</f>
        <v>0</v>
      </c>
    </row>
    <row r="176" spans="1:43" ht="15.75" customHeight="1">
      <c r="A176" s="183" t="s">
        <v>516</v>
      </c>
      <c r="B176" s="364">
        <f>+'saisie N1 Pr'!D176+'saisie N1 Pr'!E176</f>
        <v>92</v>
      </c>
      <c r="C176" s="364">
        <f>+'saisie N1 Pr'!E176</f>
        <v>41</v>
      </c>
      <c r="D176" s="364">
        <f>+'saisie N1 Pr'!F176+'saisie N1 Pr'!G176</f>
        <v>84</v>
      </c>
      <c r="E176" s="364">
        <f>+'saisie N1 Pr'!G176</f>
        <v>42</v>
      </c>
      <c r="F176" s="364">
        <f>+'saisie N1 Pr'!H176+'saisie N1 Pr'!I176</f>
        <v>62</v>
      </c>
      <c r="G176" s="364">
        <f>+'saisie N1 Pr'!I176</f>
        <v>22</v>
      </c>
      <c r="H176" s="364">
        <f>+'saisie N1 Pr'!J176+'saisie N1 Pr'!K176</f>
        <v>62</v>
      </c>
      <c r="I176" s="364">
        <f>+'saisie N1 Pr'!K176</f>
        <v>27</v>
      </c>
      <c r="J176" s="364">
        <f>+'saisie N1 Pr'!L176+'saisie N1 Pr'!M176</f>
        <v>37</v>
      </c>
      <c r="K176" s="364">
        <f>+'saisie N1 Pr'!M176</f>
        <v>20</v>
      </c>
      <c r="L176" s="363">
        <f t="shared" si="58"/>
        <v>337</v>
      </c>
      <c r="M176" s="363">
        <f t="shared" si="59"/>
        <v>152</v>
      </c>
      <c r="N176" s="183" t="s">
        <v>516</v>
      </c>
      <c r="O176" s="364">
        <f>+'saisie N1 Pr'!Q176+'saisie N1 Pr'!R176</f>
        <v>20</v>
      </c>
      <c r="P176" s="364">
        <f>+'saisie N1 Pr'!R176</f>
        <v>11</v>
      </c>
      <c r="Q176" s="364">
        <f>+'saisie N1 Pr'!S176+'saisie N1 Pr'!T176</f>
        <v>7</v>
      </c>
      <c r="R176" s="364">
        <f>+'saisie N1 Pr'!T176</f>
        <v>3</v>
      </c>
      <c r="S176" s="364">
        <f>+'saisie N1 Pr'!U176+'saisie N1 Pr'!V176</f>
        <v>5</v>
      </c>
      <c r="T176" s="364">
        <f>+'saisie N1 Pr'!V176</f>
        <v>1</v>
      </c>
      <c r="U176" s="364">
        <f>+'saisie N1 Pr'!W176+'saisie N1 Pr'!X176</f>
        <v>10</v>
      </c>
      <c r="V176" s="364">
        <f>+'saisie N1 Pr'!X176</f>
        <v>3</v>
      </c>
      <c r="W176" s="364">
        <f>+'saisie N1 Pr'!Y176+'saisie N1 Pr'!Z176</f>
        <v>3</v>
      </c>
      <c r="X176" s="364">
        <f>+'saisie N1 Pr'!Z176</f>
        <v>1</v>
      </c>
      <c r="Y176" s="363">
        <f t="shared" si="54"/>
        <v>45</v>
      </c>
      <c r="Z176" s="363">
        <f t="shared" si="55"/>
        <v>19</v>
      </c>
      <c r="AA176" s="183" t="s">
        <v>516</v>
      </c>
      <c r="AB176" s="364">
        <f>+'saisie N1 Pr'!AE176</f>
        <v>2</v>
      </c>
      <c r="AC176" s="364">
        <f>+'saisie N1 Pr'!AF176</f>
        <v>3</v>
      </c>
      <c r="AD176" s="364">
        <f>+'saisie N1 Pr'!AG176</f>
        <v>3</v>
      </c>
      <c r="AE176" s="364">
        <f>+'saisie N1 Pr'!AH176</f>
        <v>2</v>
      </c>
      <c r="AF176" s="364">
        <f>+'saisie N1 Pr'!AI176</f>
        <v>1</v>
      </c>
      <c r="AG176" s="182">
        <f t="shared" si="56"/>
        <v>11</v>
      </c>
      <c r="AH176" s="364">
        <f>+'saisie N1 Pr'!AK176</f>
        <v>9</v>
      </c>
      <c r="AI176" s="364">
        <f>+'saisie N1 Pr'!AL176</f>
        <v>9</v>
      </c>
      <c r="AJ176" s="364">
        <f>+'saisie N1 Pr'!AM176</f>
        <v>9</v>
      </c>
      <c r="AK176" s="364">
        <v>0</v>
      </c>
      <c r="AL176" s="364">
        <v>5</v>
      </c>
      <c r="AM176" s="364">
        <v>1</v>
      </c>
      <c r="AN176" s="357">
        <f t="shared" si="57"/>
        <v>10</v>
      </c>
      <c r="AO176" s="357">
        <f t="shared" si="60"/>
        <v>3</v>
      </c>
      <c r="AP176" s="183">
        <v>3</v>
      </c>
      <c r="AQ176" s="183">
        <f>+'saisie N1 Pr'!AU174</f>
        <v>0</v>
      </c>
    </row>
    <row r="177" spans="1:43" ht="15.75" customHeight="1">
      <c r="A177" s="183" t="s">
        <v>517</v>
      </c>
      <c r="B177" s="364">
        <f>+'saisie N1 Pr'!D177+'saisie N1 Pr'!E177</f>
        <v>311</v>
      </c>
      <c r="C177" s="364">
        <f>+'saisie N1 Pr'!E177</f>
        <v>167</v>
      </c>
      <c r="D177" s="364">
        <f>+'saisie N1 Pr'!F177+'saisie N1 Pr'!G177</f>
        <v>260</v>
      </c>
      <c r="E177" s="364">
        <f>+'saisie N1 Pr'!G177</f>
        <v>139</v>
      </c>
      <c r="F177" s="364">
        <f>+'saisie N1 Pr'!H177+'saisie N1 Pr'!I177</f>
        <v>272</v>
      </c>
      <c r="G177" s="364">
        <f>+'saisie N1 Pr'!I177</f>
        <v>142</v>
      </c>
      <c r="H177" s="364">
        <f>+'saisie N1 Pr'!J177+'saisie N1 Pr'!K177</f>
        <v>161</v>
      </c>
      <c r="I177" s="364">
        <f>+'saisie N1 Pr'!K177</f>
        <v>89</v>
      </c>
      <c r="J177" s="364">
        <f>+'saisie N1 Pr'!L177+'saisie N1 Pr'!M177</f>
        <v>136</v>
      </c>
      <c r="K177" s="364">
        <f>+'saisie N1 Pr'!M177</f>
        <v>60</v>
      </c>
      <c r="L177" s="363">
        <f t="shared" si="58"/>
        <v>1140</v>
      </c>
      <c r="M177" s="363">
        <f t="shared" si="59"/>
        <v>597</v>
      </c>
      <c r="N177" s="183" t="s">
        <v>517</v>
      </c>
      <c r="O177" s="364">
        <f>+'saisie N1 Pr'!Q177+'saisie N1 Pr'!R177</f>
        <v>46</v>
      </c>
      <c r="P177" s="364">
        <f>+'saisie N1 Pr'!R177</f>
        <v>26</v>
      </c>
      <c r="Q177" s="364">
        <f>+'saisie N1 Pr'!S177+'saisie N1 Pr'!T177</f>
        <v>43</v>
      </c>
      <c r="R177" s="364">
        <f>+'saisie N1 Pr'!T177</f>
        <v>23</v>
      </c>
      <c r="S177" s="364">
        <f>+'saisie N1 Pr'!U177+'saisie N1 Pr'!V177</f>
        <v>39</v>
      </c>
      <c r="T177" s="364">
        <f>+'saisie N1 Pr'!V177</f>
        <v>20</v>
      </c>
      <c r="U177" s="364">
        <f>+'saisie N1 Pr'!W177+'saisie N1 Pr'!X177</f>
        <v>17</v>
      </c>
      <c r="V177" s="364">
        <f>+'saisie N1 Pr'!X177</f>
        <v>11</v>
      </c>
      <c r="W177" s="364">
        <f>+'saisie N1 Pr'!Y177+'saisie N1 Pr'!Z177</f>
        <v>10</v>
      </c>
      <c r="X177" s="364">
        <f>+'saisie N1 Pr'!Z177</f>
        <v>7</v>
      </c>
      <c r="Y177" s="363">
        <f t="shared" si="54"/>
        <v>155</v>
      </c>
      <c r="Z177" s="363">
        <f t="shared" si="55"/>
        <v>87</v>
      </c>
      <c r="AA177" s="183" t="s">
        <v>517</v>
      </c>
      <c r="AB177" s="364">
        <f>+'saisie N1 Pr'!AE177</f>
        <v>10</v>
      </c>
      <c r="AC177" s="364">
        <f>+'saisie N1 Pr'!AF177</f>
        <v>5</v>
      </c>
      <c r="AD177" s="364">
        <f>+'saisie N1 Pr'!AG177</f>
        <v>6</v>
      </c>
      <c r="AE177" s="364">
        <f>+'saisie N1 Pr'!AH177</f>
        <v>4</v>
      </c>
      <c r="AF177" s="364">
        <f>+'saisie N1 Pr'!AI177</f>
        <v>4</v>
      </c>
      <c r="AG177" s="182">
        <f t="shared" si="56"/>
        <v>29</v>
      </c>
      <c r="AH177" s="364">
        <f>+'saisie N1 Pr'!AK177</f>
        <v>42</v>
      </c>
      <c r="AI177" s="364">
        <f>+'saisie N1 Pr'!AL177</f>
        <v>42</v>
      </c>
      <c r="AJ177" s="364">
        <f>+'saisie N1 Pr'!AM177</f>
        <v>42</v>
      </c>
      <c r="AK177" s="364">
        <v>0</v>
      </c>
      <c r="AL177" s="364">
        <v>39</v>
      </c>
      <c r="AM177" s="364">
        <v>3</v>
      </c>
      <c r="AN177" s="357">
        <f t="shared" si="57"/>
        <v>45</v>
      </c>
      <c r="AO177" s="357">
        <f t="shared" si="60"/>
        <v>9</v>
      </c>
      <c r="AP177" s="183">
        <v>9</v>
      </c>
      <c r="AQ177" s="183">
        <f>+'saisie N1 Pr'!AU175</f>
        <v>0</v>
      </c>
    </row>
    <row r="178" spans="1:43" ht="15.75" customHeight="1">
      <c r="A178" s="183" t="s">
        <v>518</v>
      </c>
      <c r="B178" s="364">
        <f>+'saisie N1 Pr'!D178+'saisie N1 Pr'!E178</f>
        <v>410</v>
      </c>
      <c r="C178" s="364">
        <f>+'saisie N1 Pr'!E178</f>
        <v>213</v>
      </c>
      <c r="D178" s="364">
        <f>+'saisie N1 Pr'!F178+'saisie N1 Pr'!G178</f>
        <v>369</v>
      </c>
      <c r="E178" s="364">
        <f>+'saisie N1 Pr'!G178</f>
        <v>188</v>
      </c>
      <c r="F178" s="364">
        <f>+'saisie N1 Pr'!H178+'saisie N1 Pr'!I178</f>
        <v>318</v>
      </c>
      <c r="G178" s="364">
        <f>+'saisie N1 Pr'!I178</f>
        <v>161</v>
      </c>
      <c r="H178" s="364">
        <f>+'saisie N1 Pr'!J178+'saisie N1 Pr'!K178</f>
        <v>283</v>
      </c>
      <c r="I178" s="364">
        <f>+'saisie N1 Pr'!K178</f>
        <v>141</v>
      </c>
      <c r="J178" s="364">
        <f>+'saisie N1 Pr'!L178+'saisie N1 Pr'!M178</f>
        <v>179</v>
      </c>
      <c r="K178" s="364">
        <f>+'saisie N1 Pr'!M178</f>
        <v>101</v>
      </c>
      <c r="L178" s="363">
        <f t="shared" si="58"/>
        <v>1559</v>
      </c>
      <c r="M178" s="363">
        <f t="shared" si="59"/>
        <v>804</v>
      </c>
      <c r="N178" s="183" t="s">
        <v>518</v>
      </c>
      <c r="O178" s="364">
        <f>+'saisie N1 Pr'!Q178+'saisie N1 Pr'!R178</f>
        <v>41</v>
      </c>
      <c r="P178" s="364">
        <f>+'saisie N1 Pr'!R178</f>
        <v>18</v>
      </c>
      <c r="Q178" s="364">
        <f>+'saisie N1 Pr'!S178+'saisie N1 Pr'!T178</f>
        <v>52</v>
      </c>
      <c r="R178" s="364">
        <f>+'saisie N1 Pr'!T178</f>
        <v>24</v>
      </c>
      <c r="S178" s="364">
        <f>+'saisie N1 Pr'!U178+'saisie N1 Pr'!V178</f>
        <v>41</v>
      </c>
      <c r="T178" s="364">
        <f>+'saisie N1 Pr'!V178</f>
        <v>20</v>
      </c>
      <c r="U178" s="364">
        <f>+'saisie N1 Pr'!W178+'saisie N1 Pr'!X178</f>
        <v>36</v>
      </c>
      <c r="V178" s="364">
        <f>+'saisie N1 Pr'!X178</f>
        <v>10</v>
      </c>
      <c r="W178" s="364">
        <f>+'saisie N1 Pr'!Y178+'saisie N1 Pr'!Z178</f>
        <v>2</v>
      </c>
      <c r="X178" s="364">
        <f>+'saisie N1 Pr'!Z178</f>
        <v>0</v>
      </c>
      <c r="Y178" s="363">
        <f t="shared" si="54"/>
        <v>172</v>
      </c>
      <c r="Z178" s="363">
        <f t="shared" si="55"/>
        <v>72</v>
      </c>
      <c r="AA178" s="183" t="s">
        <v>518</v>
      </c>
      <c r="AB178" s="364">
        <f>+'saisie N1 Pr'!AE178</f>
        <v>13</v>
      </c>
      <c r="AC178" s="364">
        <f>+'saisie N1 Pr'!AF178</f>
        <v>14</v>
      </c>
      <c r="AD178" s="364">
        <f>+'saisie N1 Pr'!AG178</f>
        <v>13</v>
      </c>
      <c r="AE178" s="364">
        <f>+'saisie N1 Pr'!AH178</f>
        <v>12</v>
      </c>
      <c r="AF178" s="364">
        <f>+'saisie N1 Pr'!AI178</f>
        <v>66</v>
      </c>
      <c r="AG178" s="182">
        <f t="shared" si="56"/>
        <v>118</v>
      </c>
      <c r="AH178" s="364">
        <v>61</v>
      </c>
      <c r="AI178" s="364">
        <v>61</v>
      </c>
      <c r="AJ178" s="364">
        <f>+'saisie N1 Pr'!AM178</f>
        <v>76</v>
      </c>
      <c r="AK178" s="364">
        <v>0</v>
      </c>
      <c r="AL178" s="364">
        <v>0</v>
      </c>
      <c r="AM178" s="364">
        <v>33</v>
      </c>
      <c r="AN178" s="357">
        <f t="shared" si="57"/>
        <v>109</v>
      </c>
      <c r="AO178" s="357">
        <f t="shared" si="60"/>
        <v>8</v>
      </c>
      <c r="AP178" s="183">
        <v>8</v>
      </c>
      <c r="AQ178" s="183">
        <f>+'saisie N1 Pr'!AU176</f>
        <v>0</v>
      </c>
    </row>
    <row r="179" spans="1:43" ht="15.75" customHeight="1">
      <c r="A179" s="183" t="s">
        <v>519</v>
      </c>
      <c r="B179" s="364">
        <f>+'saisie N1 Pr'!D179+'saisie N1 Pr'!E179</f>
        <v>308</v>
      </c>
      <c r="C179" s="364">
        <f>+'saisie N1 Pr'!E179</f>
        <v>140</v>
      </c>
      <c r="D179" s="364">
        <f>+'saisie N1 Pr'!F179+'saisie N1 Pr'!G179</f>
        <v>230</v>
      </c>
      <c r="E179" s="364">
        <f>+'saisie N1 Pr'!G179</f>
        <v>112</v>
      </c>
      <c r="F179" s="364">
        <f>+'saisie N1 Pr'!H179+'saisie N1 Pr'!I179</f>
        <v>205</v>
      </c>
      <c r="G179" s="364">
        <f>+'saisie N1 Pr'!I179</f>
        <v>103</v>
      </c>
      <c r="H179" s="364">
        <f>+'saisie N1 Pr'!J179+'saisie N1 Pr'!K179</f>
        <v>189</v>
      </c>
      <c r="I179" s="364">
        <f>+'saisie N1 Pr'!K179</f>
        <v>85</v>
      </c>
      <c r="J179" s="364">
        <f>+'saisie N1 Pr'!L179+'saisie N1 Pr'!M179</f>
        <v>126</v>
      </c>
      <c r="K179" s="364">
        <f>+'saisie N1 Pr'!M179</f>
        <v>67</v>
      </c>
      <c r="L179" s="363">
        <f t="shared" si="58"/>
        <v>1058</v>
      </c>
      <c r="M179" s="363">
        <f t="shared" si="59"/>
        <v>507</v>
      </c>
      <c r="N179" s="183" t="s">
        <v>519</v>
      </c>
      <c r="O179" s="364">
        <f>+'saisie N1 Pr'!Q179+'saisie N1 Pr'!R179</f>
        <v>33</v>
      </c>
      <c r="P179" s="364">
        <f>+'saisie N1 Pr'!R179</f>
        <v>17</v>
      </c>
      <c r="Q179" s="364">
        <f>+'saisie N1 Pr'!S179+'saisie N1 Pr'!T179</f>
        <v>23</v>
      </c>
      <c r="R179" s="364">
        <f>+'saisie N1 Pr'!T179</f>
        <v>8</v>
      </c>
      <c r="S179" s="364">
        <f>+'saisie N1 Pr'!U179+'saisie N1 Pr'!V179</f>
        <v>28</v>
      </c>
      <c r="T179" s="364">
        <f>+'saisie N1 Pr'!V179</f>
        <v>16</v>
      </c>
      <c r="U179" s="364">
        <f>+'saisie N1 Pr'!W179+'saisie N1 Pr'!X179</f>
        <v>26</v>
      </c>
      <c r="V179" s="364">
        <f>+'saisie N1 Pr'!X179</f>
        <v>14</v>
      </c>
      <c r="W179" s="364">
        <f>+'saisie N1 Pr'!Y179+'saisie N1 Pr'!Z179</f>
        <v>18</v>
      </c>
      <c r="X179" s="364">
        <f>+'saisie N1 Pr'!Z179</f>
        <v>12</v>
      </c>
      <c r="Y179" s="363">
        <f t="shared" si="54"/>
        <v>128</v>
      </c>
      <c r="Z179" s="363">
        <f t="shared" si="55"/>
        <v>67</v>
      </c>
      <c r="AA179" s="183" t="s">
        <v>519</v>
      </c>
      <c r="AB179" s="364">
        <f>+'saisie N1 Pr'!AE179</f>
        <v>6</v>
      </c>
      <c r="AC179" s="364">
        <f>+'saisie N1 Pr'!AF179</f>
        <v>6</v>
      </c>
      <c r="AD179" s="364">
        <f>+'saisie N1 Pr'!AG179</f>
        <v>5</v>
      </c>
      <c r="AE179" s="364">
        <f>+'saisie N1 Pr'!AH179</f>
        <v>3</v>
      </c>
      <c r="AF179" s="364">
        <f>+'saisie N1 Pr'!AI179</f>
        <v>26</v>
      </c>
      <c r="AG179" s="182">
        <f t="shared" si="56"/>
        <v>46</v>
      </c>
      <c r="AH179" s="364">
        <f>+'saisie N1 Pr'!AK179</f>
        <v>35</v>
      </c>
      <c r="AI179" s="364">
        <v>27</v>
      </c>
      <c r="AJ179" s="364">
        <f>+'saisie N1 Pr'!AM179</f>
        <v>27</v>
      </c>
      <c r="AK179" s="364">
        <v>1</v>
      </c>
      <c r="AL179" s="364">
        <v>0</v>
      </c>
      <c r="AM179" s="364">
        <v>15</v>
      </c>
      <c r="AN179" s="357">
        <f t="shared" si="57"/>
        <v>42</v>
      </c>
      <c r="AO179" s="357">
        <f t="shared" si="60"/>
        <v>4</v>
      </c>
      <c r="AP179" s="183">
        <v>4</v>
      </c>
      <c r="AQ179" s="183">
        <f>+'saisie N1 Pr'!AU177</f>
        <v>0</v>
      </c>
    </row>
    <row r="180" spans="1:43" ht="15.75" customHeight="1">
      <c r="A180" s="183" t="s">
        <v>520</v>
      </c>
      <c r="B180" s="364">
        <f>+'saisie N1 Pr'!D180+'saisie N1 Pr'!E180</f>
        <v>229</v>
      </c>
      <c r="C180" s="364">
        <f>+'saisie N1 Pr'!E180</f>
        <v>115</v>
      </c>
      <c r="D180" s="364">
        <f>+'saisie N1 Pr'!F180+'saisie N1 Pr'!G180</f>
        <v>198</v>
      </c>
      <c r="E180" s="364">
        <f>+'saisie N1 Pr'!G180</f>
        <v>88</v>
      </c>
      <c r="F180" s="364">
        <f>+'saisie N1 Pr'!H180+'saisie N1 Pr'!I180</f>
        <v>90</v>
      </c>
      <c r="G180" s="364">
        <f>+'saisie N1 Pr'!I180</f>
        <v>47</v>
      </c>
      <c r="H180" s="364">
        <f>+'saisie N1 Pr'!J180+'saisie N1 Pr'!K180</f>
        <v>78</v>
      </c>
      <c r="I180" s="364">
        <f>+'saisie N1 Pr'!K180</f>
        <v>45</v>
      </c>
      <c r="J180" s="364">
        <f>+'saisie N1 Pr'!L180+'saisie N1 Pr'!M180</f>
        <v>67</v>
      </c>
      <c r="K180" s="364">
        <f>+'saisie N1 Pr'!M180</f>
        <v>35</v>
      </c>
      <c r="L180" s="363">
        <f t="shared" si="58"/>
        <v>662</v>
      </c>
      <c r="M180" s="363">
        <f t="shared" si="59"/>
        <v>330</v>
      </c>
      <c r="N180" s="183" t="s">
        <v>520</v>
      </c>
      <c r="O180" s="364">
        <f>+'saisie N1 Pr'!Q180+'saisie N1 Pr'!R180</f>
        <v>33</v>
      </c>
      <c r="P180" s="364">
        <f>+'saisie N1 Pr'!R180</f>
        <v>13</v>
      </c>
      <c r="Q180" s="364">
        <f>+'saisie N1 Pr'!S180+'saisie N1 Pr'!T180</f>
        <v>25</v>
      </c>
      <c r="R180" s="364">
        <f>+'saisie N1 Pr'!T180</f>
        <v>5</v>
      </c>
      <c r="S180" s="364">
        <f>+'saisie N1 Pr'!U180+'saisie N1 Pr'!V180</f>
        <v>13</v>
      </c>
      <c r="T180" s="364">
        <f>+'saisie N1 Pr'!V180</f>
        <v>5</v>
      </c>
      <c r="U180" s="364">
        <f>+'saisie N1 Pr'!W180+'saisie N1 Pr'!X180</f>
        <v>37</v>
      </c>
      <c r="V180" s="364">
        <f>+'saisie N1 Pr'!X180</f>
        <v>29</v>
      </c>
      <c r="W180" s="364">
        <f>+'saisie N1 Pr'!Y180+'saisie N1 Pr'!Z180</f>
        <v>6</v>
      </c>
      <c r="X180" s="364">
        <f>+'saisie N1 Pr'!Z180</f>
        <v>5</v>
      </c>
      <c r="Y180" s="363">
        <f t="shared" si="54"/>
        <v>114</v>
      </c>
      <c r="Z180" s="363">
        <f t="shared" si="55"/>
        <v>57</v>
      </c>
      <c r="AA180" s="183" t="s">
        <v>520</v>
      </c>
      <c r="AB180" s="364">
        <f>+'saisie N1 Pr'!AE180</f>
        <v>15</v>
      </c>
      <c r="AC180" s="364">
        <f>+'saisie N1 Pr'!AF180</f>
        <v>11</v>
      </c>
      <c r="AD180" s="364">
        <f>+'saisie N1 Pr'!AG180</f>
        <v>4</v>
      </c>
      <c r="AE180" s="364">
        <f>+'saisie N1 Pr'!AH180</f>
        <v>4</v>
      </c>
      <c r="AF180" s="364">
        <f>+'saisie N1 Pr'!AI180</f>
        <v>4</v>
      </c>
      <c r="AG180" s="182">
        <f t="shared" si="56"/>
        <v>38</v>
      </c>
      <c r="AH180" s="364">
        <f>+'saisie N1 Pr'!AK180</f>
        <v>33</v>
      </c>
      <c r="AI180" s="364">
        <f>+'saisie N1 Pr'!AL180</f>
        <v>32</v>
      </c>
      <c r="AJ180" s="364">
        <f>+'saisie N1 Pr'!AM180</f>
        <v>33</v>
      </c>
      <c r="AK180" s="364">
        <v>0</v>
      </c>
      <c r="AL180" s="364">
        <v>20</v>
      </c>
      <c r="AM180" s="364">
        <v>5</v>
      </c>
      <c r="AN180" s="357">
        <f t="shared" si="57"/>
        <v>38</v>
      </c>
      <c r="AO180" s="357">
        <f t="shared" si="60"/>
        <v>11</v>
      </c>
      <c r="AP180" s="183">
        <v>11</v>
      </c>
      <c r="AQ180" s="183">
        <f>+'saisie N1 Pr'!AU178</f>
        <v>0</v>
      </c>
    </row>
    <row r="181" spans="1:43" ht="15.75" customHeight="1">
      <c r="A181" s="183" t="s">
        <v>521</v>
      </c>
      <c r="B181" s="364">
        <f>+'saisie N1 Pr'!D181+'saisie N1 Pr'!E181</f>
        <v>217</v>
      </c>
      <c r="C181" s="364">
        <f>+'saisie N1 Pr'!E181</f>
        <v>98</v>
      </c>
      <c r="D181" s="364">
        <f>+'saisie N1 Pr'!F181+'saisie N1 Pr'!G181</f>
        <v>240</v>
      </c>
      <c r="E181" s="364">
        <f>+'saisie N1 Pr'!G181</f>
        <v>124</v>
      </c>
      <c r="F181" s="364">
        <f>+'saisie N1 Pr'!H181+'saisie N1 Pr'!I181</f>
        <v>186</v>
      </c>
      <c r="G181" s="364">
        <f>+'saisie N1 Pr'!I181</f>
        <v>80</v>
      </c>
      <c r="H181" s="364">
        <f>+'saisie N1 Pr'!J181+'saisie N1 Pr'!K181</f>
        <v>137</v>
      </c>
      <c r="I181" s="364">
        <f>+'saisie N1 Pr'!K181</f>
        <v>73</v>
      </c>
      <c r="J181" s="364">
        <f>+'saisie N1 Pr'!L181+'saisie N1 Pr'!M181</f>
        <v>141</v>
      </c>
      <c r="K181" s="364">
        <f>+'saisie N1 Pr'!M181</f>
        <v>73</v>
      </c>
      <c r="L181" s="363">
        <f t="shared" si="58"/>
        <v>921</v>
      </c>
      <c r="M181" s="363">
        <f t="shared" si="59"/>
        <v>448</v>
      </c>
      <c r="N181" s="183" t="s">
        <v>521</v>
      </c>
      <c r="O181" s="364">
        <f>+'saisie N1 Pr'!Q181+'saisie N1 Pr'!R181</f>
        <v>40</v>
      </c>
      <c r="P181" s="364">
        <f>+'saisie N1 Pr'!R181</f>
        <v>21</v>
      </c>
      <c r="Q181" s="364">
        <f>+'saisie N1 Pr'!S181+'saisie N1 Pr'!T181</f>
        <v>51</v>
      </c>
      <c r="R181" s="364">
        <f>+'saisie N1 Pr'!T181</f>
        <v>26</v>
      </c>
      <c r="S181" s="364">
        <f>+'saisie N1 Pr'!U181+'saisie N1 Pr'!V181</f>
        <v>25</v>
      </c>
      <c r="T181" s="364">
        <f>+'saisie N1 Pr'!V181</f>
        <v>11</v>
      </c>
      <c r="U181" s="364">
        <f>+'saisie N1 Pr'!W181+'saisie N1 Pr'!X181</f>
        <v>24</v>
      </c>
      <c r="V181" s="364">
        <f>+'saisie N1 Pr'!X181</f>
        <v>13</v>
      </c>
      <c r="W181" s="364">
        <f>+'saisie N1 Pr'!Y181+'saisie N1 Pr'!Z181</f>
        <v>8</v>
      </c>
      <c r="X181" s="364">
        <f>+'saisie N1 Pr'!Z181</f>
        <v>3</v>
      </c>
      <c r="Y181" s="363">
        <f t="shared" si="54"/>
        <v>148</v>
      </c>
      <c r="Z181" s="363">
        <f t="shared" si="55"/>
        <v>74</v>
      </c>
      <c r="AA181" s="183" t="s">
        <v>521</v>
      </c>
      <c r="AB181" s="364">
        <f>+'saisie N1 Pr'!AE181</f>
        <v>7</v>
      </c>
      <c r="AC181" s="364">
        <f>+'saisie N1 Pr'!AF181</f>
        <v>7</v>
      </c>
      <c r="AD181" s="364">
        <f>+'saisie N1 Pr'!AG181</f>
        <v>7</v>
      </c>
      <c r="AE181" s="364">
        <f>+'saisie N1 Pr'!AH181</f>
        <v>6</v>
      </c>
      <c r="AF181" s="364">
        <f>+'saisie N1 Pr'!AI181</f>
        <v>5</v>
      </c>
      <c r="AG181" s="182">
        <f t="shared" si="56"/>
        <v>32</v>
      </c>
      <c r="AH181" s="364">
        <f>+'saisie N1 Pr'!AK181</f>
        <v>37</v>
      </c>
      <c r="AI181" s="364">
        <f>+'saisie N1 Pr'!AL181</f>
        <v>36</v>
      </c>
      <c r="AJ181" s="364">
        <f>+'saisie N1 Pr'!AM181</f>
        <v>34</v>
      </c>
      <c r="AK181" s="364">
        <v>0</v>
      </c>
      <c r="AL181" s="364">
        <v>28</v>
      </c>
      <c r="AM181" s="364">
        <v>4</v>
      </c>
      <c r="AN181" s="357">
        <f t="shared" si="57"/>
        <v>38</v>
      </c>
      <c r="AO181" s="357">
        <f t="shared" si="60"/>
        <v>4</v>
      </c>
      <c r="AP181" s="183">
        <v>4</v>
      </c>
      <c r="AQ181" s="183">
        <f>+'saisie N1 Pr'!AU179</f>
        <v>0</v>
      </c>
    </row>
    <row r="182" spans="1:43" ht="15.75" customHeight="1">
      <c r="A182" s="183" t="s">
        <v>522</v>
      </c>
      <c r="B182" s="364">
        <f>+'saisie N1 Pr'!D182+'saisie N1 Pr'!E182</f>
        <v>1659</v>
      </c>
      <c r="C182" s="364">
        <f>+'saisie N1 Pr'!E182</f>
        <v>859</v>
      </c>
      <c r="D182" s="364">
        <f>+'saisie N1 Pr'!F182+'saisie N1 Pr'!G182</f>
        <v>948</v>
      </c>
      <c r="E182" s="364">
        <f>+'saisie N1 Pr'!G182</f>
        <v>501</v>
      </c>
      <c r="F182" s="364">
        <f>+'saisie N1 Pr'!H182+'saisie N1 Pr'!I182</f>
        <v>798</v>
      </c>
      <c r="G182" s="364">
        <f>+'saisie N1 Pr'!I182</f>
        <v>476</v>
      </c>
      <c r="H182" s="364">
        <f>+'saisie N1 Pr'!J182+'saisie N1 Pr'!K182</f>
        <v>485</v>
      </c>
      <c r="I182" s="364">
        <f>+'saisie N1 Pr'!K182</f>
        <v>269</v>
      </c>
      <c r="J182" s="364">
        <f>+'saisie N1 Pr'!L182+'saisie N1 Pr'!M182</f>
        <v>271</v>
      </c>
      <c r="K182" s="364">
        <f>+'saisie N1 Pr'!M182</f>
        <v>148</v>
      </c>
      <c r="L182" s="363">
        <f t="shared" si="58"/>
        <v>4161</v>
      </c>
      <c r="M182" s="363">
        <f t="shared" si="59"/>
        <v>2253</v>
      </c>
      <c r="N182" s="183" t="s">
        <v>522</v>
      </c>
      <c r="O182" s="364">
        <f>+'saisie N1 Pr'!Q182+'saisie N1 Pr'!R182</f>
        <v>625</v>
      </c>
      <c r="P182" s="364">
        <f>+'saisie N1 Pr'!R182</f>
        <v>337</v>
      </c>
      <c r="Q182" s="364">
        <f>+'saisie N1 Pr'!S182+'saisie N1 Pr'!T182</f>
        <v>197</v>
      </c>
      <c r="R182" s="364">
        <f>+'saisie N1 Pr'!T182</f>
        <v>110</v>
      </c>
      <c r="S182" s="364">
        <f>+'saisie N1 Pr'!U182+'saisie N1 Pr'!V182</f>
        <v>231</v>
      </c>
      <c r="T182" s="364">
        <f>+'saisie N1 Pr'!V182</f>
        <v>137</v>
      </c>
      <c r="U182" s="364">
        <f>+'saisie N1 Pr'!W182+'saisie N1 Pr'!X182</f>
        <v>74</v>
      </c>
      <c r="V182" s="364">
        <f>+'saisie N1 Pr'!X182</f>
        <v>46</v>
      </c>
      <c r="W182" s="364">
        <f>+'saisie N1 Pr'!Y182+'saisie N1 Pr'!Z182</f>
        <v>27</v>
      </c>
      <c r="X182" s="364">
        <f>+'saisie N1 Pr'!Z182</f>
        <v>15</v>
      </c>
      <c r="Y182" s="363">
        <f t="shared" si="54"/>
        <v>1154</v>
      </c>
      <c r="Z182" s="363">
        <f t="shared" si="55"/>
        <v>645</v>
      </c>
      <c r="AA182" s="183" t="s">
        <v>522</v>
      </c>
      <c r="AB182" s="364">
        <v>28</v>
      </c>
      <c r="AC182" s="364">
        <v>21</v>
      </c>
      <c r="AD182" s="364">
        <v>18</v>
      </c>
      <c r="AE182" s="364">
        <v>19</v>
      </c>
      <c r="AF182" s="364">
        <v>16</v>
      </c>
      <c r="AG182" s="182">
        <f t="shared" si="56"/>
        <v>102</v>
      </c>
      <c r="AH182" s="364">
        <v>151</v>
      </c>
      <c r="AI182" s="364">
        <v>11</v>
      </c>
      <c r="AJ182" s="364">
        <f>+'saisie N1 Pr'!AM182</f>
        <v>142</v>
      </c>
      <c r="AK182" s="364"/>
      <c r="AL182" s="364"/>
      <c r="AM182" s="364">
        <v>9</v>
      </c>
      <c r="AN182" s="357">
        <f t="shared" si="57"/>
        <v>151</v>
      </c>
      <c r="AO182" s="357">
        <f t="shared" si="60"/>
        <v>54</v>
      </c>
      <c r="AP182" s="183">
        <v>54</v>
      </c>
      <c r="AQ182" s="183">
        <f>+'saisie N1 Pr'!AU180</f>
        <v>0</v>
      </c>
    </row>
    <row r="183" spans="1:43" ht="15.75" customHeight="1">
      <c r="A183" s="183" t="s">
        <v>523</v>
      </c>
      <c r="B183" s="364">
        <f>+'saisie N1 Pr'!D183+'saisie N1 Pr'!E183</f>
        <v>805</v>
      </c>
      <c r="C183" s="364">
        <f>+'saisie N1 Pr'!E183</f>
        <v>420</v>
      </c>
      <c r="D183" s="364">
        <f>+'saisie N1 Pr'!F183+'saisie N1 Pr'!G183</f>
        <v>687</v>
      </c>
      <c r="E183" s="364">
        <f>+'saisie N1 Pr'!G183</f>
        <v>337</v>
      </c>
      <c r="F183" s="364">
        <f>+'saisie N1 Pr'!H183+'saisie N1 Pr'!I183</f>
        <v>601</v>
      </c>
      <c r="G183" s="364">
        <f>+'saisie N1 Pr'!I183</f>
        <v>294</v>
      </c>
      <c r="H183" s="364">
        <f>+'saisie N1 Pr'!J183+'saisie N1 Pr'!K183</f>
        <v>510</v>
      </c>
      <c r="I183" s="364">
        <f>+'saisie N1 Pr'!K183</f>
        <v>265</v>
      </c>
      <c r="J183" s="364">
        <f>+'saisie N1 Pr'!L183+'saisie N1 Pr'!M183</f>
        <v>490</v>
      </c>
      <c r="K183" s="364">
        <f>+'saisie N1 Pr'!M183</f>
        <v>226</v>
      </c>
      <c r="L183" s="363">
        <f t="shared" si="58"/>
        <v>3093</v>
      </c>
      <c r="M183" s="363">
        <f t="shared" si="59"/>
        <v>1542</v>
      </c>
      <c r="N183" s="183" t="s">
        <v>523</v>
      </c>
      <c r="O183" s="364">
        <f>+'saisie N1 Pr'!Q183+'saisie N1 Pr'!R183</f>
        <v>85</v>
      </c>
      <c r="P183" s="364">
        <f>+'saisie N1 Pr'!R183</f>
        <v>37</v>
      </c>
      <c r="Q183" s="364">
        <f>+'saisie N1 Pr'!S183+'saisie N1 Pr'!T183</f>
        <v>77</v>
      </c>
      <c r="R183" s="364">
        <f>+'saisie N1 Pr'!T183</f>
        <v>35</v>
      </c>
      <c r="S183" s="364">
        <f>+'saisie N1 Pr'!U183+'saisie N1 Pr'!V183</f>
        <v>73</v>
      </c>
      <c r="T183" s="364">
        <f>+'saisie N1 Pr'!V183</f>
        <v>33</v>
      </c>
      <c r="U183" s="364">
        <f>+'saisie N1 Pr'!W183+'saisie N1 Pr'!X183</f>
        <v>54</v>
      </c>
      <c r="V183" s="364">
        <f>+'saisie N1 Pr'!X183</f>
        <v>27</v>
      </c>
      <c r="W183" s="364">
        <f>+'saisie N1 Pr'!Y183+'saisie N1 Pr'!Z183</f>
        <v>33</v>
      </c>
      <c r="X183" s="364">
        <f>+'saisie N1 Pr'!Z183</f>
        <v>11</v>
      </c>
      <c r="Y183" s="363">
        <f t="shared" si="54"/>
        <v>322</v>
      </c>
      <c r="Z183" s="363">
        <f t="shared" si="55"/>
        <v>143</v>
      </c>
      <c r="AA183" s="183" t="s">
        <v>523</v>
      </c>
      <c r="AB183" s="364">
        <f>+'saisie N1 Pr'!AE183</f>
        <v>25</v>
      </c>
      <c r="AC183" s="364">
        <f>+'saisie N1 Pr'!AF183</f>
        <v>23</v>
      </c>
      <c r="AD183" s="364">
        <f>+'saisie N1 Pr'!AG183</f>
        <v>22</v>
      </c>
      <c r="AE183" s="364">
        <f>+'saisie N1 Pr'!AH183</f>
        <v>21</v>
      </c>
      <c r="AF183" s="364">
        <f>+'saisie N1 Pr'!AI183</f>
        <v>20</v>
      </c>
      <c r="AG183" s="182">
        <f t="shared" si="56"/>
        <v>111</v>
      </c>
      <c r="AH183" s="364">
        <f>+'saisie N1 Pr'!AK183</f>
        <v>128</v>
      </c>
      <c r="AI183" s="364">
        <f>+'saisie N1 Pr'!AL183</f>
        <v>124</v>
      </c>
      <c r="AJ183" s="364">
        <f>+'saisie N1 Pr'!AM183</f>
        <v>146</v>
      </c>
      <c r="AK183" s="364">
        <v>0</v>
      </c>
      <c r="AL183" s="364">
        <v>144</v>
      </c>
      <c r="AM183" s="364">
        <v>26</v>
      </c>
      <c r="AN183" s="357">
        <f t="shared" si="57"/>
        <v>172</v>
      </c>
      <c r="AO183" s="357">
        <f t="shared" si="60"/>
        <v>18</v>
      </c>
      <c r="AP183" s="183">
        <v>18</v>
      </c>
      <c r="AQ183" s="183">
        <f>+'saisie N1 Pr'!AU181</f>
        <v>0</v>
      </c>
    </row>
    <row r="184" spans="1:43" ht="15.75" customHeight="1">
      <c r="A184" s="183" t="s">
        <v>524</v>
      </c>
      <c r="B184" s="364">
        <f>+'saisie N1 Pr'!D184+'saisie N1 Pr'!E184</f>
        <v>174</v>
      </c>
      <c r="C184" s="364">
        <f>+'saisie N1 Pr'!E184</f>
        <v>94</v>
      </c>
      <c r="D184" s="364">
        <f>+'saisie N1 Pr'!F184+'saisie N1 Pr'!G184</f>
        <v>126</v>
      </c>
      <c r="E184" s="364">
        <f>+'saisie N1 Pr'!G184</f>
        <v>64</v>
      </c>
      <c r="F184" s="364">
        <f>+'saisie N1 Pr'!H184+'saisie N1 Pr'!I184</f>
        <v>126</v>
      </c>
      <c r="G184" s="364">
        <f>+'saisie N1 Pr'!I184</f>
        <v>57</v>
      </c>
      <c r="H184" s="364">
        <f>+'saisie N1 Pr'!J184+'saisie N1 Pr'!K184</f>
        <v>62</v>
      </c>
      <c r="I184" s="364">
        <f>+'saisie N1 Pr'!K184</f>
        <v>39</v>
      </c>
      <c r="J184" s="364">
        <f>+'saisie N1 Pr'!L184+'saisie N1 Pr'!M184</f>
        <v>53</v>
      </c>
      <c r="K184" s="364">
        <f>+'saisie N1 Pr'!M184</f>
        <v>29</v>
      </c>
      <c r="L184" s="363">
        <f t="shared" si="58"/>
        <v>541</v>
      </c>
      <c r="M184" s="363">
        <f t="shared" si="59"/>
        <v>283</v>
      </c>
      <c r="N184" s="183" t="s">
        <v>524</v>
      </c>
      <c r="O184" s="364">
        <f>+'saisie N1 Pr'!Q184+'saisie N1 Pr'!R184</f>
        <v>25</v>
      </c>
      <c r="P184" s="364">
        <f>+'saisie N1 Pr'!R184</f>
        <v>11</v>
      </c>
      <c r="Q184" s="364">
        <f>+'saisie N1 Pr'!S184+'saisie N1 Pr'!T184</f>
        <v>14</v>
      </c>
      <c r="R184" s="364">
        <f>+'saisie N1 Pr'!T184</f>
        <v>3</v>
      </c>
      <c r="S184" s="364">
        <f>+'saisie N1 Pr'!U184+'saisie N1 Pr'!V184</f>
        <v>20</v>
      </c>
      <c r="T184" s="364">
        <f>+'saisie N1 Pr'!V184</f>
        <v>5</v>
      </c>
      <c r="U184" s="364">
        <f>+'saisie N1 Pr'!W184+'saisie N1 Pr'!X184</f>
        <v>10</v>
      </c>
      <c r="V184" s="364">
        <f>+'saisie N1 Pr'!X184</f>
        <v>6</v>
      </c>
      <c r="W184" s="364">
        <f>+'saisie N1 Pr'!Y184+'saisie N1 Pr'!Z184</f>
        <v>4</v>
      </c>
      <c r="X184" s="364">
        <f>+'saisie N1 Pr'!Z184</f>
        <v>2</v>
      </c>
      <c r="Y184" s="363">
        <f t="shared" si="54"/>
        <v>73</v>
      </c>
      <c r="Z184" s="363">
        <f t="shared" si="55"/>
        <v>27</v>
      </c>
      <c r="AA184" s="183" t="s">
        <v>524</v>
      </c>
      <c r="AB184" s="364">
        <f>+'saisie N1 Pr'!AE184</f>
        <v>4</v>
      </c>
      <c r="AC184" s="364">
        <f>+'saisie N1 Pr'!AF184</f>
        <v>4</v>
      </c>
      <c r="AD184" s="364">
        <f>+'saisie N1 Pr'!AG184</f>
        <v>1</v>
      </c>
      <c r="AE184" s="364">
        <f>+'saisie N1 Pr'!AH184</f>
        <v>1</v>
      </c>
      <c r="AF184" s="364">
        <f>+'saisie N1 Pr'!AI184</f>
        <v>14</v>
      </c>
      <c r="AG184" s="182">
        <f t="shared" si="56"/>
        <v>24</v>
      </c>
      <c r="AH184" s="364">
        <v>23</v>
      </c>
      <c r="AI184" s="364">
        <v>20</v>
      </c>
      <c r="AJ184" s="364">
        <f>+'saisie N1 Pr'!AM184</f>
        <v>22</v>
      </c>
      <c r="AK184" s="364">
        <v>0</v>
      </c>
      <c r="AL184" s="364">
        <v>0</v>
      </c>
      <c r="AM184" s="364">
        <v>2</v>
      </c>
      <c r="AN184" s="357">
        <f t="shared" si="57"/>
        <v>24</v>
      </c>
      <c r="AO184" s="357">
        <f t="shared" si="60"/>
        <v>3</v>
      </c>
      <c r="AP184" s="183">
        <v>3</v>
      </c>
      <c r="AQ184" s="183">
        <f>+'saisie N1 Pr'!AU182</f>
        <v>0</v>
      </c>
    </row>
    <row r="185" spans="1:43" ht="15.75" customHeight="1">
      <c r="A185" s="183" t="s">
        <v>525</v>
      </c>
      <c r="B185" s="364">
        <f>+'saisie N1 Pr'!D185+'saisie N1 Pr'!E185</f>
        <v>807</v>
      </c>
      <c r="C185" s="364">
        <f>+'saisie N1 Pr'!E185</f>
        <v>401</v>
      </c>
      <c r="D185" s="364">
        <f>+'saisie N1 Pr'!F185+'saisie N1 Pr'!G185</f>
        <v>602</v>
      </c>
      <c r="E185" s="364">
        <f>+'saisie N1 Pr'!G185</f>
        <v>333</v>
      </c>
      <c r="F185" s="364">
        <f>+'saisie N1 Pr'!H185+'saisie N1 Pr'!I185</f>
        <v>461</v>
      </c>
      <c r="G185" s="364">
        <f>+'saisie N1 Pr'!I185</f>
        <v>231</v>
      </c>
      <c r="H185" s="364">
        <f>+'saisie N1 Pr'!J185+'saisie N1 Pr'!K185</f>
        <v>419</v>
      </c>
      <c r="I185" s="364">
        <f>+'saisie N1 Pr'!K185</f>
        <v>208</v>
      </c>
      <c r="J185" s="364">
        <f>+'saisie N1 Pr'!L185+'saisie N1 Pr'!M185</f>
        <v>335</v>
      </c>
      <c r="K185" s="364">
        <f>+'saisie N1 Pr'!M185</f>
        <v>187</v>
      </c>
      <c r="L185" s="363">
        <f t="shared" si="58"/>
        <v>2624</v>
      </c>
      <c r="M185" s="363">
        <f t="shared" si="59"/>
        <v>1360</v>
      </c>
      <c r="N185" s="183" t="s">
        <v>525</v>
      </c>
      <c r="O185" s="364">
        <f>+'saisie N1 Pr'!Q185+'saisie N1 Pr'!R185</f>
        <v>176</v>
      </c>
      <c r="P185" s="364">
        <f>+'saisie N1 Pr'!R185</f>
        <v>69</v>
      </c>
      <c r="Q185" s="364">
        <f>+'saisie N1 Pr'!S185+'saisie N1 Pr'!T185</f>
        <v>113</v>
      </c>
      <c r="R185" s="364">
        <f>+'saisie N1 Pr'!T185</f>
        <v>49</v>
      </c>
      <c r="S185" s="364">
        <f>+'saisie N1 Pr'!U185+'saisie N1 Pr'!V185</f>
        <v>50</v>
      </c>
      <c r="T185" s="364">
        <f>+'saisie N1 Pr'!V185</f>
        <v>19</v>
      </c>
      <c r="U185" s="364">
        <f>+'saisie N1 Pr'!W185+'saisie N1 Pr'!X185</f>
        <v>54</v>
      </c>
      <c r="V185" s="364">
        <f>+'saisie N1 Pr'!X185</f>
        <v>24</v>
      </c>
      <c r="W185" s="364">
        <f>+'saisie N1 Pr'!Y185+'saisie N1 Pr'!Z185</f>
        <v>23</v>
      </c>
      <c r="X185" s="364">
        <f>+'saisie N1 Pr'!Z185</f>
        <v>10</v>
      </c>
      <c r="Y185" s="363">
        <f t="shared" si="54"/>
        <v>416</v>
      </c>
      <c r="Z185" s="363">
        <f t="shared" si="55"/>
        <v>171</v>
      </c>
      <c r="AA185" s="183" t="s">
        <v>525</v>
      </c>
      <c r="AB185" s="364">
        <f>+'saisie N1 Pr'!AE185</f>
        <v>14</v>
      </c>
      <c r="AC185" s="364">
        <f>+'saisie N1 Pr'!AF185</f>
        <v>15</v>
      </c>
      <c r="AD185" s="364">
        <f>+'saisie N1 Pr'!AG185</f>
        <v>11</v>
      </c>
      <c r="AE185" s="364">
        <f>+'saisie N1 Pr'!AH185</f>
        <v>9</v>
      </c>
      <c r="AF185" s="364">
        <f>+'saisie N1 Pr'!AI185</f>
        <v>9</v>
      </c>
      <c r="AG185" s="182">
        <f t="shared" si="56"/>
        <v>58</v>
      </c>
      <c r="AH185" s="364">
        <f>+'saisie N1 Pr'!AK185</f>
        <v>66</v>
      </c>
      <c r="AI185" s="364">
        <f>+'saisie N1 Pr'!AL185</f>
        <v>64</v>
      </c>
      <c r="AJ185" s="364">
        <f>+'saisie N1 Pr'!AM185</f>
        <v>82</v>
      </c>
      <c r="AK185" s="364">
        <v>0</v>
      </c>
      <c r="AL185" s="364">
        <v>55</v>
      </c>
      <c r="AM185" s="364">
        <v>7</v>
      </c>
      <c r="AN185" s="357">
        <f t="shared" si="57"/>
        <v>89</v>
      </c>
      <c r="AO185" s="357">
        <f t="shared" si="60"/>
        <v>10</v>
      </c>
      <c r="AP185" s="364">
        <v>10</v>
      </c>
      <c r="AQ185" s="183">
        <f>+'saisie N1 Pr'!AU183</f>
        <v>0</v>
      </c>
    </row>
    <row r="186" spans="1:43" ht="15.75" customHeight="1">
      <c r="A186" s="183" t="s">
        <v>526</v>
      </c>
      <c r="B186" s="364">
        <f>+'saisie N1 Pr'!D186+'saisie N1 Pr'!E186</f>
        <v>447</v>
      </c>
      <c r="C186" s="364">
        <f>+'saisie N1 Pr'!E186</f>
        <v>226</v>
      </c>
      <c r="D186" s="364">
        <f>+'saisie N1 Pr'!F186+'saisie N1 Pr'!G186</f>
        <v>175</v>
      </c>
      <c r="E186" s="364">
        <f>+'saisie N1 Pr'!G186</f>
        <v>105</v>
      </c>
      <c r="F186" s="364">
        <f>+'saisie N1 Pr'!H186+'saisie N1 Pr'!I186</f>
        <v>112</v>
      </c>
      <c r="G186" s="364">
        <f>+'saisie N1 Pr'!I186</f>
        <v>65</v>
      </c>
      <c r="H186" s="364">
        <f>+'saisie N1 Pr'!J186+'saisie N1 Pr'!K186</f>
        <v>38</v>
      </c>
      <c r="I186" s="364">
        <f>+'saisie N1 Pr'!K186</f>
        <v>20</v>
      </c>
      <c r="J186" s="364">
        <f>+'saisie N1 Pr'!L186+'saisie N1 Pr'!M186</f>
        <v>36</v>
      </c>
      <c r="K186" s="364">
        <f>+'saisie N1 Pr'!M186</f>
        <v>25</v>
      </c>
      <c r="L186" s="363">
        <f t="shared" si="58"/>
        <v>808</v>
      </c>
      <c r="M186" s="363">
        <f t="shared" si="59"/>
        <v>441</v>
      </c>
      <c r="N186" s="183" t="s">
        <v>526</v>
      </c>
      <c r="O186" s="364">
        <f>+'saisie N1 Pr'!Q186+'saisie N1 Pr'!R186</f>
        <v>141</v>
      </c>
      <c r="P186" s="364">
        <f>+'saisie N1 Pr'!R186</f>
        <v>62</v>
      </c>
      <c r="Q186" s="364">
        <f>+'saisie N1 Pr'!S186+'saisie N1 Pr'!T186</f>
        <v>23</v>
      </c>
      <c r="R186" s="364">
        <f>+'saisie N1 Pr'!T186</f>
        <v>8</v>
      </c>
      <c r="S186" s="364">
        <f>+'saisie N1 Pr'!U186+'saisie N1 Pr'!V186</f>
        <v>7</v>
      </c>
      <c r="T186" s="364">
        <f>+'saisie N1 Pr'!V186</f>
        <v>2</v>
      </c>
      <c r="U186" s="364">
        <f>+'saisie N1 Pr'!W186+'saisie N1 Pr'!X186</f>
        <v>1</v>
      </c>
      <c r="V186" s="364">
        <f>+'saisie N1 Pr'!X186</f>
        <v>1</v>
      </c>
      <c r="W186" s="364">
        <f>+'saisie N1 Pr'!Y186+'saisie N1 Pr'!Z186</f>
        <v>0</v>
      </c>
      <c r="X186" s="364">
        <f>+'saisie N1 Pr'!Z186</f>
        <v>0</v>
      </c>
      <c r="Y186" s="363">
        <f t="shared" si="54"/>
        <v>172</v>
      </c>
      <c r="Z186" s="363">
        <f t="shared" si="55"/>
        <v>73</v>
      </c>
      <c r="AA186" s="183" t="s">
        <v>526</v>
      </c>
      <c r="AB186" s="364">
        <f>+'saisie N1 Pr'!AE186</f>
        <v>10</v>
      </c>
      <c r="AC186" s="364">
        <f>+'saisie N1 Pr'!AF186</f>
        <v>9</v>
      </c>
      <c r="AD186" s="364">
        <f>+'saisie N1 Pr'!AG186</f>
        <v>1</v>
      </c>
      <c r="AE186" s="364">
        <f>+'saisie N1 Pr'!AH186</f>
        <v>1</v>
      </c>
      <c r="AF186" s="364">
        <f>+'saisie N1 Pr'!AI186</f>
        <v>34</v>
      </c>
      <c r="AG186" s="182">
        <f t="shared" si="56"/>
        <v>55</v>
      </c>
      <c r="AH186" s="364">
        <f>+'saisie N1 Pr'!AK186</f>
        <v>19</v>
      </c>
      <c r="AI186" s="364">
        <v>19</v>
      </c>
      <c r="AJ186" s="364">
        <f>+'saisie N1 Pr'!AM186</f>
        <v>10</v>
      </c>
      <c r="AK186" s="364">
        <v>0</v>
      </c>
      <c r="AL186" s="364">
        <v>0</v>
      </c>
      <c r="AM186" s="364">
        <v>12</v>
      </c>
      <c r="AN186" s="357">
        <f t="shared" si="57"/>
        <v>22</v>
      </c>
      <c r="AO186" s="357">
        <f t="shared" si="60"/>
        <v>10</v>
      </c>
      <c r="AP186" s="183">
        <v>10</v>
      </c>
      <c r="AQ186" s="183">
        <f>+'saisie N1 Pr'!AU184</f>
        <v>0</v>
      </c>
    </row>
    <row r="187" spans="1:43" ht="6.75" customHeight="1">
      <c r="A187" s="253"/>
      <c r="B187" s="365"/>
      <c r="C187" s="365"/>
      <c r="D187" s="365"/>
      <c r="E187" s="365"/>
      <c r="F187" s="365"/>
      <c r="G187" s="365"/>
      <c r="H187" s="365"/>
      <c r="I187" s="365"/>
      <c r="J187" s="365"/>
      <c r="K187" s="365"/>
      <c r="L187" s="365"/>
      <c r="M187" s="365"/>
      <c r="N187" s="253"/>
      <c r="O187" s="365"/>
      <c r="P187" s="365"/>
      <c r="Q187" s="365"/>
      <c r="R187" s="365"/>
      <c r="S187" s="365"/>
      <c r="T187" s="365"/>
      <c r="U187" s="365"/>
      <c r="V187" s="365"/>
      <c r="W187" s="365"/>
      <c r="X187" s="365"/>
      <c r="Y187" s="365"/>
      <c r="Z187" s="365"/>
      <c r="AA187" s="253"/>
      <c r="AB187" s="253"/>
      <c r="AC187" s="253"/>
      <c r="AD187" s="253"/>
      <c r="AE187" s="253"/>
      <c r="AF187" s="253"/>
      <c r="AG187" s="253"/>
      <c r="AH187" s="365"/>
      <c r="AI187" s="253"/>
      <c r="AJ187" s="365"/>
      <c r="AK187" s="253"/>
      <c r="AL187" s="253"/>
      <c r="AM187" s="253"/>
      <c r="AN187" s="365"/>
      <c r="AO187" s="365"/>
      <c r="AP187" s="253"/>
      <c r="AQ187" s="253"/>
    </row>
  </sheetData>
  <mergeCells count="18">
    <mergeCell ref="AH39:AI39"/>
    <mergeCell ref="AH7:AI7"/>
    <mergeCell ref="AH161:AI161"/>
    <mergeCell ref="AH130:AI130"/>
    <mergeCell ref="AH96:AI96"/>
    <mergeCell ref="AH61:AI61"/>
    <mergeCell ref="AO7:AQ7"/>
    <mergeCell ref="AO130:AQ130"/>
    <mergeCell ref="AO161:AQ161"/>
    <mergeCell ref="AO39:AQ39"/>
    <mergeCell ref="AO61:AQ61"/>
    <mergeCell ref="AO96:AQ96"/>
    <mergeCell ref="AB130:AG130"/>
    <mergeCell ref="AB161:AG161"/>
    <mergeCell ref="AB7:AG7"/>
    <mergeCell ref="AB39:AG39"/>
    <mergeCell ref="AB61:AG61"/>
    <mergeCell ref="AB96:AG96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3" max="16383" man="1"/>
    <brk id="89" max="16383" man="1"/>
    <brk id="123" max="16383" man="1"/>
    <brk id="154" max="16383" man="1"/>
  </rowBreaks>
  <colBreaks count="2" manualBreakCount="2">
    <brk id="13" max="1048575" man="1"/>
    <brk id="2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8"/>
  <sheetViews>
    <sheetView showZeros="0" zoomScale="75" workbookViewId="0">
      <selection activeCell="BB31" sqref="A1:BB31"/>
    </sheetView>
  </sheetViews>
  <sheetFormatPr baseColWidth="10" defaultRowHeight="12.75"/>
  <cols>
    <col min="1" max="1" width="25.28515625" style="48" customWidth="1"/>
    <col min="2" max="15" width="6.42578125" style="21" customWidth="1"/>
    <col min="16" max="16" width="9" style="21" customWidth="1"/>
    <col min="17" max="17" width="8" style="21" customWidth="1"/>
    <col min="18" max="18" width="23.42578125" style="48" customWidth="1"/>
    <col min="19" max="34" width="6.7109375" style="21" customWidth="1"/>
    <col min="35" max="35" width="24.42578125" style="48" customWidth="1"/>
    <col min="36" max="42" width="4.85546875" style="21" customWidth="1"/>
    <col min="43" max="43" width="7.28515625" style="742" customWidth="1"/>
    <col min="44" max="44" width="8.140625" style="21" customWidth="1"/>
    <col min="45" max="45" width="7" style="21" customWidth="1"/>
    <col min="46" max="46" width="7.28515625" style="21" hidden="1" customWidth="1"/>
    <col min="47" max="47" width="6.28515625" style="21" customWidth="1"/>
    <col min="48" max="48" width="7.140625" style="21" hidden="1" customWidth="1"/>
    <col min="49" max="49" width="7.140625" style="21" customWidth="1"/>
    <col min="50" max="50" width="6.5703125" style="21" customWidth="1"/>
    <col min="51" max="51" width="7.28515625" style="21" customWidth="1"/>
    <col min="52" max="52" width="6.5703125" style="21" customWidth="1"/>
    <col min="53" max="53" width="6.140625" style="21" customWidth="1"/>
    <col min="54" max="54" width="7.28515625" style="21" customWidth="1"/>
    <col min="55" max="16384" width="11.42578125" style="21"/>
  </cols>
  <sheetData>
    <row r="1" spans="1:54">
      <c r="A1" s="50" t="s">
        <v>234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50" t="s">
        <v>223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97" t="s">
        <v>283</v>
      </c>
      <c r="AJ1" s="1097"/>
      <c r="AK1" s="1097"/>
      <c r="AL1" s="1097"/>
      <c r="AM1" s="1097"/>
      <c r="AN1" s="1097"/>
      <c r="AO1" s="1097"/>
      <c r="AP1" s="1097"/>
      <c r="AQ1" s="1097"/>
      <c r="AR1" s="1097"/>
      <c r="AS1" s="1097"/>
      <c r="AT1" s="1097"/>
      <c r="AU1" s="1097"/>
      <c r="AV1" s="1097"/>
      <c r="AW1" s="1097"/>
      <c r="AX1" s="1097"/>
      <c r="AY1" s="1097"/>
      <c r="AZ1" s="1097"/>
      <c r="BA1" s="1097"/>
    </row>
    <row r="2" spans="1:54">
      <c r="A2" s="50" t="s">
        <v>998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50" t="s">
        <v>998</v>
      </c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97" t="s">
        <v>224</v>
      </c>
      <c r="AJ2" s="1097"/>
      <c r="AK2" s="1097"/>
      <c r="AL2" s="1097"/>
      <c r="AM2" s="1097"/>
      <c r="AN2" s="1097"/>
      <c r="AO2" s="1097"/>
      <c r="AP2" s="1097"/>
      <c r="AQ2" s="1097"/>
      <c r="AR2" s="1097"/>
      <c r="AS2" s="1097"/>
      <c r="AT2" s="1097"/>
      <c r="AU2" s="1097"/>
      <c r="AV2" s="1097"/>
      <c r="AW2" s="1097"/>
      <c r="AX2" s="1097"/>
      <c r="AY2" s="1097"/>
      <c r="AZ2" s="1097"/>
      <c r="BA2" s="1097"/>
    </row>
    <row r="3" spans="1:54">
      <c r="A3" s="50" t="s">
        <v>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50" t="s">
        <v>1</v>
      </c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97" t="s">
        <v>1</v>
      </c>
      <c r="AJ3" s="1097"/>
      <c r="AK3" s="1097"/>
      <c r="AL3" s="1097"/>
      <c r="AM3" s="1097"/>
      <c r="AN3" s="1097"/>
      <c r="AO3" s="1097"/>
      <c r="AP3" s="1097"/>
      <c r="AQ3" s="1097"/>
      <c r="AR3" s="1097"/>
      <c r="AS3" s="1097"/>
      <c r="AT3" s="1097"/>
      <c r="AU3" s="1097"/>
      <c r="AV3" s="1097"/>
      <c r="AW3" s="1097"/>
      <c r="AX3" s="1097"/>
      <c r="AY3" s="1097"/>
      <c r="AZ3" s="1097"/>
      <c r="BA3" s="1097"/>
    </row>
    <row r="4" spans="1:54">
      <c r="AI4" s="157"/>
      <c r="AJ4" s="742"/>
      <c r="AK4" s="742"/>
      <c r="AL4" s="742"/>
      <c r="AM4" s="742"/>
      <c r="AN4" s="742"/>
      <c r="AO4" s="742"/>
      <c r="AP4" s="742"/>
      <c r="AR4" s="742"/>
      <c r="AS4" s="742"/>
      <c r="AT4" s="742"/>
      <c r="AU4" s="742"/>
      <c r="AV4" s="742"/>
    </row>
    <row r="5" spans="1:54">
      <c r="A5" s="156" t="s">
        <v>375</v>
      </c>
      <c r="N5" s="106" t="s">
        <v>618</v>
      </c>
      <c r="O5" s="106"/>
      <c r="R5" s="156" t="s">
        <v>375</v>
      </c>
      <c r="AE5" s="106" t="s">
        <v>618</v>
      </c>
      <c r="AF5" s="106"/>
      <c r="AI5" s="156" t="s">
        <v>375</v>
      </c>
      <c r="AX5" s="106" t="s">
        <v>618</v>
      </c>
      <c r="AY5" s="106"/>
    </row>
    <row r="7" spans="1:54" ht="15.75" customHeight="1">
      <c r="A7" s="413"/>
      <c r="B7" s="53" t="s">
        <v>585</v>
      </c>
      <c r="C7" s="54"/>
      <c r="D7" s="53" t="s">
        <v>586</v>
      </c>
      <c r="E7" s="54"/>
      <c r="F7" s="53" t="s">
        <v>587</v>
      </c>
      <c r="G7" s="54"/>
      <c r="H7" s="53" t="s">
        <v>588</v>
      </c>
      <c r="I7" s="54"/>
      <c r="J7" s="53" t="s">
        <v>589</v>
      </c>
      <c r="K7" s="54"/>
      <c r="L7" s="53" t="s">
        <v>590</v>
      </c>
      <c r="M7" s="54"/>
      <c r="N7" s="53" t="s">
        <v>591</v>
      </c>
      <c r="O7" s="54"/>
      <c r="P7" s="53" t="s">
        <v>377</v>
      </c>
      <c r="Q7" s="54"/>
      <c r="R7" s="413"/>
      <c r="S7" s="53" t="s">
        <v>585</v>
      </c>
      <c r="T7" s="54"/>
      <c r="U7" s="53" t="s">
        <v>586</v>
      </c>
      <c r="V7" s="54"/>
      <c r="W7" s="53" t="s">
        <v>587</v>
      </c>
      <c r="X7" s="54"/>
      <c r="Y7" s="53" t="s">
        <v>588</v>
      </c>
      <c r="Z7" s="54"/>
      <c r="AA7" s="53" t="s">
        <v>589</v>
      </c>
      <c r="AB7" s="54"/>
      <c r="AC7" s="53" t="s">
        <v>590</v>
      </c>
      <c r="AD7" s="54"/>
      <c r="AE7" s="53" t="s">
        <v>591</v>
      </c>
      <c r="AF7" s="54"/>
      <c r="AG7" s="53" t="s">
        <v>377</v>
      </c>
      <c r="AH7" s="54"/>
      <c r="AI7" s="1059"/>
      <c r="AJ7" s="79" t="s">
        <v>592</v>
      </c>
      <c r="AK7" s="80"/>
      <c r="AL7" s="80"/>
      <c r="AM7" s="80"/>
      <c r="AN7" s="80"/>
      <c r="AO7" s="80"/>
      <c r="AP7" s="80"/>
      <c r="AQ7" s="1060"/>
      <c r="AR7" s="1061" t="s">
        <v>384</v>
      </c>
      <c r="AS7" s="251"/>
      <c r="AT7" s="250"/>
      <c r="AU7" s="244" t="s">
        <v>385</v>
      </c>
      <c r="AV7" s="251"/>
      <c r="AW7" s="251"/>
      <c r="AX7" s="251"/>
      <c r="AY7" s="250"/>
      <c r="AZ7" s="821" t="s">
        <v>386</v>
      </c>
      <c r="BA7" s="821"/>
      <c r="BB7" s="1057"/>
    </row>
    <row r="8" spans="1:54" ht="25.5" customHeight="1">
      <c r="A8" s="647" t="s">
        <v>387</v>
      </c>
      <c r="B8" s="650" t="s">
        <v>665</v>
      </c>
      <c r="C8" s="650" t="s">
        <v>389</v>
      </c>
      <c r="D8" s="650" t="s">
        <v>665</v>
      </c>
      <c r="E8" s="650" t="s">
        <v>389</v>
      </c>
      <c r="F8" s="650" t="s">
        <v>665</v>
      </c>
      <c r="G8" s="650" t="s">
        <v>389</v>
      </c>
      <c r="H8" s="650" t="s">
        <v>665</v>
      </c>
      <c r="I8" s="650" t="s">
        <v>389</v>
      </c>
      <c r="J8" s="650" t="s">
        <v>665</v>
      </c>
      <c r="K8" s="650" t="s">
        <v>389</v>
      </c>
      <c r="L8" s="650" t="s">
        <v>665</v>
      </c>
      <c r="M8" s="650" t="s">
        <v>389</v>
      </c>
      <c r="N8" s="650" t="s">
        <v>665</v>
      </c>
      <c r="O8" s="650" t="s">
        <v>389</v>
      </c>
      <c r="P8" s="650" t="s">
        <v>665</v>
      </c>
      <c r="Q8" s="650" t="s">
        <v>389</v>
      </c>
      <c r="R8" s="647" t="s">
        <v>387</v>
      </c>
      <c r="S8" s="650" t="s">
        <v>665</v>
      </c>
      <c r="T8" s="650" t="s">
        <v>389</v>
      </c>
      <c r="U8" s="650" t="s">
        <v>665</v>
      </c>
      <c r="V8" s="650" t="s">
        <v>389</v>
      </c>
      <c r="W8" s="650" t="s">
        <v>665</v>
      </c>
      <c r="X8" s="650" t="s">
        <v>389</v>
      </c>
      <c r="Y8" s="650" t="s">
        <v>665</v>
      </c>
      <c r="Z8" s="650" t="s">
        <v>389</v>
      </c>
      <c r="AA8" s="650" t="s">
        <v>665</v>
      </c>
      <c r="AB8" s="650" t="s">
        <v>389</v>
      </c>
      <c r="AC8" s="650" t="s">
        <v>665</v>
      </c>
      <c r="AD8" s="650" t="s">
        <v>389</v>
      </c>
      <c r="AE8" s="650" t="s">
        <v>665</v>
      </c>
      <c r="AF8" s="650" t="s">
        <v>389</v>
      </c>
      <c r="AG8" s="650" t="s">
        <v>665</v>
      </c>
      <c r="AH8" s="650" t="s">
        <v>389</v>
      </c>
      <c r="AI8" s="647" t="s">
        <v>387</v>
      </c>
      <c r="AJ8" s="649" t="s">
        <v>585</v>
      </c>
      <c r="AK8" s="649" t="s">
        <v>594</v>
      </c>
      <c r="AL8" s="649" t="s">
        <v>595</v>
      </c>
      <c r="AM8" s="649" t="s">
        <v>596</v>
      </c>
      <c r="AN8" s="649" t="s">
        <v>597</v>
      </c>
      <c r="AO8" s="649" t="s">
        <v>598</v>
      </c>
      <c r="AP8" s="649" t="s">
        <v>599</v>
      </c>
      <c r="AQ8" s="648" t="s">
        <v>395</v>
      </c>
      <c r="AR8" s="637" t="s">
        <v>86</v>
      </c>
      <c r="AS8" s="635" t="s">
        <v>9</v>
      </c>
      <c r="AT8" s="636" t="s">
        <v>673</v>
      </c>
      <c r="AU8" s="636" t="s">
        <v>85</v>
      </c>
      <c r="AV8" s="636" t="s">
        <v>81</v>
      </c>
      <c r="AW8" s="618" t="s">
        <v>88</v>
      </c>
      <c r="AX8" s="618" t="s">
        <v>83</v>
      </c>
      <c r="AY8" s="249" t="s">
        <v>377</v>
      </c>
      <c r="AZ8" s="820" t="s">
        <v>111</v>
      </c>
      <c r="BA8" s="830" t="s">
        <v>600</v>
      </c>
      <c r="BB8" s="1058" t="s">
        <v>162</v>
      </c>
    </row>
    <row r="9" spans="1:54">
      <c r="A9" s="13"/>
      <c r="B9" s="171"/>
      <c r="C9" s="171"/>
      <c r="D9" s="171"/>
      <c r="E9" s="171"/>
      <c r="F9" s="171"/>
      <c r="G9" s="171"/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3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3"/>
      <c r="AJ9" s="645"/>
      <c r="AK9" s="645"/>
      <c r="AL9" s="645"/>
      <c r="AM9" s="645"/>
      <c r="AN9" s="645"/>
      <c r="AO9" s="645"/>
      <c r="AP9" s="645"/>
      <c r="AQ9" s="404"/>
      <c r="AR9" s="641"/>
      <c r="AS9" s="641"/>
      <c r="AT9" s="651"/>
      <c r="AU9" s="639"/>
      <c r="AV9" s="639"/>
      <c r="AW9" s="404"/>
      <c r="AX9" s="639"/>
      <c r="AY9" s="404"/>
      <c r="AZ9" s="641"/>
      <c r="BA9" s="641"/>
      <c r="BB9" s="31"/>
    </row>
    <row r="10" spans="1:54">
      <c r="A10" s="16" t="s">
        <v>407</v>
      </c>
      <c r="B10" s="16">
        <f t="shared" ref="B10:O10" si="0">SUM(B12:B30)</f>
        <v>6564</v>
      </c>
      <c r="C10" s="16">
        <f t="shared" si="0"/>
        <v>3393</v>
      </c>
      <c r="D10" s="16">
        <f t="shared" si="0"/>
        <v>3620</v>
      </c>
      <c r="E10" s="16">
        <f t="shared" si="0"/>
        <v>1060</v>
      </c>
      <c r="F10" s="16">
        <f t="shared" si="0"/>
        <v>1282</v>
      </c>
      <c r="G10" s="16">
        <f t="shared" si="0"/>
        <v>423</v>
      </c>
      <c r="H10" s="16">
        <f t="shared" si="0"/>
        <v>1671</v>
      </c>
      <c r="I10" s="16">
        <f t="shared" si="0"/>
        <v>705</v>
      </c>
      <c r="J10" s="16">
        <f t="shared" si="0"/>
        <v>2516</v>
      </c>
      <c r="K10" s="16">
        <f t="shared" si="0"/>
        <v>1622</v>
      </c>
      <c r="L10" s="16">
        <f t="shared" si="0"/>
        <v>1111</v>
      </c>
      <c r="M10" s="16">
        <f t="shared" si="0"/>
        <v>379</v>
      </c>
      <c r="N10" s="16">
        <f t="shared" si="0"/>
        <v>1722</v>
      </c>
      <c r="O10" s="16">
        <f t="shared" si="0"/>
        <v>761</v>
      </c>
      <c r="P10" s="16">
        <f>SUM(P12:P30)</f>
        <v>18486</v>
      </c>
      <c r="Q10" s="16">
        <f>SUM(Q12:Q30)</f>
        <v>8343</v>
      </c>
      <c r="R10" s="16" t="s">
        <v>407</v>
      </c>
      <c r="S10" s="16">
        <f t="shared" ref="S10:AF10" si="1">SUM(S12:S30)</f>
        <v>579</v>
      </c>
      <c r="T10" s="16">
        <f t="shared" si="1"/>
        <v>284</v>
      </c>
      <c r="U10" s="16">
        <f t="shared" si="1"/>
        <v>184</v>
      </c>
      <c r="V10" s="16">
        <f t="shared" si="1"/>
        <v>119</v>
      </c>
      <c r="W10" s="16">
        <f t="shared" si="1"/>
        <v>227</v>
      </c>
      <c r="X10" s="16">
        <f t="shared" si="1"/>
        <v>68</v>
      </c>
      <c r="Y10" s="16">
        <f t="shared" si="1"/>
        <v>275</v>
      </c>
      <c r="Z10" s="16">
        <f t="shared" si="1"/>
        <v>120</v>
      </c>
      <c r="AA10" s="16">
        <f t="shared" si="1"/>
        <v>910</v>
      </c>
      <c r="AB10" s="16">
        <f t="shared" si="1"/>
        <v>547</v>
      </c>
      <c r="AC10" s="16">
        <f t="shared" si="1"/>
        <v>394</v>
      </c>
      <c r="AD10" s="16">
        <f t="shared" si="1"/>
        <v>122</v>
      </c>
      <c r="AE10" s="16">
        <f t="shared" si="1"/>
        <v>716</v>
      </c>
      <c r="AF10" s="16">
        <f t="shared" si="1"/>
        <v>327</v>
      </c>
      <c r="AG10" s="16">
        <f>SUM(AG12:AG30)</f>
        <v>3285</v>
      </c>
      <c r="AH10" s="16">
        <f>SUM(AH12:AH30)</f>
        <v>1587</v>
      </c>
      <c r="AI10" s="16" t="s">
        <v>407</v>
      </c>
      <c r="AJ10" s="16">
        <f t="shared" ref="AJ10:BB10" si="2">SUM(AJ12:AJ30)</f>
        <v>147</v>
      </c>
      <c r="AK10" s="16">
        <f t="shared" si="2"/>
        <v>43</v>
      </c>
      <c r="AL10" s="16">
        <f t="shared" si="2"/>
        <v>36</v>
      </c>
      <c r="AM10" s="16">
        <f t="shared" si="2"/>
        <v>46</v>
      </c>
      <c r="AN10" s="16">
        <f t="shared" si="2"/>
        <v>60</v>
      </c>
      <c r="AO10" s="16">
        <f t="shared" si="2"/>
        <v>32</v>
      </c>
      <c r="AP10" s="16">
        <f t="shared" si="2"/>
        <v>48</v>
      </c>
      <c r="AQ10" s="743">
        <f>SUM(AQ12:AQ30)</f>
        <v>411</v>
      </c>
      <c r="AR10" s="16">
        <f t="shared" si="2"/>
        <v>428</v>
      </c>
      <c r="AS10" s="16">
        <f t="shared" si="2"/>
        <v>391</v>
      </c>
      <c r="AT10" s="16">
        <f t="shared" si="2"/>
        <v>37</v>
      </c>
      <c r="AU10" s="16">
        <f t="shared" si="2"/>
        <v>1142</v>
      </c>
      <c r="AV10" s="16">
        <f t="shared" si="2"/>
        <v>552</v>
      </c>
      <c r="AW10" s="16">
        <f t="shared" si="2"/>
        <v>19</v>
      </c>
      <c r="AX10" s="16">
        <f t="shared" si="2"/>
        <v>435</v>
      </c>
      <c r="AY10" s="16">
        <f t="shared" si="2"/>
        <v>1577</v>
      </c>
      <c r="AZ10" s="16">
        <f t="shared" si="2"/>
        <v>29</v>
      </c>
      <c r="BA10" s="16">
        <f t="shared" si="2"/>
        <v>29</v>
      </c>
      <c r="BB10" s="16">
        <f t="shared" si="2"/>
        <v>0</v>
      </c>
    </row>
    <row r="11" spans="1:54" ht="12" customHeight="1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6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6"/>
      <c r="AH11" s="16"/>
      <c r="AI11" s="17"/>
      <c r="AJ11" s="17"/>
      <c r="AK11" s="17"/>
      <c r="AL11" s="17"/>
      <c r="AM11" s="17"/>
      <c r="AN11" s="17"/>
      <c r="AO11" s="17"/>
      <c r="AP11" s="17"/>
      <c r="AQ11" s="743"/>
      <c r="AR11" s="17"/>
      <c r="AS11" s="17"/>
      <c r="AU11" s="17"/>
      <c r="AV11" s="17"/>
      <c r="AW11" s="17"/>
      <c r="AX11" s="17"/>
      <c r="AY11" s="17"/>
      <c r="AZ11" s="17"/>
      <c r="BA11" s="17"/>
      <c r="BB11" s="31"/>
    </row>
    <row r="12" spans="1:54" ht="15" customHeight="1">
      <c r="A12" s="17" t="s">
        <v>408</v>
      </c>
      <c r="B12" s="17">
        <f>+'saisie Niv3_Pub'!B12+'saisie Niv3_Pub'!C12</f>
        <v>3603</v>
      </c>
      <c r="C12" s="17">
        <f>+'saisie Niv3_Pub'!C12</f>
        <v>1866</v>
      </c>
      <c r="D12" s="17">
        <f>+'saisie Niv3_Pub'!D12+'saisie Niv3_Pub'!E12</f>
        <v>2976</v>
      </c>
      <c r="E12" s="17">
        <f>+'saisie Niv3_Pub'!E12</f>
        <v>642</v>
      </c>
      <c r="F12" s="17">
        <f>+'saisie Niv3_Pub'!F12+'saisie Niv3_Pub'!G12</f>
        <v>889</v>
      </c>
      <c r="G12" s="17">
        <f>+'saisie Niv3_Pub'!G12</f>
        <v>305</v>
      </c>
      <c r="H12" s="17">
        <f>+'saisie Niv3_Pub'!H12+'saisie Niv3_Pub'!I12</f>
        <v>964</v>
      </c>
      <c r="I12" s="17">
        <f>+'saisie Niv3_Pub'!I12</f>
        <v>418</v>
      </c>
      <c r="J12" s="17">
        <f>+'saisie Niv3_Pub'!J12+'saisie Niv3_Pub'!K12</f>
        <v>1416</v>
      </c>
      <c r="K12" s="17">
        <f>+'saisie Niv3_Pub'!K12</f>
        <v>964</v>
      </c>
      <c r="L12" s="17">
        <f>+'saisie Niv3_Pub'!L12+'saisie Niv3_Pub'!M12</f>
        <v>782</v>
      </c>
      <c r="M12" s="17">
        <f>+'saisie Niv3_Pub'!M12</f>
        <v>277</v>
      </c>
      <c r="N12" s="17">
        <f>+'saisie Niv3_Pub'!N12+'saisie Niv3_Pub'!O12</f>
        <v>1017</v>
      </c>
      <c r="O12" s="17">
        <f>+'saisie Niv3_Pub'!O12</f>
        <v>471</v>
      </c>
      <c r="P12" s="16">
        <f t="shared" ref="P12:P30" si="3">B12+D12+F12+H12+J12+L12+N12</f>
        <v>11647</v>
      </c>
      <c r="Q12" s="16">
        <f t="shared" ref="Q12:Q30" si="4">C12+E12+G12+I12+K12+M12+O12</f>
        <v>4943</v>
      </c>
      <c r="R12" s="17" t="s">
        <v>408</v>
      </c>
      <c r="S12" s="17">
        <f>+'saisie Niv3_Pub'!S12+'saisie Niv3_Pub'!T12</f>
        <v>377</v>
      </c>
      <c r="T12" s="17">
        <f>+'saisie Niv3_Pub'!T12</f>
        <v>189</v>
      </c>
      <c r="U12" s="17">
        <f>+'saisie Niv3_Pub'!U12+'saisie Niv3_Pub'!V12</f>
        <v>121</v>
      </c>
      <c r="V12" s="17">
        <f>+'saisie Niv3_Pub'!V12</f>
        <v>79</v>
      </c>
      <c r="W12" s="17">
        <f>+'saisie Niv3_Pub'!W12+'saisie Niv3_Pub'!X12</f>
        <v>176</v>
      </c>
      <c r="X12" s="17">
        <f>+'saisie Niv3_Pub'!X12</f>
        <v>54</v>
      </c>
      <c r="Y12" s="17">
        <f>+'saisie Niv3_Pub'!Y12+'saisie Niv3_Pub'!Z12</f>
        <v>178</v>
      </c>
      <c r="Z12" s="17">
        <f>+'saisie Niv3_Pub'!Z12</f>
        <v>74</v>
      </c>
      <c r="AA12" s="17">
        <f>+'saisie Niv3_Pub'!AA12+'saisie Niv3_Pub'!AB12</f>
        <v>621</v>
      </c>
      <c r="AB12" s="17">
        <f>+'saisie Niv3_Pub'!AB12</f>
        <v>381</v>
      </c>
      <c r="AC12" s="17">
        <f>+'saisie Niv3_Pub'!AC12+'saisie Niv3_Pub'!AD12</f>
        <v>300</v>
      </c>
      <c r="AD12" s="17">
        <f>+'saisie Niv3_Pub'!AD12</f>
        <v>89</v>
      </c>
      <c r="AE12" s="17">
        <f>+'saisie Niv3_Pub'!AE12+'saisie Niv3_Pub'!AF12</f>
        <v>480</v>
      </c>
      <c r="AF12" s="17">
        <f>+'saisie Niv3_Pub'!AF12</f>
        <v>234</v>
      </c>
      <c r="AG12" s="16">
        <f t="shared" ref="AG12:AG21" si="5">S12+U12+W12+Y12+AA12+AC12+AE12</f>
        <v>2253</v>
      </c>
      <c r="AH12" s="16">
        <f t="shared" ref="AH12:AH21" si="6">T12+V12+X12+Z12+AB12+AD12+AF12</f>
        <v>1100</v>
      </c>
      <c r="AI12" s="17" t="s">
        <v>408</v>
      </c>
      <c r="AJ12" s="17">
        <f>+'saisie Niv3_Pub'!AJ12</f>
        <v>78</v>
      </c>
      <c r="AK12" s="17">
        <f>+'saisie Niv3_Pub'!AK12</f>
        <v>20</v>
      </c>
      <c r="AL12" s="17">
        <f>+'saisie Niv3_Pub'!AL12</f>
        <v>21</v>
      </c>
      <c r="AM12" s="17">
        <f>+'saisie Niv3_Pub'!AM12</f>
        <v>21</v>
      </c>
      <c r="AN12" s="17">
        <f>+'saisie Niv3_Pub'!AN12</f>
        <v>30</v>
      </c>
      <c r="AO12" s="17">
        <f>+'saisie Niv3_Pub'!AO12</f>
        <v>18</v>
      </c>
      <c r="AP12" s="17">
        <f>+'saisie Niv3_Pub'!AP12</f>
        <v>23</v>
      </c>
      <c r="AQ12" s="743">
        <f t="shared" ref="AQ12:AQ21" si="7">AJ12+AK12+AL12+AM12+AN12+AO12+AP12</f>
        <v>211</v>
      </c>
      <c r="AR12" s="17">
        <f>+'saisie Niv3_Pub'!AR12</f>
        <v>233</v>
      </c>
      <c r="AS12" s="17">
        <f>+'saisie Niv3_Pub'!AS12</f>
        <v>214</v>
      </c>
      <c r="AT12" s="17">
        <f>+'saisie Niv3_Pub'!AT12</f>
        <v>19</v>
      </c>
      <c r="AU12" s="17">
        <f>+'saisie Niv3_Pub'!AU12</f>
        <v>597</v>
      </c>
      <c r="AV12" s="17">
        <f>+'saisie Niv3_Pub'!AV12</f>
        <v>291</v>
      </c>
      <c r="AW12" s="17">
        <f>+'saisie Niv3_Pub'!AW12</f>
        <v>11</v>
      </c>
      <c r="AX12" s="17">
        <v>226</v>
      </c>
      <c r="AY12" s="17">
        <f>+'saisie Niv3_Pub'!AZ12</f>
        <v>823</v>
      </c>
      <c r="AZ12" s="17">
        <f>+'saisie Niv3_Pub'!BA12</f>
        <v>6</v>
      </c>
      <c r="BA12" s="17">
        <f>+'saisie Niv3_Pub'!BB12</f>
        <v>6</v>
      </c>
      <c r="BB12" s="31"/>
    </row>
    <row r="13" spans="1:54" ht="15" customHeight="1">
      <c r="A13" s="17" t="s">
        <v>409</v>
      </c>
      <c r="B13" s="17">
        <f>+'saisie Niv3_Pub'!B13+'saisie Niv3_Pub'!C13</f>
        <v>144</v>
      </c>
      <c r="C13" s="17">
        <f>+'saisie Niv3_Pub'!C13</f>
        <v>61</v>
      </c>
      <c r="D13" s="17">
        <f>+'saisie Niv3_Pub'!D13+'saisie Niv3_Pub'!E13</f>
        <v>40</v>
      </c>
      <c r="E13" s="17">
        <f>+'saisie Niv3_Pub'!E13</f>
        <v>21</v>
      </c>
      <c r="F13" s="17">
        <f>+'saisie Niv3_Pub'!F13+'saisie Niv3_Pub'!G13</f>
        <v>27</v>
      </c>
      <c r="G13" s="17">
        <f>+'saisie Niv3_Pub'!G13</f>
        <v>6</v>
      </c>
      <c r="H13" s="17">
        <f>+'saisie Niv3_Pub'!H13+'saisie Niv3_Pub'!I13</f>
        <v>58</v>
      </c>
      <c r="I13" s="17">
        <f>+'saisie Niv3_Pub'!I13</f>
        <v>20</v>
      </c>
      <c r="J13" s="17">
        <f>+'saisie Niv3_Pub'!J13+'saisie Niv3_Pub'!K13</f>
        <v>58</v>
      </c>
      <c r="K13" s="17">
        <f>+'saisie Niv3_Pub'!K13</f>
        <v>31</v>
      </c>
      <c r="L13" s="17">
        <f>+'saisie Niv3_Pub'!L13+'saisie Niv3_Pub'!M13</f>
        <v>34</v>
      </c>
      <c r="M13" s="17">
        <f>+'saisie Niv3_Pub'!M13</f>
        <v>6</v>
      </c>
      <c r="N13" s="17">
        <f>+'saisie Niv3_Pub'!N13+'saisie Niv3_Pub'!O13</f>
        <v>44</v>
      </c>
      <c r="O13" s="17">
        <f>+'saisie Niv3_Pub'!O13</f>
        <v>25</v>
      </c>
      <c r="P13" s="16">
        <f t="shared" si="3"/>
        <v>405</v>
      </c>
      <c r="Q13" s="16">
        <f t="shared" si="4"/>
        <v>170</v>
      </c>
      <c r="R13" s="17" t="s">
        <v>409</v>
      </c>
      <c r="S13" s="17">
        <f>+'saisie Niv3_Pub'!S13+'saisie Niv3_Pub'!T13</f>
        <v>1</v>
      </c>
      <c r="T13" s="17">
        <f>+'saisie Niv3_Pub'!T13</f>
        <v>1</v>
      </c>
      <c r="U13" s="17">
        <f>+'saisie Niv3_Pub'!U13+'saisie Niv3_Pub'!V13</f>
        <v>4</v>
      </c>
      <c r="V13" s="17">
        <f>+'saisie Niv3_Pub'!V13</f>
        <v>0</v>
      </c>
      <c r="W13" s="17">
        <f>+'saisie Niv3_Pub'!W13+'saisie Niv3_Pub'!X13</f>
        <v>3</v>
      </c>
      <c r="X13" s="17">
        <f>+'saisie Niv3_Pub'!X13</f>
        <v>1</v>
      </c>
      <c r="Y13" s="17">
        <f>+'saisie Niv3_Pub'!Y13+'saisie Niv3_Pub'!Z13</f>
        <v>2</v>
      </c>
      <c r="Z13" s="17">
        <f>+'saisie Niv3_Pub'!Z13</f>
        <v>1</v>
      </c>
      <c r="AA13" s="17">
        <f>+'saisie Niv3_Pub'!AA13+'saisie Niv3_Pub'!AB13</f>
        <v>12</v>
      </c>
      <c r="AB13" s="17">
        <f>+'saisie Niv3_Pub'!AB13</f>
        <v>8</v>
      </c>
      <c r="AC13" s="17">
        <f>+'saisie Niv3_Pub'!AC13+'saisie Niv3_Pub'!AD13</f>
        <v>1</v>
      </c>
      <c r="AD13" s="17">
        <f>+'saisie Niv3_Pub'!AD13</f>
        <v>1</v>
      </c>
      <c r="AE13" s="17">
        <f>+'saisie Niv3_Pub'!AE13+'saisie Niv3_Pub'!AF13</f>
        <v>12</v>
      </c>
      <c r="AF13" s="17">
        <f>+'saisie Niv3_Pub'!AF13</f>
        <v>2</v>
      </c>
      <c r="AG13" s="16">
        <f t="shared" si="5"/>
        <v>35</v>
      </c>
      <c r="AH13" s="16">
        <f t="shared" si="6"/>
        <v>14</v>
      </c>
      <c r="AI13" s="17" t="s">
        <v>409</v>
      </c>
      <c r="AJ13" s="17">
        <f>+'saisie Niv3_Pub'!AJ13</f>
        <v>3</v>
      </c>
      <c r="AK13" s="17">
        <f>+'saisie Niv3_Pub'!AK13</f>
        <v>1</v>
      </c>
      <c r="AL13" s="17">
        <f>+'saisie Niv3_Pub'!AL13</f>
        <v>1</v>
      </c>
      <c r="AM13" s="17">
        <f>+'saisie Niv3_Pub'!AM13</f>
        <v>2</v>
      </c>
      <c r="AN13" s="17">
        <f>+'saisie Niv3_Pub'!AN13</f>
        <v>2</v>
      </c>
      <c r="AO13" s="17">
        <f>+'saisie Niv3_Pub'!AO13</f>
        <v>1</v>
      </c>
      <c r="AP13" s="17">
        <f>+'saisie Niv3_Pub'!AP13</f>
        <v>1</v>
      </c>
      <c r="AQ13" s="743">
        <f t="shared" si="7"/>
        <v>11</v>
      </c>
      <c r="AR13" s="17">
        <f>+'saisie Niv3_Pub'!AR13</f>
        <v>14</v>
      </c>
      <c r="AS13" s="17">
        <f>+'saisie Niv3_Pub'!AS13</f>
        <v>14</v>
      </c>
      <c r="AT13" s="17">
        <f>+'saisie Niv3_Pub'!AT13</f>
        <v>0</v>
      </c>
      <c r="AU13" s="17">
        <f>+'saisie Niv3_Pub'!AU13</f>
        <v>35</v>
      </c>
      <c r="AV13" s="17">
        <f>+'saisie Niv3_Pub'!AV13</f>
        <v>20</v>
      </c>
      <c r="AW13" s="17">
        <f>+'saisie Niv3_Pub'!AW13</f>
        <v>0</v>
      </c>
      <c r="AX13" s="17">
        <v>9</v>
      </c>
      <c r="AY13" s="17">
        <f>+'saisie Niv3_Pub'!AZ13</f>
        <v>44</v>
      </c>
      <c r="AZ13" s="17">
        <f>+'saisie Niv3_Pub'!BA13</f>
        <v>2</v>
      </c>
      <c r="BA13" s="17">
        <f>+'saisie Niv3_Pub'!BB13</f>
        <v>2</v>
      </c>
      <c r="BB13" s="31"/>
    </row>
    <row r="14" spans="1:54" ht="15" customHeight="1">
      <c r="A14" s="17" t="s">
        <v>410</v>
      </c>
      <c r="B14" s="17">
        <f>+'saisie Niv3_Pub'!B14+'saisie Niv3_Pub'!C14</f>
        <v>220</v>
      </c>
      <c r="C14" s="17">
        <f>+'saisie Niv3_Pub'!C14</f>
        <v>123</v>
      </c>
      <c r="D14" s="17">
        <f>+'saisie Niv3_Pub'!D14+'saisie Niv3_Pub'!E14</f>
        <v>43</v>
      </c>
      <c r="E14" s="17">
        <f>+'saisie Niv3_Pub'!E14</f>
        <v>30</v>
      </c>
      <c r="F14" s="17">
        <f>+'saisie Niv3_Pub'!F14+'saisie Niv3_Pub'!G14</f>
        <v>39</v>
      </c>
      <c r="G14" s="17">
        <f>+'saisie Niv3_Pub'!G14</f>
        <v>14</v>
      </c>
      <c r="H14" s="17">
        <f>+'saisie Niv3_Pub'!H14+'saisie Niv3_Pub'!I14</f>
        <v>43</v>
      </c>
      <c r="I14" s="17">
        <f>+'saisie Niv3_Pub'!I14</f>
        <v>21</v>
      </c>
      <c r="J14" s="17">
        <f>+'saisie Niv3_Pub'!J14+'saisie Niv3_Pub'!K14</f>
        <v>52</v>
      </c>
      <c r="K14" s="17">
        <f>+'saisie Niv3_Pub'!K14</f>
        <v>48</v>
      </c>
      <c r="L14" s="17">
        <f>+'saisie Niv3_Pub'!L14+'saisie Niv3_Pub'!M14</f>
        <v>34</v>
      </c>
      <c r="M14" s="17">
        <f>+'saisie Niv3_Pub'!M14</f>
        <v>7</v>
      </c>
      <c r="N14" s="17">
        <f>+'saisie Niv3_Pub'!N14+'saisie Niv3_Pub'!O14</f>
        <v>42</v>
      </c>
      <c r="O14" s="17">
        <f>+'saisie Niv3_Pub'!O14</f>
        <v>26</v>
      </c>
      <c r="P14" s="16">
        <f t="shared" si="3"/>
        <v>473</v>
      </c>
      <c r="Q14" s="16">
        <f t="shared" si="4"/>
        <v>269</v>
      </c>
      <c r="R14" s="17" t="s">
        <v>410</v>
      </c>
      <c r="S14" s="17">
        <f>+'saisie Niv3_Pub'!S14+'saisie Niv3_Pub'!T14</f>
        <v>13</v>
      </c>
      <c r="T14" s="17">
        <f>+'saisie Niv3_Pub'!T14</f>
        <v>5</v>
      </c>
      <c r="U14" s="17">
        <f>+'saisie Niv3_Pub'!U14+'saisie Niv3_Pub'!V14</f>
        <v>2</v>
      </c>
      <c r="V14" s="17">
        <f>+'saisie Niv3_Pub'!V14</f>
        <v>1</v>
      </c>
      <c r="W14" s="17">
        <f>+'saisie Niv3_Pub'!W14+'saisie Niv3_Pub'!X14</f>
        <v>7</v>
      </c>
      <c r="X14" s="17">
        <f>+'saisie Niv3_Pub'!X14</f>
        <v>2</v>
      </c>
      <c r="Y14" s="17">
        <f>+'saisie Niv3_Pub'!Y14+'saisie Niv3_Pub'!Z14</f>
        <v>6</v>
      </c>
      <c r="Z14" s="17">
        <f>+'saisie Niv3_Pub'!Z14</f>
        <v>3</v>
      </c>
      <c r="AA14" s="17">
        <f>+'saisie Niv3_Pub'!AA14+'saisie Niv3_Pub'!AB14</f>
        <v>10</v>
      </c>
      <c r="AB14" s="17">
        <f>+'saisie Niv3_Pub'!AB14</f>
        <v>9</v>
      </c>
      <c r="AC14" s="17">
        <f>+'saisie Niv3_Pub'!AC14+'saisie Niv3_Pub'!AD14</f>
        <v>6</v>
      </c>
      <c r="AD14" s="17">
        <f>+'saisie Niv3_Pub'!AD14</f>
        <v>2</v>
      </c>
      <c r="AE14" s="17">
        <f>+'saisie Niv3_Pub'!AE14+'saisie Niv3_Pub'!AF14</f>
        <v>8</v>
      </c>
      <c r="AF14" s="17">
        <f>+'saisie Niv3_Pub'!AF14</f>
        <v>4</v>
      </c>
      <c r="AG14" s="16">
        <f t="shared" si="5"/>
        <v>52</v>
      </c>
      <c r="AH14" s="16">
        <f t="shared" si="6"/>
        <v>26</v>
      </c>
      <c r="AI14" s="17" t="s">
        <v>410</v>
      </c>
      <c r="AJ14" s="17">
        <f>+'saisie Niv3_Pub'!AJ14</f>
        <v>4</v>
      </c>
      <c r="AK14" s="17">
        <f>+'saisie Niv3_Pub'!AK14</f>
        <v>1</v>
      </c>
      <c r="AL14" s="17">
        <f>+'saisie Niv3_Pub'!AL14</f>
        <v>1</v>
      </c>
      <c r="AM14" s="17">
        <f>+'saisie Niv3_Pub'!AM14</f>
        <v>1</v>
      </c>
      <c r="AN14" s="17">
        <f>+'saisie Niv3_Pub'!AN14</f>
        <v>1</v>
      </c>
      <c r="AO14" s="17">
        <f>+'saisie Niv3_Pub'!AO14</f>
        <v>1</v>
      </c>
      <c r="AP14" s="17">
        <f>+'saisie Niv3_Pub'!AP14</f>
        <v>1</v>
      </c>
      <c r="AQ14" s="743">
        <f t="shared" si="7"/>
        <v>10</v>
      </c>
      <c r="AR14" s="17">
        <f>+'saisie Niv3_Pub'!AR14</f>
        <v>7</v>
      </c>
      <c r="AS14" s="17">
        <f>+'saisie Niv3_Pub'!AS14</f>
        <v>7</v>
      </c>
      <c r="AT14" s="17">
        <f>+'saisie Niv3_Pub'!AT14</f>
        <v>0</v>
      </c>
      <c r="AU14" s="17">
        <f>+'saisie Niv3_Pub'!AU14</f>
        <v>40</v>
      </c>
      <c r="AV14" s="17">
        <f>+'saisie Niv3_Pub'!AV14</f>
        <v>8</v>
      </c>
      <c r="AW14" s="17">
        <f>+'saisie Niv3_Pub'!AW14</f>
        <v>0</v>
      </c>
      <c r="AX14" s="17">
        <v>17</v>
      </c>
      <c r="AY14" s="17">
        <f>+'saisie Niv3_Pub'!AZ14</f>
        <v>57</v>
      </c>
      <c r="AZ14" s="17">
        <f>+'saisie Niv3_Pub'!BA14</f>
        <v>1</v>
      </c>
      <c r="BA14" s="17">
        <f>+'saisie Niv3_Pub'!BB14</f>
        <v>1</v>
      </c>
      <c r="BB14" s="31"/>
    </row>
    <row r="15" spans="1:54" ht="15" customHeight="1">
      <c r="A15" s="17" t="s">
        <v>411</v>
      </c>
      <c r="B15" s="17">
        <f>+'saisie Niv3_Pub'!B15+'saisie Niv3_Pub'!C15</f>
        <v>186</v>
      </c>
      <c r="C15" s="17">
        <f>+'saisie Niv3_Pub'!C15</f>
        <v>89</v>
      </c>
      <c r="D15" s="17">
        <f>+'saisie Niv3_Pub'!D15+'saisie Niv3_Pub'!E15</f>
        <v>45</v>
      </c>
      <c r="E15" s="17">
        <f>+'saisie Niv3_Pub'!E15</f>
        <v>35</v>
      </c>
      <c r="F15" s="17">
        <f>+'saisie Niv3_Pub'!F15+'saisie Niv3_Pub'!G15</f>
        <v>32</v>
      </c>
      <c r="G15" s="17">
        <f>+'saisie Niv3_Pub'!G15</f>
        <v>12</v>
      </c>
      <c r="H15" s="17">
        <f>+'saisie Niv3_Pub'!H15+'saisie Niv3_Pub'!I15</f>
        <v>35</v>
      </c>
      <c r="I15" s="17">
        <f>+'saisie Niv3_Pub'!I15</f>
        <v>11</v>
      </c>
      <c r="J15" s="17">
        <f>+'saisie Niv3_Pub'!J15+'saisie Niv3_Pub'!K15</f>
        <v>62</v>
      </c>
      <c r="K15" s="17">
        <f>+'saisie Niv3_Pub'!K15</f>
        <v>31</v>
      </c>
      <c r="L15" s="17">
        <f>+'saisie Niv3_Pub'!L15+'saisie Niv3_Pub'!M15</f>
        <v>15</v>
      </c>
      <c r="M15" s="17">
        <f>+'saisie Niv3_Pub'!M15</f>
        <v>3</v>
      </c>
      <c r="N15" s="17">
        <f>+'saisie Niv3_Pub'!N15+'saisie Niv3_Pub'!O15</f>
        <v>16</v>
      </c>
      <c r="O15" s="17">
        <f>+'saisie Niv3_Pub'!O15</f>
        <v>8</v>
      </c>
      <c r="P15" s="16">
        <f t="shared" si="3"/>
        <v>391</v>
      </c>
      <c r="Q15" s="16">
        <f t="shared" si="4"/>
        <v>189</v>
      </c>
      <c r="R15" s="17" t="s">
        <v>411</v>
      </c>
      <c r="S15" s="17">
        <f>+'saisie Niv3_Pub'!S15+'saisie Niv3_Pub'!T15</f>
        <v>12</v>
      </c>
      <c r="T15" s="17">
        <f>+'saisie Niv3_Pub'!T15</f>
        <v>3</v>
      </c>
      <c r="U15" s="17">
        <f>+'saisie Niv3_Pub'!U15+'saisie Niv3_Pub'!V15</f>
        <v>1</v>
      </c>
      <c r="V15" s="17">
        <f>+'saisie Niv3_Pub'!V15</f>
        <v>0</v>
      </c>
      <c r="W15" s="17">
        <f>+'saisie Niv3_Pub'!W15+'saisie Niv3_Pub'!X15</f>
        <v>3</v>
      </c>
      <c r="X15" s="17">
        <f>+'saisie Niv3_Pub'!X15</f>
        <v>1</v>
      </c>
      <c r="Y15" s="17">
        <f>+'saisie Niv3_Pub'!Y15+'saisie Niv3_Pub'!Z15</f>
        <v>6</v>
      </c>
      <c r="Z15" s="17">
        <f>+'saisie Niv3_Pub'!Z15</f>
        <v>1</v>
      </c>
      <c r="AA15" s="17">
        <f>+'saisie Niv3_Pub'!AA15+'saisie Niv3_Pub'!AB15</f>
        <v>10</v>
      </c>
      <c r="AB15" s="17">
        <f>+'saisie Niv3_Pub'!AB15</f>
        <v>4</v>
      </c>
      <c r="AC15" s="17">
        <f>+'saisie Niv3_Pub'!AC15+'saisie Niv3_Pub'!AD15</f>
        <v>4</v>
      </c>
      <c r="AD15" s="17">
        <f>+'saisie Niv3_Pub'!AD15</f>
        <v>0</v>
      </c>
      <c r="AE15" s="17">
        <f>+'saisie Niv3_Pub'!AE15+'saisie Niv3_Pub'!AF15</f>
        <v>7</v>
      </c>
      <c r="AF15" s="17">
        <f>+'saisie Niv3_Pub'!AF15</f>
        <v>2</v>
      </c>
      <c r="AG15" s="16">
        <f t="shared" si="5"/>
        <v>43</v>
      </c>
      <c r="AH15" s="16">
        <f t="shared" si="6"/>
        <v>11</v>
      </c>
      <c r="AI15" s="17" t="s">
        <v>411</v>
      </c>
      <c r="AJ15" s="17">
        <f>+'saisie Niv3_Pub'!AJ15</f>
        <v>4</v>
      </c>
      <c r="AK15" s="17">
        <f>+'saisie Niv3_Pub'!AK15</f>
        <v>1</v>
      </c>
      <c r="AL15" s="17">
        <f>+'saisie Niv3_Pub'!AL15</f>
        <v>1</v>
      </c>
      <c r="AM15" s="17">
        <f>+'saisie Niv3_Pub'!AM15</f>
        <v>1</v>
      </c>
      <c r="AN15" s="17">
        <f>+'saisie Niv3_Pub'!AN15</f>
        <v>2</v>
      </c>
      <c r="AO15" s="17">
        <f>+'saisie Niv3_Pub'!AO15</f>
        <v>1</v>
      </c>
      <c r="AP15" s="17">
        <f>+'saisie Niv3_Pub'!AP15</f>
        <v>1</v>
      </c>
      <c r="AQ15" s="743">
        <f t="shared" si="7"/>
        <v>11</v>
      </c>
      <c r="AR15" s="17">
        <f>+'saisie Niv3_Pub'!AR15</f>
        <v>9</v>
      </c>
      <c r="AS15" s="17">
        <f>+'saisie Niv3_Pub'!AS15</f>
        <v>9</v>
      </c>
      <c r="AT15" s="17">
        <f>+'saisie Niv3_Pub'!AT15</f>
        <v>0</v>
      </c>
      <c r="AU15" s="17">
        <f>+'saisie Niv3_Pub'!AU15</f>
        <v>31</v>
      </c>
      <c r="AV15" s="17">
        <f>+'saisie Niv3_Pub'!AV15</f>
        <v>12</v>
      </c>
      <c r="AW15" s="17">
        <f>+'saisie Niv3_Pub'!AW15</f>
        <v>0</v>
      </c>
      <c r="AX15" s="17">
        <v>11</v>
      </c>
      <c r="AY15" s="17">
        <f>+'saisie Niv3_Pub'!AZ15</f>
        <v>42</v>
      </c>
      <c r="AZ15" s="17">
        <f>+'saisie Niv3_Pub'!BA15</f>
        <v>1</v>
      </c>
      <c r="BA15" s="17">
        <f>+'saisie Niv3_Pub'!BB15</f>
        <v>1</v>
      </c>
      <c r="BB15" s="31"/>
    </row>
    <row r="16" spans="1:54" ht="15" customHeight="1">
      <c r="A16" s="17" t="s">
        <v>412</v>
      </c>
      <c r="B16" s="17">
        <f>+'saisie Niv3_Pub'!B16+'saisie Niv3_Pub'!C16</f>
        <v>428</v>
      </c>
      <c r="C16" s="17">
        <f>+'saisie Niv3_Pub'!C16</f>
        <v>228</v>
      </c>
      <c r="D16" s="17">
        <f>+'saisie Niv3_Pub'!D16+'saisie Niv3_Pub'!E16</f>
        <v>88</v>
      </c>
      <c r="E16" s="17">
        <f>+'saisie Niv3_Pub'!E16</f>
        <v>65</v>
      </c>
      <c r="F16" s="17">
        <f>+'saisie Niv3_Pub'!F16+'saisie Niv3_Pub'!G16</f>
        <v>39</v>
      </c>
      <c r="G16" s="17">
        <f>+'saisie Niv3_Pub'!G16</f>
        <v>14</v>
      </c>
      <c r="H16" s="17">
        <f>+'saisie Niv3_Pub'!H16+'saisie Niv3_Pub'!I16</f>
        <v>98</v>
      </c>
      <c r="I16" s="17">
        <f>+'saisie Niv3_Pub'!I16</f>
        <v>42</v>
      </c>
      <c r="J16" s="17">
        <f>+'saisie Niv3_Pub'!J16+'saisie Niv3_Pub'!K16</f>
        <v>162</v>
      </c>
      <c r="K16" s="17">
        <f>+'saisie Niv3_Pub'!K16</f>
        <v>97</v>
      </c>
      <c r="L16" s="17">
        <f>+'saisie Niv3_Pub'!L16+'saisie Niv3_Pub'!M16</f>
        <v>23</v>
      </c>
      <c r="M16" s="17">
        <f>+'saisie Niv3_Pub'!M16</f>
        <v>7</v>
      </c>
      <c r="N16" s="17">
        <f>+'saisie Niv3_Pub'!N16+'saisie Niv3_Pub'!O16</f>
        <v>126</v>
      </c>
      <c r="O16" s="17">
        <f>+'saisie Niv3_Pub'!O16</f>
        <v>47</v>
      </c>
      <c r="P16" s="16">
        <f t="shared" si="3"/>
        <v>964</v>
      </c>
      <c r="Q16" s="16">
        <f t="shared" si="4"/>
        <v>500</v>
      </c>
      <c r="R16" s="17" t="s">
        <v>412</v>
      </c>
      <c r="S16" s="17">
        <f>+'saisie Niv3_Pub'!S16+'saisie Niv3_Pub'!T16</f>
        <v>31</v>
      </c>
      <c r="T16" s="17">
        <f>+'saisie Niv3_Pub'!T16</f>
        <v>16</v>
      </c>
      <c r="U16" s="17">
        <f>+'saisie Niv3_Pub'!U16+'saisie Niv3_Pub'!V16</f>
        <v>5</v>
      </c>
      <c r="V16" s="17">
        <f>+'saisie Niv3_Pub'!V16</f>
        <v>5</v>
      </c>
      <c r="W16" s="17">
        <f>+'saisie Niv3_Pub'!W16+'saisie Niv3_Pub'!X16</f>
        <v>0</v>
      </c>
      <c r="X16" s="17">
        <f>+'saisie Niv3_Pub'!X16</f>
        <v>0</v>
      </c>
      <c r="Y16" s="17">
        <f>+'saisie Niv3_Pub'!Y16+'saisie Niv3_Pub'!Z16</f>
        <v>10</v>
      </c>
      <c r="Z16" s="17">
        <f>+'saisie Niv3_Pub'!Z16</f>
        <v>3</v>
      </c>
      <c r="AA16" s="17">
        <f>+'saisie Niv3_Pub'!AA16+'saisie Niv3_Pub'!AB16</f>
        <v>32</v>
      </c>
      <c r="AB16" s="17">
        <f>+'saisie Niv3_Pub'!AB16</f>
        <v>17</v>
      </c>
      <c r="AC16" s="17">
        <f>+'saisie Niv3_Pub'!AC16+'saisie Niv3_Pub'!AD16</f>
        <v>2</v>
      </c>
      <c r="AD16" s="17">
        <f>+'saisie Niv3_Pub'!AD16</f>
        <v>0</v>
      </c>
      <c r="AE16" s="17">
        <f>+'saisie Niv3_Pub'!AE16+'saisie Niv3_Pub'!AF16</f>
        <v>44</v>
      </c>
      <c r="AF16" s="17">
        <f>+'saisie Niv3_Pub'!AF16</f>
        <v>17</v>
      </c>
      <c r="AG16" s="16">
        <f t="shared" si="5"/>
        <v>124</v>
      </c>
      <c r="AH16" s="16">
        <f t="shared" si="6"/>
        <v>58</v>
      </c>
      <c r="AI16" s="17" t="s">
        <v>412</v>
      </c>
      <c r="AJ16" s="17">
        <f>+'saisie Niv3_Pub'!AJ16</f>
        <v>8</v>
      </c>
      <c r="AK16" s="17">
        <f>+'saisie Niv3_Pub'!AK16</f>
        <v>3</v>
      </c>
      <c r="AL16" s="17">
        <f>+'saisie Niv3_Pub'!AL16</f>
        <v>2</v>
      </c>
      <c r="AM16" s="17">
        <f>+'saisie Niv3_Pub'!AM16</f>
        <v>3</v>
      </c>
      <c r="AN16" s="17">
        <f>+'saisie Niv3_Pub'!AN16</f>
        <v>3</v>
      </c>
      <c r="AO16" s="17">
        <f>+'saisie Niv3_Pub'!AO16</f>
        <v>1</v>
      </c>
      <c r="AP16" s="17">
        <f>+'saisie Niv3_Pub'!AP16</f>
        <v>4</v>
      </c>
      <c r="AQ16" s="743">
        <f t="shared" si="7"/>
        <v>24</v>
      </c>
      <c r="AR16" s="17">
        <f>+'saisie Niv3_Pub'!AR16</f>
        <v>21</v>
      </c>
      <c r="AS16" s="17">
        <f>+'saisie Niv3_Pub'!AS16</f>
        <v>21</v>
      </c>
      <c r="AT16" s="17">
        <f>+'saisie Niv3_Pub'!AT16</f>
        <v>0</v>
      </c>
      <c r="AU16" s="17">
        <f>+'saisie Niv3_Pub'!AU16</f>
        <v>70</v>
      </c>
      <c r="AV16" s="17">
        <f>+'saisie Niv3_Pub'!AV16</f>
        <v>54</v>
      </c>
      <c r="AW16" s="17">
        <f>+'saisie Niv3_Pub'!AW16</f>
        <v>0</v>
      </c>
      <c r="AX16" s="17">
        <v>28</v>
      </c>
      <c r="AY16" s="17">
        <f>+'saisie Niv3_Pub'!AZ16</f>
        <v>98</v>
      </c>
      <c r="AZ16" s="17">
        <f>+'saisie Niv3_Pub'!BA16</f>
        <v>3</v>
      </c>
      <c r="BA16" s="17">
        <f>+'saisie Niv3_Pub'!BB16</f>
        <v>3</v>
      </c>
      <c r="BB16" s="31"/>
    </row>
    <row r="17" spans="1:54" ht="15" customHeight="1">
      <c r="A17" s="17" t="s">
        <v>413</v>
      </c>
      <c r="B17" s="17">
        <f>+'saisie Niv3_Pub'!B17+'saisie Niv3_Pub'!C17</f>
        <v>93</v>
      </c>
      <c r="C17" s="17">
        <f>+'saisie Niv3_Pub'!C17</f>
        <v>50</v>
      </c>
      <c r="D17" s="17">
        <f>+'saisie Niv3_Pub'!D17+'saisie Niv3_Pub'!E17</f>
        <v>13</v>
      </c>
      <c r="E17" s="17">
        <f>+'saisie Niv3_Pub'!E17</f>
        <v>8</v>
      </c>
      <c r="F17" s="17">
        <f>+'saisie Niv3_Pub'!F17+'saisie Niv3_Pub'!G17</f>
        <v>0</v>
      </c>
      <c r="G17" s="17">
        <f>+'saisie Niv3_Pub'!G17</f>
        <v>0</v>
      </c>
      <c r="H17" s="17">
        <f>+'saisie Niv3_Pub'!H17+'saisie Niv3_Pub'!I17</f>
        <v>14</v>
      </c>
      <c r="I17" s="17">
        <f>+'saisie Niv3_Pub'!I17</f>
        <v>11</v>
      </c>
      <c r="J17" s="17">
        <f>+'saisie Niv3_Pub'!J17+'saisie Niv3_Pub'!K17</f>
        <v>28</v>
      </c>
      <c r="K17" s="17">
        <f>+'saisie Niv3_Pub'!K17</f>
        <v>13</v>
      </c>
      <c r="L17" s="17">
        <f>+'saisie Niv3_Pub'!L17+'saisie Niv3_Pub'!M17</f>
        <v>0</v>
      </c>
      <c r="M17" s="17">
        <f>+'saisie Niv3_Pub'!M17</f>
        <v>0</v>
      </c>
      <c r="N17" s="17">
        <f>+'saisie Niv3_Pub'!N17+'saisie Niv3_Pub'!O17</f>
        <v>8</v>
      </c>
      <c r="O17" s="17">
        <f>+'saisie Niv3_Pub'!O17</f>
        <v>0</v>
      </c>
      <c r="P17" s="16">
        <f t="shared" si="3"/>
        <v>156</v>
      </c>
      <c r="Q17" s="16">
        <f t="shared" si="4"/>
        <v>82</v>
      </c>
      <c r="R17" s="17" t="s">
        <v>413</v>
      </c>
      <c r="S17" s="17">
        <f>+'saisie Niv3_Pub'!S17+'saisie Niv3_Pub'!T17</f>
        <v>2</v>
      </c>
      <c r="T17" s="17">
        <f>+'saisie Niv3_Pub'!T17</f>
        <v>0</v>
      </c>
      <c r="U17" s="17">
        <f>+'saisie Niv3_Pub'!U17+'saisie Niv3_Pub'!V17</f>
        <v>0</v>
      </c>
      <c r="V17" s="17">
        <f>+'saisie Niv3_Pub'!V17</f>
        <v>0</v>
      </c>
      <c r="W17" s="17">
        <f>+'saisie Niv3_Pub'!W17+'saisie Niv3_Pub'!X17</f>
        <v>0</v>
      </c>
      <c r="X17" s="17">
        <f>+'saisie Niv3_Pub'!X17</f>
        <v>0</v>
      </c>
      <c r="Y17" s="17">
        <f>+'saisie Niv3_Pub'!Y17+'saisie Niv3_Pub'!Z17</f>
        <v>4</v>
      </c>
      <c r="Z17" s="17">
        <f>+'saisie Niv3_Pub'!Z17</f>
        <v>3</v>
      </c>
      <c r="AA17" s="17">
        <f>+'saisie Niv3_Pub'!AA17+'saisie Niv3_Pub'!AB17</f>
        <v>11</v>
      </c>
      <c r="AB17" s="17">
        <f>+'saisie Niv3_Pub'!AB17</f>
        <v>4</v>
      </c>
      <c r="AC17" s="17">
        <f>+'saisie Niv3_Pub'!AC17+'saisie Niv3_Pub'!AD17</f>
        <v>0</v>
      </c>
      <c r="AD17" s="17">
        <f>+'saisie Niv3_Pub'!AD17</f>
        <v>0</v>
      </c>
      <c r="AE17" s="17">
        <f>+'saisie Niv3_Pub'!AE17+'saisie Niv3_Pub'!AF17</f>
        <v>4</v>
      </c>
      <c r="AF17" s="17">
        <f>+'saisie Niv3_Pub'!AF17</f>
        <v>0</v>
      </c>
      <c r="AG17" s="16">
        <f t="shared" si="5"/>
        <v>21</v>
      </c>
      <c r="AH17" s="16">
        <f t="shared" si="6"/>
        <v>7</v>
      </c>
      <c r="AI17" s="17" t="s">
        <v>413</v>
      </c>
      <c r="AJ17" s="17">
        <f>+'saisie Niv3_Pub'!AJ17</f>
        <v>2</v>
      </c>
      <c r="AK17" s="17">
        <f>+'saisie Niv3_Pub'!AK17</f>
        <v>1</v>
      </c>
      <c r="AL17" s="17">
        <f>+'saisie Niv3_Pub'!AL17</f>
        <v>0</v>
      </c>
      <c r="AM17" s="17">
        <f>+'saisie Niv3_Pub'!AM17</f>
        <v>1</v>
      </c>
      <c r="AN17" s="17">
        <f>+'saisie Niv3_Pub'!AN17</f>
        <v>1</v>
      </c>
      <c r="AO17" s="17">
        <f>+'saisie Niv3_Pub'!AO17</f>
        <v>0</v>
      </c>
      <c r="AP17" s="17">
        <f>+'saisie Niv3_Pub'!AP17</f>
        <v>1</v>
      </c>
      <c r="AQ17" s="743">
        <f t="shared" si="7"/>
        <v>6</v>
      </c>
      <c r="AR17" s="17">
        <f>+'saisie Niv3_Pub'!AR17</f>
        <v>8</v>
      </c>
      <c r="AS17" s="17">
        <f>+'saisie Niv3_Pub'!AS17</f>
        <v>8</v>
      </c>
      <c r="AT17" s="17">
        <f>+'saisie Niv3_Pub'!AT17</f>
        <v>0</v>
      </c>
      <c r="AU17" s="17">
        <f>+'saisie Niv3_Pub'!AU17</f>
        <v>22</v>
      </c>
      <c r="AV17" s="17">
        <f>+'saisie Niv3_Pub'!AV17</f>
        <v>5</v>
      </c>
      <c r="AW17" s="17">
        <f>+'saisie Niv3_Pub'!AW17</f>
        <v>0</v>
      </c>
      <c r="AX17" s="17">
        <v>0</v>
      </c>
      <c r="AY17" s="17">
        <f>+'saisie Niv3_Pub'!AZ17</f>
        <v>22</v>
      </c>
      <c r="AZ17" s="17">
        <f>+'saisie Niv3_Pub'!BA17</f>
        <v>1</v>
      </c>
      <c r="BA17" s="17">
        <f>+'saisie Niv3_Pub'!BB17</f>
        <v>1</v>
      </c>
      <c r="BB17" s="31"/>
    </row>
    <row r="18" spans="1:54" ht="15" customHeight="1">
      <c r="A18" s="17" t="s">
        <v>414</v>
      </c>
      <c r="B18" s="17">
        <f>+'saisie Niv3_Pub'!B18+'saisie Niv3_Pub'!C18</f>
        <v>27</v>
      </c>
      <c r="C18" s="17">
        <f>+'saisie Niv3_Pub'!C18</f>
        <v>17</v>
      </c>
      <c r="D18" s="17">
        <f>+'saisie Niv3_Pub'!D18+'saisie Niv3_Pub'!E18</f>
        <v>0</v>
      </c>
      <c r="E18" s="17">
        <f>+'saisie Niv3_Pub'!E18</f>
        <v>0</v>
      </c>
      <c r="F18" s="17">
        <f>+'saisie Niv3_Pub'!F18+'saisie Niv3_Pub'!G18</f>
        <v>14</v>
      </c>
      <c r="G18" s="17">
        <f>+'saisie Niv3_Pub'!G18</f>
        <v>6</v>
      </c>
      <c r="H18" s="17">
        <f>+'saisie Niv3_Pub'!H18+'saisie Niv3_Pub'!I18</f>
        <v>0</v>
      </c>
      <c r="I18" s="17">
        <f>+'saisie Niv3_Pub'!I18</f>
        <v>0</v>
      </c>
      <c r="J18" s="17">
        <f>+'saisie Niv3_Pub'!J18+'saisie Niv3_Pub'!K18</f>
        <v>16</v>
      </c>
      <c r="K18" s="17">
        <f>+'saisie Niv3_Pub'!K18</f>
        <v>11</v>
      </c>
      <c r="L18" s="17">
        <f>+'saisie Niv3_Pub'!L18+'saisie Niv3_Pub'!M18</f>
        <v>0</v>
      </c>
      <c r="M18" s="17">
        <f>+'saisie Niv3_Pub'!M18</f>
        <v>0</v>
      </c>
      <c r="N18" s="17">
        <f>+'saisie Niv3_Pub'!N18+'saisie Niv3_Pub'!O18</f>
        <v>0</v>
      </c>
      <c r="O18" s="17">
        <f>+'saisie Niv3_Pub'!O18</f>
        <v>0</v>
      </c>
      <c r="P18" s="16">
        <f t="shared" si="3"/>
        <v>57</v>
      </c>
      <c r="Q18" s="16">
        <f t="shared" si="4"/>
        <v>34</v>
      </c>
      <c r="R18" s="17" t="s">
        <v>414</v>
      </c>
      <c r="S18" s="17">
        <f>+'saisie Niv3_Pub'!S18+'saisie Niv3_Pub'!T18</f>
        <v>0</v>
      </c>
      <c r="T18" s="17">
        <f>+'saisie Niv3_Pub'!T18</f>
        <v>0</v>
      </c>
      <c r="U18" s="17">
        <f>+'saisie Niv3_Pub'!U18+'saisie Niv3_Pub'!V18</f>
        <v>0</v>
      </c>
      <c r="V18" s="17">
        <f>+'saisie Niv3_Pub'!V18</f>
        <v>0</v>
      </c>
      <c r="W18" s="17">
        <f>+'saisie Niv3_Pub'!W18+'saisie Niv3_Pub'!X18</f>
        <v>1</v>
      </c>
      <c r="X18" s="17">
        <f>+'saisie Niv3_Pub'!X18</f>
        <v>0</v>
      </c>
      <c r="Y18" s="17">
        <f>+'saisie Niv3_Pub'!Y18+'saisie Niv3_Pub'!Z18</f>
        <v>0</v>
      </c>
      <c r="Z18" s="17">
        <f>+'saisie Niv3_Pub'!Z18</f>
        <v>0</v>
      </c>
      <c r="AA18" s="17">
        <f>+'saisie Niv3_Pub'!AA18+'saisie Niv3_Pub'!AB18</f>
        <v>2</v>
      </c>
      <c r="AB18" s="17">
        <f>+'saisie Niv3_Pub'!AB18</f>
        <v>0</v>
      </c>
      <c r="AC18" s="17">
        <f>+'saisie Niv3_Pub'!AC18+'saisie Niv3_Pub'!AD18</f>
        <v>0</v>
      </c>
      <c r="AD18" s="17">
        <f>+'saisie Niv3_Pub'!AD18</f>
        <v>0</v>
      </c>
      <c r="AE18" s="17">
        <f>+'saisie Niv3_Pub'!AE18+'saisie Niv3_Pub'!AF18</f>
        <v>0</v>
      </c>
      <c r="AF18" s="17">
        <f>+'saisie Niv3_Pub'!AF18</f>
        <v>0</v>
      </c>
      <c r="AG18" s="16">
        <f t="shared" si="5"/>
        <v>3</v>
      </c>
      <c r="AH18" s="16">
        <f t="shared" si="6"/>
        <v>0</v>
      </c>
      <c r="AI18" s="17" t="s">
        <v>414</v>
      </c>
      <c r="AJ18" s="17">
        <f>+'saisie Niv3_Pub'!AJ18</f>
        <v>4</v>
      </c>
      <c r="AK18" s="17">
        <f>+'saisie Niv3_Pub'!AK18</f>
        <v>1</v>
      </c>
      <c r="AL18" s="17">
        <f>+'saisie Niv3_Pub'!AL18</f>
        <v>1</v>
      </c>
      <c r="AM18" s="17">
        <f>+'saisie Niv3_Pub'!AM18</f>
        <v>2</v>
      </c>
      <c r="AN18" s="17">
        <f>+'saisie Niv3_Pub'!AN18</f>
        <v>2</v>
      </c>
      <c r="AO18" s="17">
        <f>+'saisie Niv3_Pub'!AO18</f>
        <v>1</v>
      </c>
      <c r="AP18" s="17">
        <f>+'saisie Niv3_Pub'!AP18</f>
        <v>1</v>
      </c>
      <c r="AQ18" s="743">
        <f t="shared" si="7"/>
        <v>12</v>
      </c>
      <c r="AR18" s="17">
        <f>+'saisie Niv3_Pub'!AR18</f>
        <v>7</v>
      </c>
      <c r="AS18" s="17">
        <f>+'saisie Niv3_Pub'!AS18</f>
        <v>7</v>
      </c>
      <c r="AT18" s="17">
        <f>+'saisie Niv3_Pub'!AT18</f>
        <v>0</v>
      </c>
      <c r="AU18" s="17">
        <f>+'saisie Niv3_Pub'!AU18</f>
        <v>24</v>
      </c>
      <c r="AV18" s="17">
        <f>+'saisie Niv3_Pub'!AV18</f>
        <v>9</v>
      </c>
      <c r="AW18" s="17">
        <f>+'saisie Niv3_Pub'!AW18</f>
        <v>0</v>
      </c>
      <c r="AX18" s="17">
        <v>9</v>
      </c>
      <c r="AY18" s="17">
        <f>+'saisie Niv3_Pub'!AZ18</f>
        <v>33</v>
      </c>
      <c r="AZ18" s="17">
        <f>+'saisie Niv3_Pub'!BA18</f>
        <v>2</v>
      </c>
      <c r="BA18" s="17">
        <f>+'saisie Niv3_Pub'!BB18</f>
        <v>2</v>
      </c>
      <c r="BB18" s="31"/>
    </row>
    <row r="19" spans="1:54" ht="15" customHeight="1">
      <c r="A19" s="17" t="s">
        <v>415</v>
      </c>
      <c r="B19" s="17">
        <f>+'saisie Niv3_Pub'!B19+'saisie Niv3_Pub'!C19</f>
        <v>58</v>
      </c>
      <c r="C19" s="17">
        <f>+'saisie Niv3_Pub'!C19</f>
        <v>27</v>
      </c>
      <c r="D19" s="17">
        <f>+'saisie Niv3_Pub'!D19+'saisie Niv3_Pub'!E19</f>
        <v>7</v>
      </c>
      <c r="E19" s="17">
        <f>+'saisie Niv3_Pub'!E19</f>
        <v>6</v>
      </c>
      <c r="F19" s="17">
        <f>+'saisie Niv3_Pub'!F19+'saisie Niv3_Pub'!G19</f>
        <v>0</v>
      </c>
      <c r="G19" s="17">
        <f>+'saisie Niv3_Pub'!G19</f>
        <v>0</v>
      </c>
      <c r="H19" s="17">
        <f>+'saisie Niv3_Pub'!H19+'saisie Niv3_Pub'!I19</f>
        <v>14</v>
      </c>
      <c r="I19" s="17">
        <f>+'saisie Niv3_Pub'!I19</f>
        <v>1</v>
      </c>
      <c r="J19" s="17">
        <f>+'saisie Niv3_Pub'!J19+'saisie Niv3_Pub'!K19</f>
        <v>22</v>
      </c>
      <c r="K19" s="17">
        <f>+'saisie Niv3_Pub'!K19</f>
        <v>10</v>
      </c>
      <c r="L19" s="17">
        <f>+'saisie Niv3_Pub'!L19+'saisie Niv3_Pub'!M19</f>
        <v>0</v>
      </c>
      <c r="M19" s="17">
        <f>+'saisie Niv3_Pub'!M19</f>
        <v>0</v>
      </c>
      <c r="N19" s="17">
        <f>+'saisie Niv3_Pub'!N19+'saisie Niv3_Pub'!O19</f>
        <v>14</v>
      </c>
      <c r="O19" s="17">
        <f>+'saisie Niv3_Pub'!O19</f>
        <v>3</v>
      </c>
      <c r="P19" s="16">
        <f t="shared" si="3"/>
        <v>115</v>
      </c>
      <c r="Q19" s="16">
        <f t="shared" si="4"/>
        <v>47</v>
      </c>
      <c r="R19" s="17" t="s">
        <v>415</v>
      </c>
      <c r="S19" s="17">
        <f>+'saisie Niv3_Pub'!S19+'saisie Niv3_Pub'!T19</f>
        <v>0</v>
      </c>
      <c r="T19" s="17">
        <f>+'saisie Niv3_Pub'!T19</f>
        <v>0</v>
      </c>
      <c r="U19" s="17">
        <f>+'saisie Niv3_Pub'!U19+'saisie Niv3_Pub'!V19</f>
        <v>0</v>
      </c>
      <c r="V19" s="17">
        <f>+'saisie Niv3_Pub'!V19</f>
        <v>0</v>
      </c>
      <c r="W19" s="17">
        <f>+'saisie Niv3_Pub'!W19+'saisie Niv3_Pub'!X19</f>
        <v>0</v>
      </c>
      <c r="X19" s="17">
        <f>+'saisie Niv3_Pub'!X19</f>
        <v>0</v>
      </c>
      <c r="Y19" s="17">
        <f>+'saisie Niv3_Pub'!Y19+'saisie Niv3_Pub'!Z19</f>
        <v>0</v>
      </c>
      <c r="Z19" s="17">
        <f>+'saisie Niv3_Pub'!Z19</f>
        <v>0</v>
      </c>
      <c r="AA19" s="17">
        <f>+'saisie Niv3_Pub'!AA19+'saisie Niv3_Pub'!AB19</f>
        <v>3</v>
      </c>
      <c r="AB19" s="17">
        <f>+'saisie Niv3_Pub'!AB19</f>
        <v>3</v>
      </c>
      <c r="AC19" s="17">
        <f>+'saisie Niv3_Pub'!AC19+'saisie Niv3_Pub'!AD19</f>
        <v>0</v>
      </c>
      <c r="AD19" s="17">
        <f>+'saisie Niv3_Pub'!AD19</f>
        <v>0</v>
      </c>
      <c r="AE19" s="17">
        <f>+'saisie Niv3_Pub'!AE19+'saisie Niv3_Pub'!AF19</f>
        <v>5</v>
      </c>
      <c r="AF19" s="17">
        <f>+'saisie Niv3_Pub'!AF19</f>
        <v>1</v>
      </c>
      <c r="AG19" s="16">
        <f t="shared" si="5"/>
        <v>8</v>
      </c>
      <c r="AH19" s="16">
        <f t="shared" si="6"/>
        <v>4</v>
      </c>
      <c r="AI19" s="17" t="s">
        <v>415</v>
      </c>
      <c r="AJ19" s="17">
        <f>+'saisie Niv3_Pub'!AJ19</f>
        <v>2</v>
      </c>
      <c r="AK19" s="17">
        <f>+'saisie Niv3_Pub'!AK19</f>
        <v>1</v>
      </c>
      <c r="AL19" s="17">
        <f>+'saisie Niv3_Pub'!AL19</f>
        <v>0</v>
      </c>
      <c r="AM19" s="17">
        <f>+'saisie Niv3_Pub'!AM19</f>
        <v>1</v>
      </c>
      <c r="AN19" s="17">
        <f>+'saisie Niv3_Pub'!AN19</f>
        <v>1</v>
      </c>
      <c r="AO19" s="17">
        <f>+'saisie Niv3_Pub'!AO19</f>
        <v>0</v>
      </c>
      <c r="AP19" s="17">
        <f>+'saisie Niv3_Pub'!AP19</f>
        <v>1</v>
      </c>
      <c r="AQ19" s="743">
        <f t="shared" si="7"/>
        <v>6</v>
      </c>
      <c r="AR19" s="17">
        <f>+'saisie Niv3_Pub'!AR19</f>
        <v>5</v>
      </c>
      <c r="AS19" s="17">
        <f>+'saisie Niv3_Pub'!AS19</f>
        <v>5</v>
      </c>
      <c r="AT19" s="17">
        <f>+'saisie Niv3_Pub'!AT19</f>
        <v>0</v>
      </c>
      <c r="AU19" s="17">
        <f>+'saisie Niv3_Pub'!AU19</f>
        <v>17</v>
      </c>
      <c r="AV19" s="17">
        <f>+'saisie Niv3_Pub'!AV19</f>
        <v>4</v>
      </c>
      <c r="AW19" s="17">
        <f>+'saisie Niv3_Pub'!AW19</f>
        <v>0</v>
      </c>
      <c r="AX19" s="17">
        <v>5</v>
      </c>
      <c r="AY19" s="17">
        <f>+'saisie Niv3_Pub'!AZ19</f>
        <v>22</v>
      </c>
      <c r="AZ19" s="17">
        <f>+'saisie Niv3_Pub'!BA19</f>
        <v>1</v>
      </c>
      <c r="BA19" s="17">
        <f>+'saisie Niv3_Pub'!BB19</f>
        <v>1</v>
      </c>
      <c r="BB19" s="31"/>
    </row>
    <row r="20" spans="1:54" ht="15" customHeight="1">
      <c r="A20" s="17" t="s">
        <v>416</v>
      </c>
      <c r="B20" s="17">
        <f>+'saisie Niv3_Pub'!B20+'saisie Niv3_Pub'!C20</f>
        <v>124</v>
      </c>
      <c r="C20" s="17">
        <f>+'saisie Niv3_Pub'!C20</f>
        <v>49</v>
      </c>
      <c r="D20" s="17">
        <f>+'saisie Niv3_Pub'!D20+'saisie Niv3_Pub'!E20</f>
        <v>36</v>
      </c>
      <c r="E20" s="17">
        <f>+'saisie Niv3_Pub'!E20</f>
        <v>23</v>
      </c>
      <c r="F20" s="17">
        <f>+'saisie Niv3_Pub'!F20+'saisie Niv3_Pub'!G20</f>
        <v>16</v>
      </c>
      <c r="G20" s="17">
        <f>+'saisie Niv3_Pub'!G20</f>
        <v>5</v>
      </c>
      <c r="H20" s="17">
        <f>+'saisie Niv3_Pub'!H20+'saisie Niv3_Pub'!I20</f>
        <v>42</v>
      </c>
      <c r="I20" s="17">
        <f>+'saisie Niv3_Pub'!I20</f>
        <v>19</v>
      </c>
      <c r="J20" s="17">
        <f>+'saisie Niv3_Pub'!J20+'saisie Niv3_Pub'!K20</f>
        <v>34</v>
      </c>
      <c r="K20" s="17">
        <f>+'saisie Niv3_Pub'!K20</f>
        <v>23</v>
      </c>
      <c r="L20" s="17">
        <f>+'saisie Niv3_Pub'!L20+'saisie Niv3_Pub'!M20</f>
        <v>7</v>
      </c>
      <c r="M20" s="17">
        <f>+'saisie Niv3_Pub'!M20</f>
        <v>0</v>
      </c>
      <c r="N20" s="17">
        <f>+'saisie Niv3_Pub'!N20+'saisie Niv3_Pub'!O20</f>
        <v>28</v>
      </c>
      <c r="O20" s="17">
        <f>+'saisie Niv3_Pub'!O20</f>
        <v>14</v>
      </c>
      <c r="P20" s="16">
        <f t="shared" si="3"/>
        <v>287</v>
      </c>
      <c r="Q20" s="16">
        <f t="shared" si="4"/>
        <v>133</v>
      </c>
      <c r="R20" s="17" t="s">
        <v>416</v>
      </c>
      <c r="S20" s="17">
        <f>+'saisie Niv3_Pub'!S20+'saisie Niv3_Pub'!T20</f>
        <v>6</v>
      </c>
      <c r="T20" s="17">
        <f>+'saisie Niv3_Pub'!T20</f>
        <v>2</v>
      </c>
      <c r="U20" s="17">
        <f>+'saisie Niv3_Pub'!U20+'saisie Niv3_Pub'!V20</f>
        <v>5</v>
      </c>
      <c r="V20" s="17">
        <f>+'saisie Niv3_Pub'!V20</f>
        <v>2</v>
      </c>
      <c r="W20" s="17">
        <f>+'saisie Niv3_Pub'!W20+'saisie Niv3_Pub'!X20</f>
        <v>0</v>
      </c>
      <c r="X20" s="17">
        <f>+'saisie Niv3_Pub'!X20</f>
        <v>0</v>
      </c>
      <c r="Y20" s="17">
        <f>+'saisie Niv3_Pub'!Y20+'saisie Niv3_Pub'!Z20</f>
        <v>5</v>
      </c>
      <c r="Z20" s="17">
        <f>+'saisie Niv3_Pub'!Z20</f>
        <v>5</v>
      </c>
      <c r="AA20" s="17">
        <f>+'saisie Niv3_Pub'!AA20+'saisie Niv3_Pub'!AB20</f>
        <v>12</v>
      </c>
      <c r="AB20" s="17">
        <f>+'saisie Niv3_Pub'!AB20</f>
        <v>6</v>
      </c>
      <c r="AC20" s="17">
        <f>+'saisie Niv3_Pub'!AC20+'saisie Niv3_Pub'!AD20</f>
        <v>2</v>
      </c>
      <c r="AD20" s="17">
        <f>+'saisie Niv3_Pub'!AD20</f>
        <v>0</v>
      </c>
      <c r="AE20" s="17">
        <f>+'saisie Niv3_Pub'!AE20+'saisie Niv3_Pub'!AF20</f>
        <v>13</v>
      </c>
      <c r="AF20" s="17">
        <f>+'saisie Niv3_Pub'!AF20</f>
        <v>10</v>
      </c>
      <c r="AG20" s="16">
        <f t="shared" si="5"/>
        <v>43</v>
      </c>
      <c r="AH20" s="16">
        <f t="shared" si="6"/>
        <v>25</v>
      </c>
      <c r="AI20" s="17" t="s">
        <v>416</v>
      </c>
      <c r="AJ20" s="17">
        <f>+'saisie Niv3_Pub'!AJ20</f>
        <v>3</v>
      </c>
      <c r="AK20" s="17">
        <f>+'saisie Niv3_Pub'!AK20</f>
        <v>1</v>
      </c>
      <c r="AL20" s="17">
        <f>+'saisie Niv3_Pub'!AL20</f>
        <v>1</v>
      </c>
      <c r="AM20" s="17">
        <f>+'saisie Niv3_Pub'!AM20</f>
        <v>1</v>
      </c>
      <c r="AN20" s="17">
        <f>+'saisie Niv3_Pub'!AN20</f>
        <v>1</v>
      </c>
      <c r="AO20" s="17">
        <f>+'saisie Niv3_Pub'!AO20</f>
        <v>1</v>
      </c>
      <c r="AP20" s="17">
        <f>+'saisie Niv3_Pub'!AP20</f>
        <v>1</v>
      </c>
      <c r="AQ20" s="743">
        <f t="shared" si="7"/>
        <v>9</v>
      </c>
      <c r="AR20" s="17">
        <f>+'saisie Niv3_Pub'!AR20</f>
        <v>7</v>
      </c>
      <c r="AS20" s="17">
        <f>+'saisie Niv3_Pub'!AS20</f>
        <v>7</v>
      </c>
      <c r="AT20" s="17">
        <f>+'saisie Niv3_Pub'!AT20</f>
        <v>0</v>
      </c>
      <c r="AU20" s="17">
        <f>+'saisie Niv3_Pub'!AU20</f>
        <v>24</v>
      </c>
      <c r="AV20" s="17">
        <f>+'saisie Niv3_Pub'!AV20</f>
        <v>12</v>
      </c>
      <c r="AW20" s="17">
        <f>+'saisie Niv3_Pub'!AW20</f>
        <v>0</v>
      </c>
      <c r="AX20" s="17">
        <v>5</v>
      </c>
      <c r="AY20" s="17">
        <f>+'saisie Niv3_Pub'!AZ20</f>
        <v>29</v>
      </c>
      <c r="AZ20" s="17">
        <f>+'saisie Niv3_Pub'!BA20</f>
        <v>1</v>
      </c>
      <c r="BA20" s="17">
        <f>+'saisie Niv3_Pub'!BB20</f>
        <v>1</v>
      </c>
      <c r="BB20" s="31"/>
    </row>
    <row r="21" spans="1:54" ht="15" customHeight="1">
      <c r="A21" s="17" t="s">
        <v>417</v>
      </c>
      <c r="B21" s="17">
        <f>+'saisie Niv3_Pub'!B21+'saisie Niv3_Pub'!C21</f>
        <v>436</v>
      </c>
      <c r="C21" s="17">
        <f>+'saisie Niv3_Pub'!C21</f>
        <v>220</v>
      </c>
      <c r="D21" s="17">
        <f>+'saisie Niv3_Pub'!D21+'saisie Niv3_Pub'!E21</f>
        <v>150</v>
      </c>
      <c r="E21" s="17">
        <f>+'saisie Niv3_Pub'!E21</f>
        <v>97</v>
      </c>
      <c r="F21" s="17">
        <f>+'saisie Niv3_Pub'!F21+'saisie Niv3_Pub'!G21</f>
        <v>114</v>
      </c>
      <c r="G21" s="17">
        <f>+'saisie Niv3_Pub'!G21</f>
        <v>33</v>
      </c>
      <c r="H21" s="17">
        <f>+'saisie Niv3_Pub'!H21+'saisie Niv3_Pub'!I21</f>
        <v>154</v>
      </c>
      <c r="I21" s="17">
        <f>+'saisie Niv3_Pub'!I21</f>
        <v>71</v>
      </c>
      <c r="J21" s="17">
        <f>+'saisie Niv3_Pub'!J21+'saisie Niv3_Pub'!K21</f>
        <v>225</v>
      </c>
      <c r="K21" s="17">
        <f>+'saisie Niv3_Pub'!K21</f>
        <v>138</v>
      </c>
      <c r="L21" s="17">
        <f>+'saisie Niv3_Pub'!L21+'saisie Niv3_Pub'!M21</f>
        <v>110</v>
      </c>
      <c r="M21" s="17">
        <f>+'saisie Niv3_Pub'!M21</f>
        <v>46</v>
      </c>
      <c r="N21" s="17">
        <f>+'saisie Niv3_Pub'!N21+'saisie Niv3_Pub'!O21</f>
        <v>121</v>
      </c>
      <c r="O21" s="17">
        <f>+'saisie Niv3_Pub'!O21</f>
        <v>49</v>
      </c>
      <c r="P21" s="16">
        <f t="shared" si="3"/>
        <v>1310</v>
      </c>
      <c r="Q21" s="16">
        <f t="shared" si="4"/>
        <v>654</v>
      </c>
      <c r="R21" s="17" t="s">
        <v>417</v>
      </c>
      <c r="S21" s="17">
        <f>+'saisie Niv3_Pub'!S21+'saisie Niv3_Pub'!T21</f>
        <v>60</v>
      </c>
      <c r="T21" s="17">
        <f>+'saisie Niv3_Pub'!T21</f>
        <v>29</v>
      </c>
      <c r="U21" s="17">
        <f>+'saisie Niv3_Pub'!U21+'saisie Niv3_Pub'!V21</f>
        <v>15</v>
      </c>
      <c r="V21" s="17">
        <f>+'saisie Niv3_Pub'!V21</f>
        <v>11</v>
      </c>
      <c r="W21" s="17">
        <f>+'saisie Niv3_Pub'!W21+'saisie Niv3_Pub'!X21</f>
        <v>25</v>
      </c>
      <c r="X21" s="17">
        <f>+'saisie Niv3_Pub'!X21</f>
        <v>9</v>
      </c>
      <c r="Y21" s="17">
        <f>+'saisie Niv3_Pub'!Y21+'saisie Niv3_Pub'!Z21</f>
        <v>21</v>
      </c>
      <c r="Z21" s="17">
        <f>+'saisie Niv3_Pub'!Z21</f>
        <v>13</v>
      </c>
      <c r="AA21" s="17">
        <f>+'saisie Niv3_Pub'!AA21+'saisie Niv3_Pub'!AB21</f>
        <v>77</v>
      </c>
      <c r="AB21" s="17">
        <f>+'saisie Niv3_Pub'!AB21</f>
        <v>47</v>
      </c>
      <c r="AC21" s="17">
        <f>+'saisie Niv3_Pub'!AC21+'saisie Niv3_Pub'!AD21</f>
        <v>36</v>
      </c>
      <c r="AD21" s="17">
        <f>+'saisie Niv3_Pub'!AD21</f>
        <v>17</v>
      </c>
      <c r="AE21" s="17">
        <f>+'saisie Niv3_Pub'!AE21+'saisie Niv3_Pub'!AF21</f>
        <v>49</v>
      </c>
      <c r="AF21" s="17">
        <f>+'saisie Niv3_Pub'!AF21</f>
        <v>23</v>
      </c>
      <c r="AG21" s="16">
        <f t="shared" si="5"/>
        <v>283</v>
      </c>
      <c r="AH21" s="16">
        <f t="shared" si="6"/>
        <v>149</v>
      </c>
      <c r="AI21" s="17" t="s">
        <v>417</v>
      </c>
      <c r="AJ21" s="17">
        <f>+'saisie Niv3_Pub'!AJ21</f>
        <v>11</v>
      </c>
      <c r="AK21" s="17">
        <f>+'saisie Niv3_Pub'!AK21</f>
        <v>4</v>
      </c>
      <c r="AL21" s="17">
        <f>+'saisie Niv3_Pub'!AL21</f>
        <v>3</v>
      </c>
      <c r="AM21" s="17">
        <f>+'saisie Niv3_Pub'!AM21</f>
        <v>4</v>
      </c>
      <c r="AN21" s="17">
        <f>+'saisie Niv3_Pub'!AN21</f>
        <v>5</v>
      </c>
      <c r="AO21" s="17">
        <f>+'saisie Niv3_Pub'!AO21</f>
        <v>3</v>
      </c>
      <c r="AP21" s="17">
        <f>+'saisie Niv3_Pub'!AP21</f>
        <v>3</v>
      </c>
      <c r="AQ21" s="743">
        <f t="shared" si="7"/>
        <v>33</v>
      </c>
      <c r="AR21" s="17">
        <f>+'saisie Niv3_Pub'!AR21</f>
        <v>33</v>
      </c>
      <c r="AS21" s="17">
        <f>+'saisie Niv3_Pub'!AS21</f>
        <v>33</v>
      </c>
      <c r="AT21" s="17">
        <f>+'saisie Niv3_Pub'!AT21</f>
        <v>0</v>
      </c>
      <c r="AU21" s="17">
        <f>+'saisie Niv3_Pub'!AU21</f>
        <v>95</v>
      </c>
      <c r="AV21" s="17">
        <f>+'saisie Niv3_Pub'!AV21</f>
        <v>57</v>
      </c>
      <c r="AW21" s="17">
        <f>+'saisie Niv3_Pub'!AW21</f>
        <v>1</v>
      </c>
      <c r="AX21" s="17">
        <v>43</v>
      </c>
      <c r="AY21" s="17">
        <f>+'saisie Niv3_Pub'!AZ21</f>
        <v>138</v>
      </c>
      <c r="AZ21" s="17">
        <f>+'saisie Niv3_Pub'!BA21</f>
        <v>1</v>
      </c>
      <c r="BA21" s="17">
        <f>+'saisie Niv3_Pub'!BB21</f>
        <v>1</v>
      </c>
      <c r="BB21" s="31"/>
    </row>
    <row r="22" spans="1:54" ht="15" customHeight="1">
      <c r="A22" s="17" t="s">
        <v>418</v>
      </c>
      <c r="B22" s="17">
        <f>+'saisie Niv3_Pub'!B22+'saisie Niv3_Pub'!C22</f>
        <v>0</v>
      </c>
      <c r="C22" s="17">
        <f>+'saisie Niv3_Pub'!C22</f>
        <v>0</v>
      </c>
      <c r="D22" s="17">
        <f>+'saisie Niv3_Pub'!D22+'saisie Niv3_Pub'!E22</f>
        <v>0</v>
      </c>
      <c r="E22" s="17">
        <f>+'saisie Niv3_Pub'!E22</f>
        <v>0</v>
      </c>
      <c r="F22" s="17">
        <f>+'saisie Niv3_Pub'!F22+'saisie Niv3_Pub'!G22</f>
        <v>0</v>
      </c>
      <c r="G22" s="17">
        <f>+'saisie Niv3_Pub'!G22</f>
        <v>0</v>
      </c>
      <c r="H22" s="17">
        <f>+'saisie Niv3_Pub'!H22+'saisie Niv3_Pub'!I22</f>
        <v>0</v>
      </c>
      <c r="I22" s="17">
        <f>+'saisie Niv3_Pub'!I22</f>
        <v>0</v>
      </c>
      <c r="J22" s="17">
        <f>+'saisie Niv3_Pub'!J22+'saisie Niv3_Pub'!K22</f>
        <v>0</v>
      </c>
      <c r="K22" s="17">
        <f>+'saisie Niv3_Pub'!K22</f>
        <v>0</v>
      </c>
      <c r="L22" s="17">
        <f>+'saisie Niv3_Pub'!L22+'saisie Niv3_Pub'!M22</f>
        <v>0</v>
      </c>
      <c r="M22" s="17">
        <f>+'saisie Niv3_Pub'!M22</f>
        <v>0</v>
      </c>
      <c r="N22" s="17">
        <f>+'saisie Niv3_Pub'!N22+'saisie Niv3_Pub'!O22</f>
        <v>0</v>
      </c>
      <c r="O22" s="17">
        <f>+'saisie Niv3_Pub'!O22</f>
        <v>0</v>
      </c>
      <c r="P22" s="16">
        <f t="shared" si="3"/>
        <v>0</v>
      </c>
      <c r="Q22" s="16">
        <f t="shared" si="4"/>
        <v>0</v>
      </c>
      <c r="R22" s="17" t="s">
        <v>418</v>
      </c>
      <c r="S22" s="17">
        <f>+'saisie Niv3_Pub'!S22+'saisie Niv3_Pub'!T22</f>
        <v>0</v>
      </c>
      <c r="T22" s="17">
        <f>+'saisie Niv3_Pub'!T22</f>
        <v>0</v>
      </c>
      <c r="U22" s="17">
        <f>+'saisie Niv3_Pub'!U22+'saisie Niv3_Pub'!V22</f>
        <v>0</v>
      </c>
      <c r="V22" s="17">
        <f>+'saisie Niv3_Pub'!V22</f>
        <v>0</v>
      </c>
      <c r="W22" s="17">
        <f>+'saisie Niv3_Pub'!W22+'saisie Niv3_Pub'!X22</f>
        <v>0</v>
      </c>
      <c r="X22" s="17">
        <f>+'saisie Niv3_Pub'!X22</f>
        <v>0</v>
      </c>
      <c r="Y22" s="17">
        <f>+'saisie Niv3_Pub'!Y22+'saisie Niv3_Pub'!Z22</f>
        <v>0</v>
      </c>
      <c r="Z22" s="17">
        <f>+'saisie Niv3_Pub'!Z22</f>
        <v>0</v>
      </c>
      <c r="AA22" s="17">
        <f>+'saisie Niv3_Pub'!AA22+'saisie Niv3_Pub'!AB22</f>
        <v>0</v>
      </c>
      <c r="AB22" s="17">
        <f>+'saisie Niv3_Pub'!AB22</f>
        <v>0</v>
      </c>
      <c r="AC22" s="17">
        <f>+'saisie Niv3_Pub'!AC22+'saisie Niv3_Pub'!AD22</f>
        <v>0</v>
      </c>
      <c r="AD22" s="17">
        <f>+'saisie Niv3_Pub'!AD22</f>
        <v>0</v>
      </c>
      <c r="AE22" s="17">
        <f>+'saisie Niv3_Pub'!AE22+'saisie Niv3_Pub'!AF22</f>
        <v>0</v>
      </c>
      <c r="AF22" s="17">
        <f>+'saisie Niv3_Pub'!AF22</f>
        <v>0</v>
      </c>
      <c r="AG22" s="16"/>
      <c r="AH22" s="16"/>
      <c r="AI22" s="17" t="s">
        <v>418</v>
      </c>
      <c r="AJ22" s="17">
        <f>+'saisie Niv3_Pub'!AJ22</f>
        <v>0</v>
      </c>
      <c r="AK22" s="17">
        <f>+'saisie Niv3_Pub'!AK22</f>
        <v>0</v>
      </c>
      <c r="AL22" s="17">
        <f>+'saisie Niv3_Pub'!AL22</f>
        <v>0</v>
      </c>
      <c r="AM22" s="17">
        <f>+'saisie Niv3_Pub'!AM22</f>
        <v>0</v>
      </c>
      <c r="AN22" s="17">
        <f>+'saisie Niv3_Pub'!AN22</f>
        <v>0</v>
      </c>
      <c r="AO22" s="17">
        <f>+'saisie Niv3_Pub'!AO22</f>
        <v>0</v>
      </c>
      <c r="AP22" s="17">
        <f>+'saisie Niv3_Pub'!AP22</f>
        <v>0</v>
      </c>
      <c r="AQ22" s="743"/>
      <c r="AR22" s="17">
        <f>+'saisie Niv3_Pub'!AR22</f>
        <v>0</v>
      </c>
      <c r="AS22" s="17">
        <f>+'saisie Niv3_Pub'!AS22</f>
        <v>0</v>
      </c>
      <c r="AT22" s="17">
        <f>+'saisie Niv3_Pub'!AT22</f>
        <v>0</v>
      </c>
      <c r="AU22" s="17">
        <f>+'saisie Niv3_Pub'!AU22</f>
        <v>0</v>
      </c>
      <c r="AV22" s="17">
        <f>+'saisie Niv3_Pub'!AV22</f>
        <v>0</v>
      </c>
      <c r="AW22" s="17">
        <f>+'saisie Niv3_Pub'!AW22</f>
        <v>0</v>
      </c>
      <c r="AX22" s="17">
        <v>0</v>
      </c>
      <c r="AY22" s="17">
        <f>+'saisie Niv3_Pub'!AZ22</f>
        <v>0</v>
      </c>
      <c r="AZ22" s="17">
        <f>+'saisie Niv3_Pub'!BA22</f>
        <v>0</v>
      </c>
      <c r="BA22" s="17">
        <f>+'saisie Niv3_Pub'!BB22</f>
        <v>0</v>
      </c>
      <c r="BB22" s="31"/>
    </row>
    <row r="23" spans="1:54" ht="15" customHeight="1">
      <c r="A23" s="17" t="s">
        <v>419</v>
      </c>
      <c r="B23" s="17">
        <f>+'saisie Niv3_Pub'!B23+'saisie Niv3_Pub'!C23</f>
        <v>201</v>
      </c>
      <c r="C23" s="17">
        <f>+'saisie Niv3_Pub'!C23</f>
        <v>110</v>
      </c>
      <c r="D23" s="17">
        <f>+'saisie Niv3_Pub'!D23+'saisie Niv3_Pub'!E23</f>
        <v>29</v>
      </c>
      <c r="E23" s="17">
        <f>+'saisie Niv3_Pub'!E23</f>
        <v>17</v>
      </c>
      <c r="F23" s="17">
        <f>+'saisie Niv3_Pub'!F23+'saisie Niv3_Pub'!G23</f>
        <v>16</v>
      </c>
      <c r="G23" s="17">
        <f>+'saisie Niv3_Pub'!G23</f>
        <v>5</v>
      </c>
      <c r="H23" s="17">
        <f>+'saisie Niv3_Pub'!H23+'saisie Niv3_Pub'!I23</f>
        <v>36</v>
      </c>
      <c r="I23" s="17">
        <f>+'saisie Niv3_Pub'!I23</f>
        <v>14</v>
      </c>
      <c r="J23" s="17">
        <f>+'saisie Niv3_Pub'!J23+'saisie Niv3_Pub'!K23</f>
        <v>72</v>
      </c>
      <c r="K23" s="17">
        <f>+'saisie Niv3_Pub'!K23</f>
        <v>37</v>
      </c>
      <c r="L23" s="17">
        <f>+'saisie Niv3_Pub'!L23+'saisie Niv3_Pub'!M23</f>
        <v>31</v>
      </c>
      <c r="M23" s="17">
        <f>+'saisie Niv3_Pub'!M23</f>
        <v>12</v>
      </c>
      <c r="N23" s="17">
        <f>+'saisie Niv3_Pub'!N23+'saisie Niv3_Pub'!O23</f>
        <v>52</v>
      </c>
      <c r="O23" s="17">
        <f>+'saisie Niv3_Pub'!O23</f>
        <v>26</v>
      </c>
      <c r="P23" s="16">
        <f t="shared" si="3"/>
        <v>437</v>
      </c>
      <c r="Q23" s="16">
        <f t="shared" si="4"/>
        <v>221</v>
      </c>
      <c r="R23" s="17" t="s">
        <v>419</v>
      </c>
      <c r="S23" s="17">
        <f>+'saisie Niv3_Pub'!S23+'saisie Niv3_Pub'!T23</f>
        <v>17</v>
      </c>
      <c r="T23" s="17">
        <f>+'saisie Niv3_Pub'!T23</f>
        <v>12</v>
      </c>
      <c r="U23" s="17">
        <f>+'saisie Niv3_Pub'!U23+'saisie Niv3_Pub'!V23</f>
        <v>4</v>
      </c>
      <c r="V23" s="17">
        <f>+'saisie Niv3_Pub'!V23</f>
        <v>1</v>
      </c>
      <c r="W23" s="17">
        <f>+'saisie Niv3_Pub'!W23+'saisie Niv3_Pub'!X23</f>
        <v>0</v>
      </c>
      <c r="X23" s="17">
        <f>+'saisie Niv3_Pub'!X23</f>
        <v>0</v>
      </c>
      <c r="Y23" s="17">
        <f>+'saisie Niv3_Pub'!Y23+'saisie Niv3_Pub'!Z23</f>
        <v>6</v>
      </c>
      <c r="Z23" s="17">
        <f>+'saisie Niv3_Pub'!Z23</f>
        <v>4</v>
      </c>
      <c r="AA23" s="17">
        <f>+'saisie Niv3_Pub'!AA23+'saisie Niv3_Pub'!AB23</f>
        <v>18</v>
      </c>
      <c r="AB23" s="17">
        <f>+'saisie Niv3_Pub'!AB23</f>
        <v>9</v>
      </c>
      <c r="AC23" s="17">
        <f>+'saisie Niv3_Pub'!AC23+'saisie Niv3_Pub'!AD23</f>
        <v>11</v>
      </c>
      <c r="AD23" s="17">
        <f>+'saisie Niv3_Pub'!AD23</f>
        <v>4</v>
      </c>
      <c r="AE23" s="17">
        <f>+'saisie Niv3_Pub'!AE23+'saisie Niv3_Pub'!AF23</f>
        <v>13</v>
      </c>
      <c r="AF23" s="17">
        <f>+'saisie Niv3_Pub'!AF23</f>
        <v>5</v>
      </c>
      <c r="AG23" s="16">
        <f t="shared" ref="AG23:AH25" si="8">S23+U23+W23+Y23+AA23+AC23+AE23</f>
        <v>69</v>
      </c>
      <c r="AH23" s="16">
        <f t="shared" si="8"/>
        <v>35</v>
      </c>
      <c r="AI23" s="17" t="s">
        <v>419</v>
      </c>
      <c r="AJ23" s="17">
        <f>+'saisie Niv3_Pub'!AJ23</f>
        <v>4</v>
      </c>
      <c r="AK23" s="17">
        <f>+'saisie Niv3_Pub'!AK23</f>
        <v>1</v>
      </c>
      <c r="AL23" s="17">
        <f>+'saisie Niv3_Pub'!AL23</f>
        <v>1</v>
      </c>
      <c r="AM23" s="17">
        <f>+'saisie Niv3_Pub'!AM23</f>
        <v>1</v>
      </c>
      <c r="AN23" s="17">
        <f>+'saisie Niv3_Pub'!AN23</f>
        <v>2</v>
      </c>
      <c r="AO23" s="17">
        <f>+'saisie Niv3_Pub'!AO23</f>
        <v>1</v>
      </c>
      <c r="AP23" s="17">
        <f>+'saisie Niv3_Pub'!AP23</f>
        <v>2</v>
      </c>
      <c r="AQ23" s="743">
        <f>AJ23+AK23+AL23+AM23+AN23+AO23+AP23</f>
        <v>12</v>
      </c>
      <c r="AR23" s="17">
        <f>+'saisie Niv3_Pub'!AR23</f>
        <v>10</v>
      </c>
      <c r="AS23" s="17">
        <f>+'saisie Niv3_Pub'!AS23</f>
        <v>10</v>
      </c>
      <c r="AT23" s="17">
        <f>+'saisie Niv3_Pub'!AT23</f>
        <v>0</v>
      </c>
      <c r="AU23" s="17">
        <f>+'saisie Niv3_Pub'!AU23</f>
        <v>25</v>
      </c>
      <c r="AV23" s="17">
        <f>+'saisie Niv3_Pub'!AV23</f>
        <v>9</v>
      </c>
      <c r="AW23" s="17">
        <f>+'saisie Niv3_Pub'!AW23</f>
        <v>0</v>
      </c>
      <c r="AX23" s="17">
        <v>14</v>
      </c>
      <c r="AY23" s="17">
        <f>+'saisie Niv3_Pub'!AZ23</f>
        <v>39</v>
      </c>
      <c r="AZ23" s="17">
        <f>+'saisie Niv3_Pub'!BA23</f>
        <v>1</v>
      </c>
      <c r="BA23" s="17">
        <f>+'saisie Niv3_Pub'!BB23</f>
        <v>1</v>
      </c>
      <c r="BB23" s="31"/>
    </row>
    <row r="24" spans="1:54" ht="15" customHeight="1">
      <c r="A24" s="17" t="s">
        <v>420</v>
      </c>
      <c r="B24" s="17">
        <f>+'saisie Niv3_Pub'!B24+'saisie Niv3_Pub'!C24</f>
        <v>104</v>
      </c>
      <c r="C24" s="17">
        <f>+'saisie Niv3_Pub'!C24</f>
        <v>53</v>
      </c>
      <c r="D24" s="17">
        <f>+'saisie Niv3_Pub'!D24+'saisie Niv3_Pub'!E24</f>
        <v>29</v>
      </c>
      <c r="E24" s="17">
        <f>+'saisie Niv3_Pub'!E24</f>
        <v>11</v>
      </c>
      <c r="F24" s="17">
        <f>+'saisie Niv3_Pub'!F24+'saisie Niv3_Pub'!G24</f>
        <v>0</v>
      </c>
      <c r="G24" s="17">
        <f>+'saisie Niv3_Pub'!G24</f>
        <v>0</v>
      </c>
      <c r="H24" s="17">
        <f>+'saisie Niv3_Pub'!H24+'saisie Niv3_Pub'!I24</f>
        <v>23</v>
      </c>
      <c r="I24" s="17">
        <f>+'saisie Niv3_Pub'!I24</f>
        <v>4</v>
      </c>
      <c r="J24" s="17">
        <f>+'saisie Niv3_Pub'!J24+'saisie Niv3_Pub'!K24</f>
        <v>49</v>
      </c>
      <c r="K24" s="17">
        <f>+'saisie Niv3_Pub'!K24</f>
        <v>25</v>
      </c>
      <c r="L24" s="17">
        <f>+'saisie Niv3_Pub'!L24+'saisie Niv3_Pub'!M24</f>
        <v>0</v>
      </c>
      <c r="M24" s="17">
        <f>+'saisie Niv3_Pub'!M24</f>
        <v>0</v>
      </c>
      <c r="N24" s="17">
        <f>+'saisie Niv3_Pub'!N24+'saisie Niv3_Pub'!O24</f>
        <v>25</v>
      </c>
      <c r="O24" s="17">
        <f>+'saisie Niv3_Pub'!O24</f>
        <v>8</v>
      </c>
      <c r="P24" s="16">
        <f t="shared" si="3"/>
        <v>230</v>
      </c>
      <c r="Q24" s="16">
        <f t="shared" si="4"/>
        <v>101</v>
      </c>
      <c r="R24" s="17" t="s">
        <v>420</v>
      </c>
      <c r="S24" s="17">
        <f>+'saisie Niv3_Pub'!S24+'saisie Niv3_Pub'!T24</f>
        <v>4</v>
      </c>
      <c r="T24" s="17">
        <f>+'saisie Niv3_Pub'!T24</f>
        <v>2</v>
      </c>
      <c r="U24" s="17">
        <f>+'saisie Niv3_Pub'!U24+'saisie Niv3_Pub'!V24</f>
        <v>1</v>
      </c>
      <c r="V24" s="17">
        <f>+'saisie Niv3_Pub'!V24</f>
        <v>1</v>
      </c>
      <c r="W24" s="17">
        <f>+'saisie Niv3_Pub'!W24+'saisie Niv3_Pub'!X24</f>
        <v>0</v>
      </c>
      <c r="X24" s="17">
        <f>+'saisie Niv3_Pub'!X24</f>
        <v>0</v>
      </c>
      <c r="Y24" s="17">
        <f>+'saisie Niv3_Pub'!Y24+'saisie Niv3_Pub'!Z24</f>
        <v>3</v>
      </c>
      <c r="Z24" s="17">
        <f>+'saisie Niv3_Pub'!Z24</f>
        <v>0</v>
      </c>
      <c r="AA24" s="17">
        <f>+'saisie Niv3_Pub'!AA24+'saisie Niv3_Pub'!AB24</f>
        <v>19</v>
      </c>
      <c r="AB24" s="17">
        <f>+'saisie Niv3_Pub'!AB24</f>
        <v>14</v>
      </c>
      <c r="AC24" s="17">
        <f>+'saisie Niv3_Pub'!AC24+'saisie Niv3_Pub'!AD24</f>
        <v>0</v>
      </c>
      <c r="AD24" s="17">
        <f>+'saisie Niv3_Pub'!AD24</f>
        <v>0</v>
      </c>
      <c r="AE24" s="17">
        <f>+'saisie Niv3_Pub'!AE24+'saisie Niv3_Pub'!AF24</f>
        <v>8</v>
      </c>
      <c r="AF24" s="17">
        <f>+'saisie Niv3_Pub'!AF24</f>
        <v>2</v>
      </c>
      <c r="AG24" s="16">
        <f t="shared" si="8"/>
        <v>35</v>
      </c>
      <c r="AH24" s="16">
        <f t="shared" si="8"/>
        <v>19</v>
      </c>
      <c r="AI24" s="17" t="s">
        <v>420</v>
      </c>
      <c r="AJ24" s="17">
        <f>+'saisie Niv3_Pub'!AJ24</f>
        <v>3</v>
      </c>
      <c r="AK24" s="17">
        <f>+'saisie Niv3_Pub'!AK24</f>
        <v>1</v>
      </c>
      <c r="AL24" s="17">
        <f>+'saisie Niv3_Pub'!AL24</f>
        <v>0</v>
      </c>
      <c r="AM24" s="17">
        <f>+'saisie Niv3_Pub'!AM24</f>
        <v>1</v>
      </c>
      <c r="AN24" s="17">
        <f>+'saisie Niv3_Pub'!AN24</f>
        <v>1</v>
      </c>
      <c r="AO24" s="17">
        <f>+'saisie Niv3_Pub'!AO24</f>
        <v>0</v>
      </c>
      <c r="AP24" s="17">
        <f>+'saisie Niv3_Pub'!AP24</f>
        <v>1</v>
      </c>
      <c r="AQ24" s="743">
        <f>AJ24+AK24+AL24+AM24+AN24+AO24+AP24</f>
        <v>7</v>
      </c>
      <c r="AR24" s="17">
        <f>+'saisie Niv3_Pub'!AR24</f>
        <v>10</v>
      </c>
      <c r="AS24" s="17">
        <f>+'saisie Niv3_Pub'!AS24</f>
        <v>6</v>
      </c>
      <c r="AT24" s="17">
        <f>+'saisie Niv3_Pub'!AT24</f>
        <v>4</v>
      </c>
      <c r="AU24" s="17">
        <f>+'saisie Niv3_Pub'!AU24</f>
        <v>22</v>
      </c>
      <c r="AV24" s="17">
        <f>+'saisie Niv3_Pub'!AV24</f>
        <v>6</v>
      </c>
      <c r="AW24" s="17">
        <f>+'saisie Niv3_Pub'!AW24</f>
        <v>0</v>
      </c>
      <c r="AX24" s="17">
        <v>7</v>
      </c>
      <c r="AY24" s="17">
        <f>+'saisie Niv3_Pub'!AZ24</f>
        <v>29</v>
      </c>
      <c r="AZ24" s="17">
        <f>+'saisie Niv3_Pub'!BA24</f>
        <v>1</v>
      </c>
      <c r="BA24" s="17">
        <f>+'saisie Niv3_Pub'!BB24</f>
        <v>1</v>
      </c>
      <c r="BB24" s="31"/>
    </row>
    <row r="25" spans="1:54" ht="15" customHeight="1">
      <c r="A25" s="17" t="s">
        <v>421</v>
      </c>
      <c r="B25" s="17">
        <f>+'saisie Niv3_Pub'!B25+'saisie Niv3_Pub'!C25</f>
        <v>87</v>
      </c>
      <c r="C25" s="17">
        <f>+'saisie Niv3_Pub'!C25</f>
        <v>43</v>
      </c>
      <c r="D25" s="17">
        <f>+'saisie Niv3_Pub'!D25+'saisie Niv3_Pub'!E25</f>
        <v>28</v>
      </c>
      <c r="E25" s="17">
        <f>+'saisie Niv3_Pub'!E25</f>
        <v>13</v>
      </c>
      <c r="F25" s="17">
        <f>+'saisie Niv3_Pub'!F25+'saisie Niv3_Pub'!G25</f>
        <v>0</v>
      </c>
      <c r="G25" s="17">
        <f>+'saisie Niv3_Pub'!G25</f>
        <v>0</v>
      </c>
      <c r="H25" s="17">
        <f>+'saisie Niv3_Pub'!H25+'saisie Niv3_Pub'!I25</f>
        <v>26</v>
      </c>
      <c r="I25" s="17">
        <f>+'saisie Niv3_Pub'!I25</f>
        <v>11</v>
      </c>
      <c r="J25" s="17">
        <f>+'saisie Niv3_Pub'!J25+'saisie Niv3_Pub'!K25</f>
        <v>40</v>
      </c>
      <c r="K25" s="17">
        <f>+'saisie Niv3_Pub'!K25</f>
        <v>16</v>
      </c>
      <c r="L25" s="17">
        <f>+'saisie Niv3_Pub'!L25+'saisie Niv3_Pub'!M25</f>
        <v>0</v>
      </c>
      <c r="M25" s="17">
        <f>+'saisie Niv3_Pub'!M25</f>
        <v>0</v>
      </c>
      <c r="N25" s="17">
        <f>+'saisie Niv3_Pub'!N25+'saisie Niv3_Pub'!O25</f>
        <v>27</v>
      </c>
      <c r="O25" s="17">
        <f>+'saisie Niv3_Pub'!O25</f>
        <v>9</v>
      </c>
      <c r="P25" s="16">
        <f t="shared" si="3"/>
        <v>208</v>
      </c>
      <c r="Q25" s="16">
        <f t="shared" si="4"/>
        <v>92</v>
      </c>
      <c r="R25" s="17" t="s">
        <v>421</v>
      </c>
      <c r="S25" s="17">
        <f>+'saisie Niv3_Pub'!S25+'saisie Niv3_Pub'!T25</f>
        <v>5</v>
      </c>
      <c r="T25" s="17">
        <f>+'saisie Niv3_Pub'!T25</f>
        <v>1</v>
      </c>
      <c r="U25" s="17">
        <f>+'saisie Niv3_Pub'!U25+'saisie Niv3_Pub'!V25</f>
        <v>2</v>
      </c>
      <c r="V25" s="17">
        <f>+'saisie Niv3_Pub'!V25</f>
        <v>2</v>
      </c>
      <c r="W25" s="17">
        <f>+'saisie Niv3_Pub'!W25+'saisie Niv3_Pub'!X25</f>
        <v>0</v>
      </c>
      <c r="X25" s="17">
        <f>+'saisie Niv3_Pub'!X25</f>
        <v>0</v>
      </c>
      <c r="Y25" s="17">
        <f>+'saisie Niv3_Pub'!Y25+'saisie Niv3_Pub'!Z25</f>
        <v>7</v>
      </c>
      <c r="Z25" s="17">
        <f>+'saisie Niv3_Pub'!Z25</f>
        <v>5</v>
      </c>
      <c r="AA25" s="17">
        <f>+'saisie Niv3_Pub'!AA25+'saisie Niv3_Pub'!AB25</f>
        <v>13</v>
      </c>
      <c r="AB25" s="17">
        <f>+'saisie Niv3_Pub'!AB25</f>
        <v>3</v>
      </c>
      <c r="AC25" s="17">
        <f>+'saisie Niv3_Pub'!AC25+'saisie Niv3_Pub'!AD25</f>
        <v>0</v>
      </c>
      <c r="AD25" s="17">
        <f>+'saisie Niv3_Pub'!AD25</f>
        <v>0</v>
      </c>
      <c r="AE25" s="17">
        <f>+'saisie Niv3_Pub'!AE25+'saisie Niv3_Pub'!AF25</f>
        <v>8</v>
      </c>
      <c r="AF25" s="17">
        <f>+'saisie Niv3_Pub'!AF25</f>
        <v>6</v>
      </c>
      <c r="AG25" s="16">
        <f t="shared" si="8"/>
        <v>35</v>
      </c>
      <c r="AH25" s="16">
        <f t="shared" si="8"/>
        <v>17</v>
      </c>
      <c r="AI25" s="17" t="s">
        <v>421</v>
      </c>
      <c r="AJ25" s="17">
        <f>+'saisie Niv3_Pub'!AJ25</f>
        <v>2</v>
      </c>
      <c r="AK25" s="17">
        <f>+'saisie Niv3_Pub'!AK25</f>
        <v>1</v>
      </c>
      <c r="AL25" s="17">
        <f>+'saisie Niv3_Pub'!AL25</f>
        <v>0</v>
      </c>
      <c r="AM25" s="17">
        <f>+'saisie Niv3_Pub'!AM25</f>
        <v>1</v>
      </c>
      <c r="AN25" s="17">
        <f>+'saisie Niv3_Pub'!AN25</f>
        <v>1</v>
      </c>
      <c r="AO25" s="17">
        <f>+'saisie Niv3_Pub'!AO25</f>
        <v>0</v>
      </c>
      <c r="AP25" s="17">
        <f>+'saisie Niv3_Pub'!AP25</f>
        <v>1</v>
      </c>
      <c r="AQ25" s="743">
        <f>AJ25+AK25+AL25+AM25+AN25+AO25+AP25</f>
        <v>6</v>
      </c>
      <c r="AR25" s="17">
        <f>+'saisie Niv3_Pub'!AR25</f>
        <v>12</v>
      </c>
      <c r="AS25" s="17">
        <f>+'saisie Niv3_Pub'!AS25</f>
        <v>0</v>
      </c>
      <c r="AT25" s="17">
        <f>+'saisie Niv3_Pub'!AT25</f>
        <v>12</v>
      </c>
      <c r="AU25" s="17">
        <f>+'saisie Niv3_Pub'!AU25</f>
        <v>16</v>
      </c>
      <c r="AV25" s="17">
        <f>+'saisie Niv3_Pub'!AV25</f>
        <v>4</v>
      </c>
      <c r="AW25" s="17">
        <f>+'saisie Niv3_Pub'!AW25</f>
        <v>3</v>
      </c>
      <c r="AX25" s="17">
        <v>3</v>
      </c>
      <c r="AY25" s="17">
        <f>+'saisie Niv3_Pub'!AZ25</f>
        <v>19</v>
      </c>
      <c r="AZ25" s="17">
        <f>+'saisie Niv3_Pub'!BA25</f>
        <v>1</v>
      </c>
      <c r="BA25" s="17">
        <f>+'saisie Niv3_Pub'!BB25</f>
        <v>1</v>
      </c>
      <c r="BB25" s="31"/>
    </row>
    <row r="26" spans="1:54" ht="15" customHeight="1">
      <c r="A26" s="17" t="s">
        <v>422</v>
      </c>
      <c r="B26" s="17">
        <f>+'saisie Niv3_Pub'!B26+'saisie Niv3_Pub'!C26</f>
        <v>13</v>
      </c>
      <c r="C26" s="17">
        <f>+'saisie Niv3_Pub'!C26</f>
        <v>8</v>
      </c>
      <c r="D26" s="17">
        <f>+'saisie Niv3_Pub'!D26+'saisie Niv3_Pub'!E26</f>
        <v>0</v>
      </c>
      <c r="E26" s="17">
        <f>+'saisie Niv3_Pub'!E26</f>
        <v>0</v>
      </c>
      <c r="F26" s="17">
        <f>+'saisie Niv3_Pub'!F26+'saisie Niv3_Pub'!G26</f>
        <v>0</v>
      </c>
      <c r="G26" s="17">
        <f>+'saisie Niv3_Pub'!G26</f>
        <v>0</v>
      </c>
      <c r="H26" s="17">
        <f>+'saisie Niv3_Pub'!H26+'saisie Niv3_Pub'!I26</f>
        <v>0</v>
      </c>
      <c r="I26" s="17">
        <f>+'saisie Niv3_Pub'!I26</f>
        <v>0</v>
      </c>
      <c r="J26" s="17">
        <f>+'saisie Niv3_Pub'!J26+'saisie Niv3_Pub'!K26</f>
        <v>0</v>
      </c>
      <c r="K26" s="17">
        <f>+'saisie Niv3_Pub'!K26</f>
        <v>0</v>
      </c>
      <c r="L26" s="17">
        <f>+'saisie Niv3_Pub'!L26+'saisie Niv3_Pub'!M26</f>
        <v>0</v>
      </c>
      <c r="M26" s="17">
        <f>+'saisie Niv3_Pub'!M26</f>
        <v>0</v>
      </c>
      <c r="N26" s="17">
        <f>+'saisie Niv3_Pub'!N26+'saisie Niv3_Pub'!O26</f>
        <v>0</v>
      </c>
      <c r="O26" s="17">
        <f>+'saisie Niv3_Pub'!O26</f>
        <v>0</v>
      </c>
      <c r="P26" s="16">
        <f t="shared" si="3"/>
        <v>13</v>
      </c>
      <c r="Q26" s="16">
        <f t="shared" si="4"/>
        <v>8</v>
      </c>
      <c r="R26" s="17" t="s">
        <v>422</v>
      </c>
      <c r="S26" s="17">
        <f>+'saisie Niv3_Pub'!S26+'saisie Niv3_Pub'!T26</f>
        <v>0</v>
      </c>
      <c r="T26" s="17">
        <f>+'saisie Niv3_Pub'!T26</f>
        <v>0</v>
      </c>
      <c r="U26" s="17">
        <f>+'saisie Niv3_Pub'!U26+'saisie Niv3_Pub'!V26</f>
        <v>0</v>
      </c>
      <c r="V26" s="17">
        <f>+'saisie Niv3_Pub'!V26</f>
        <v>0</v>
      </c>
      <c r="W26" s="17">
        <f>+'saisie Niv3_Pub'!W26+'saisie Niv3_Pub'!X26</f>
        <v>0</v>
      </c>
      <c r="X26" s="17">
        <f>+'saisie Niv3_Pub'!X26</f>
        <v>0</v>
      </c>
      <c r="Y26" s="17">
        <f>+'saisie Niv3_Pub'!Y26+'saisie Niv3_Pub'!Z26</f>
        <v>0</v>
      </c>
      <c r="Z26" s="17">
        <f>+'saisie Niv3_Pub'!Z26</f>
        <v>0</v>
      </c>
      <c r="AA26" s="17">
        <f>+'saisie Niv3_Pub'!AA26+'saisie Niv3_Pub'!AB26</f>
        <v>0</v>
      </c>
      <c r="AB26" s="17">
        <f>+'saisie Niv3_Pub'!AB26</f>
        <v>0</v>
      </c>
      <c r="AC26" s="17">
        <f>+'saisie Niv3_Pub'!AC26+'saisie Niv3_Pub'!AD26</f>
        <v>0</v>
      </c>
      <c r="AD26" s="17">
        <f>+'saisie Niv3_Pub'!AD26</f>
        <v>0</v>
      </c>
      <c r="AE26" s="17">
        <f>+'saisie Niv3_Pub'!AE26+'saisie Niv3_Pub'!AF26</f>
        <v>0</v>
      </c>
      <c r="AF26" s="17">
        <f>+'saisie Niv3_Pub'!AF26</f>
        <v>0</v>
      </c>
      <c r="AG26" s="16"/>
      <c r="AH26" s="16"/>
      <c r="AI26" s="17" t="s">
        <v>422</v>
      </c>
      <c r="AJ26" s="17">
        <f>+'saisie Niv3_Pub'!AJ26</f>
        <v>1</v>
      </c>
      <c r="AK26" s="17">
        <f>+'saisie Niv3_Pub'!AK26</f>
        <v>0</v>
      </c>
      <c r="AL26" s="17">
        <f>+'saisie Niv3_Pub'!AL26</f>
        <v>0</v>
      </c>
      <c r="AM26" s="17">
        <f>+'saisie Niv3_Pub'!AM26</f>
        <v>0</v>
      </c>
      <c r="AN26" s="17">
        <f>+'saisie Niv3_Pub'!AN26</f>
        <v>0</v>
      </c>
      <c r="AO26" s="17">
        <f>+'saisie Niv3_Pub'!AO26</f>
        <v>0</v>
      </c>
      <c r="AP26" s="17">
        <f>+'saisie Niv3_Pub'!AP26</f>
        <v>0</v>
      </c>
      <c r="AQ26" s="743"/>
      <c r="AR26" s="17">
        <f>+'saisie Niv3_Pub'!AR26</f>
        <v>4</v>
      </c>
      <c r="AS26" s="17">
        <f>+'saisie Niv3_Pub'!AS26</f>
        <v>2</v>
      </c>
      <c r="AT26" s="17">
        <f>+'saisie Niv3_Pub'!AT26</f>
        <v>2</v>
      </c>
      <c r="AU26" s="17">
        <f>+'saisie Niv3_Pub'!AU26</f>
        <v>3</v>
      </c>
      <c r="AV26" s="17">
        <f>+'saisie Niv3_Pub'!AV26</f>
        <v>0</v>
      </c>
      <c r="AW26" s="17">
        <f>+'saisie Niv3_Pub'!AW26</f>
        <v>2</v>
      </c>
      <c r="AX26" s="17">
        <v>1</v>
      </c>
      <c r="AY26" s="17">
        <f>+'saisie Niv3_Pub'!AZ26</f>
        <v>4</v>
      </c>
      <c r="AZ26" s="17">
        <f>+'saisie Niv3_Pub'!BA26</f>
        <v>1</v>
      </c>
      <c r="BA26" s="17">
        <f>+'saisie Niv3_Pub'!BB26</f>
        <v>1</v>
      </c>
      <c r="BB26" s="31"/>
    </row>
    <row r="27" spans="1:54" ht="15" customHeight="1">
      <c r="A27" s="17" t="s">
        <v>423</v>
      </c>
      <c r="B27" s="17">
        <f>+'saisie Niv3_Pub'!B27+'saisie Niv3_Pub'!C27</f>
        <v>258</v>
      </c>
      <c r="C27" s="17">
        <f>+'saisie Niv3_Pub'!C27</f>
        <v>149</v>
      </c>
      <c r="D27" s="17">
        <f>+'saisie Niv3_Pub'!D27+'saisie Niv3_Pub'!E27</f>
        <v>45</v>
      </c>
      <c r="E27" s="17">
        <f>+'saisie Niv3_Pub'!E27</f>
        <v>29</v>
      </c>
      <c r="F27" s="17">
        <f>+'saisie Niv3_Pub'!F27+'saisie Niv3_Pub'!G27</f>
        <v>40</v>
      </c>
      <c r="G27" s="17">
        <f>+'saisie Niv3_Pub'!G27</f>
        <v>13</v>
      </c>
      <c r="H27" s="17">
        <f>+'saisie Niv3_Pub'!H27+'saisie Niv3_Pub'!I27</f>
        <v>20</v>
      </c>
      <c r="I27" s="17">
        <f>+'saisie Niv3_Pub'!I27</f>
        <v>4</v>
      </c>
      <c r="J27" s="17">
        <f>+'saisie Niv3_Pub'!J27+'saisie Niv3_Pub'!K27</f>
        <v>84</v>
      </c>
      <c r="K27" s="17">
        <f>+'saisie Niv3_Pub'!K27</f>
        <v>53</v>
      </c>
      <c r="L27" s="17">
        <f>+'saisie Niv3_Pub'!L27+'saisie Niv3_Pub'!M27</f>
        <v>19</v>
      </c>
      <c r="M27" s="17">
        <f>+'saisie Niv3_Pub'!M27</f>
        <v>3</v>
      </c>
      <c r="N27" s="17">
        <f>+'saisie Niv3_Pub'!N27+'saisie Niv3_Pub'!O27</f>
        <v>49</v>
      </c>
      <c r="O27" s="17">
        <f>+'saisie Niv3_Pub'!O27</f>
        <v>16</v>
      </c>
      <c r="P27" s="16">
        <f t="shared" si="3"/>
        <v>515</v>
      </c>
      <c r="Q27" s="16">
        <f t="shared" si="4"/>
        <v>267</v>
      </c>
      <c r="R27" s="17" t="s">
        <v>423</v>
      </c>
      <c r="S27" s="17">
        <f>+'saisie Niv3_Pub'!S27+'saisie Niv3_Pub'!T27</f>
        <v>26</v>
      </c>
      <c r="T27" s="17">
        <f>+'saisie Niv3_Pub'!T27</f>
        <v>15</v>
      </c>
      <c r="U27" s="17">
        <f>+'saisie Niv3_Pub'!U27+'saisie Niv3_Pub'!V27</f>
        <v>3</v>
      </c>
      <c r="V27" s="17">
        <f>+'saisie Niv3_Pub'!V27</f>
        <v>2</v>
      </c>
      <c r="W27" s="17">
        <f>+'saisie Niv3_Pub'!W27+'saisie Niv3_Pub'!X27</f>
        <v>7</v>
      </c>
      <c r="X27" s="17">
        <f>+'saisie Niv3_Pub'!X27</f>
        <v>1</v>
      </c>
      <c r="Y27" s="17">
        <f>+'saisie Niv3_Pub'!Y27+'saisie Niv3_Pub'!Z27</f>
        <v>1</v>
      </c>
      <c r="Z27" s="17">
        <f>+'saisie Niv3_Pub'!Z27</f>
        <v>0</v>
      </c>
      <c r="AA27" s="17">
        <f>+'saisie Niv3_Pub'!AA27+'saisie Niv3_Pub'!AB27</f>
        <v>21</v>
      </c>
      <c r="AB27" s="17">
        <f>+'saisie Niv3_Pub'!AB27</f>
        <v>15</v>
      </c>
      <c r="AC27" s="17">
        <f>+'saisie Niv3_Pub'!AC27+'saisie Niv3_Pub'!AD27</f>
        <v>9</v>
      </c>
      <c r="AD27" s="17">
        <f>+'saisie Niv3_Pub'!AD27</f>
        <v>2</v>
      </c>
      <c r="AE27" s="17">
        <f>+'saisie Niv3_Pub'!AE27+'saisie Niv3_Pub'!AF27</f>
        <v>21</v>
      </c>
      <c r="AF27" s="17">
        <f>+'saisie Niv3_Pub'!AF27</f>
        <v>7</v>
      </c>
      <c r="AG27" s="16">
        <f t="shared" ref="AG27:AH30" si="9">S27+U27+W27+Y27+AA27+AC27+AE27</f>
        <v>88</v>
      </c>
      <c r="AH27" s="16">
        <f t="shared" si="9"/>
        <v>42</v>
      </c>
      <c r="AI27" s="17" t="s">
        <v>423</v>
      </c>
      <c r="AJ27" s="17">
        <f>+'saisie Niv3_Pub'!AJ27</f>
        <v>7</v>
      </c>
      <c r="AK27" s="17">
        <f>+'saisie Niv3_Pub'!AK27</f>
        <v>3</v>
      </c>
      <c r="AL27" s="17">
        <f>+'saisie Niv3_Pub'!AL27</f>
        <v>2</v>
      </c>
      <c r="AM27" s="17">
        <f>+'saisie Niv3_Pub'!AM27</f>
        <v>2</v>
      </c>
      <c r="AN27" s="17">
        <f>+'saisie Niv3_Pub'!AN27</f>
        <v>4</v>
      </c>
      <c r="AO27" s="17">
        <f>+'saisie Niv3_Pub'!AO27</f>
        <v>2</v>
      </c>
      <c r="AP27" s="17">
        <f>+'saisie Niv3_Pub'!AP27</f>
        <v>3</v>
      </c>
      <c r="AQ27" s="743">
        <f>AJ27+AK27+AL27+AM27+AN27+AO27+AP27</f>
        <v>23</v>
      </c>
      <c r="AR27" s="17">
        <f>+'saisie Niv3_Pub'!AR27</f>
        <v>22</v>
      </c>
      <c r="AS27" s="17">
        <f>+'saisie Niv3_Pub'!AS27</f>
        <v>22</v>
      </c>
      <c r="AT27" s="17">
        <f>+'saisie Niv3_Pub'!AT27</f>
        <v>0</v>
      </c>
      <c r="AU27" s="17">
        <f>+'saisie Niv3_Pub'!AU27</f>
        <v>51</v>
      </c>
      <c r="AV27" s="17">
        <f>+'saisie Niv3_Pub'!AV27</f>
        <v>19</v>
      </c>
      <c r="AW27" s="17">
        <f>+'saisie Niv3_Pub'!AW27</f>
        <v>0</v>
      </c>
      <c r="AX27" s="17">
        <v>31</v>
      </c>
      <c r="AY27" s="17">
        <f>+'saisie Niv3_Pub'!AZ27</f>
        <v>82</v>
      </c>
      <c r="AZ27" s="17">
        <f>+'saisie Niv3_Pub'!BA27</f>
        <v>3</v>
      </c>
      <c r="BA27" s="17">
        <f>+'saisie Niv3_Pub'!BB27</f>
        <v>3</v>
      </c>
      <c r="BB27" s="31"/>
    </row>
    <row r="28" spans="1:54" ht="15" customHeight="1">
      <c r="A28" s="17" t="s">
        <v>424</v>
      </c>
      <c r="B28" s="17">
        <f>+'saisie Niv3_Pub'!B28+'saisie Niv3_Pub'!C28</f>
        <v>201</v>
      </c>
      <c r="C28" s="17">
        <f>+'saisie Niv3_Pub'!C28</f>
        <v>106</v>
      </c>
      <c r="D28" s="17">
        <f>+'saisie Niv3_Pub'!D28+'saisie Niv3_Pub'!E28</f>
        <v>27</v>
      </c>
      <c r="E28" s="17">
        <f>+'saisie Niv3_Pub'!E28</f>
        <v>14</v>
      </c>
      <c r="F28" s="17">
        <f>+'saisie Niv3_Pub'!F28+'saisie Niv3_Pub'!G28</f>
        <v>27</v>
      </c>
      <c r="G28" s="17">
        <f>+'saisie Niv3_Pub'!G28</f>
        <v>6</v>
      </c>
      <c r="H28" s="17">
        <f>+'saisie Niv3_Pub'!H28+'saisie Niv3_Pub'!I28</f>
        <v>48</v>
      </c>
      <c r="I28" s="17">
        <f>+'saisie Niv3_Pub'!I28</f>
        <v>23</v>
      </c>
      <c r="J28" s="17">
        <f>+'saisie Niv3_Pub'!J28+'saisie Niv3_Pub'!K28</f>
        <v>47</v>
      </c>
      <c r="K28" s="17">
        <f>+'saisie Niv3_Pub'!K28</f>
        <v>35</v>
      </c>
      <c r="L28" s="17">
        <f>+'saisie Niv3_Pub'!L28+'saisie Niv3_Pub'!M28</f>
        <v>37</v>
      </c>
      <c r="M28" s="17">
        <f>+'saisie Niv3_Pub'!M28</f>
        <v>13</v>
      </c>
      <c r="N28" s="17">
        <f>+'saisie Niv3_Pub'!N28+'saisie Niv3_Pub'!O28</f>
        <v>82</v>
      </c>
      <c r="O28" s="17">
        <f>+'saisie Niv3_Pub'!O28</f>
        <v>36</v>
      </c>
      <c r="P28" s="16">
        <f t="shared" si="3"/>
        <v>469</v>
      </c>
      <c r="Q28" s="16">
        <f t="shared" si="4"/>
        <v>233</v>
      </c>
      <c r="R28" s="17" t="s">
        <v>424</v>
      </c>
      <c r="S28" s="17">
        <f>+'saisie Niv3_Pub'!S28+'saisie Niv3_Pub'!T28</f>
        <v>1</v>
      </c>
      <c r="T28" s="17">
        <f>+'saisie Niv3_Pub'!T28</f>
        <v>1</v>
      </c>
      <c r="U28" s="17">
        <f>+'saisie Niv3_Pub'!U28+'saisie Niv3_Pub'!V28</f>
        <v>3</v>
      </c>
      <c r="V28" s="17">
        <f>+'saisie Niv3_Pub'!V28</f>
        <v>1</v>
      </c>
      <c r="W28" s="17">
        <f>+'saisie Niv3_Pub'!W28+'saisie Niv3_Pub'!X28</f>
        <v>5</v>
      </c>
      <c r="X28" s="17">
        <f>+'saisie Niv3_Pub'!X28</f>
        <v>0</v>
      </c>
      <c r="Y28" s="17">
        <f>+'saisie Niv3_Pub'!Y28+'saisie Niv3_Pub'!Z28</f>
        <v>6</v>
      </c>
      <c r="Z28" s="17">
        <f>+'saisie Niv3_Pub'!Z28</f>
        <v>3</v>
      </c>
      <c r="AA28" s="17">
        <f>+'saisie Niv3_Pub'!AA28+'saisie Niv3_Pub'!AB28</f>
        <v>11</v>
      </c>
      <c r="AB28" s="17">
        <f>+'saisie Niv3_Pub'!AB28</f>
        <v>6</v>
      </c>
      <c r="AC28" s="17">
        <f>+'saisie Niv3_Pub'!AC28+'saisie Niv3_Pub'!AD28</f>
        <v>16</v>
      </c>
      <c r="AD28" s="17">
        <f>+'saisie Niv3_Pub'!AD28</f>
        <v>7</v>
      </c>
      <c r="AE28" s="17">
        <f>+'saisie Niv3_Pub'!AE28+'saisie Niv3_Pub'!AF28</f>
        <v>30</v>
      </c>
      <c r="AF28" s="17">
        <f>+'saisie Niv3_Pub'!AF28</f>
        <v>13</v>
      </c>
      <c r="AG28" s="16">
        <f t="shared" si="9"/>
        <v>72</v>
      </c>
      <c r="AH28" s="16">
        <f t="shared" si="9"/>
        <v>31</v>
      </c>
      <c r="AI28" s="17" t="s">
        <v>424</v>
      </c>
      <c r="AJ28" s="17">
        <f>+'saisie Niv3_Pub'!AJ28</f>
        <v>4</v>
      </c>
      <c r="AK28" s="17">
        <f>+'saisie Niv3_Pub'!AK28</f>
        <v>1</v>
      </c>
      <c r="AL28" s="17">
        <f>+'saisie Niv3_Pub'!AL28</f>
        <v>1</v>
      </c>
      <c r="AM28" s="17">
        <f>+'saisie Niv3_Pub'!AM28</f>
        <v>2</v>
      </c>
      <c r="AN28" s="17">
        <f>+'saisie Niv3_Pub'!AN28</f>
        <v>1</v>
      </c>
      <c r="AO28" s="17">
        <f>+'saisie Niv3_Pub'!AO28</f>
        <v>1</v>
      </c>
      <c r="AP28" s="17">
        <f>+'saisie Niv3_Pub'!AP28</f>
        <v>2</v>
      </c>
      <c r="AQ28" s="743">
        <f>AJ28+AK28+AL28+AM28+AN28+AO28+AP28</f>
        <v>12</v>
      </c>
      <c r="AR28" s="17">
        <f>+'saisie Niv3_Pub'!AR28</f>
        <v>12</v>
      </c>
      <c r="AS28" s="17">
        <f>+'saisie Niv3_Pub'!AS28</f>
        <v>12</v>
      </c>
      <c r="AT28" s="17">
        <f>+'saisie Niv3_Pub'!AT28</f>
        <v>0</v>
      </c>
      <c r="AU28" s="17">
        <f>+'saisie Niv3_Pub'!AU28</f>
        <v>32</v>
      </c>
      <c r="AV28" s="17">
        <f>+'saisie Niv3_Pub'!AV28</f>
        <v>15</v>
      </c>
      <c r="AW28" s="17">
        <f>+'saisie Niv3_Pub'!AW28</f>
        <v>2</v>
      </c>
      <c r="AX28" s="17">
        <v>13</v>
      </c>
      <c r="AY28" s="17">
        <f>+'saisie Niv3_Pub'!AZ28</f>
        <v>45</v>
      </c>
      <c r="AZ28" s="17">
        <f>+'saisie Niv3_Pub'!BA28</f>
        <v>1</v>
      </c>
      <c r="BA28" s="17">
        <f>+'saisie Niv3_Pub'!BB28</f>
        <v>1</v>
      </c>
      <c r="BB28" s="31"/>
    </row>
    <row r="29" spans="1:54" ht="15" customHeight="1">
      <c r="A29" s="17" t="s">
        <v>425</v>
      </c>
      <c r="B29" s="17">
        <f>+'saisie Niv3_Pub'!B29+'saisie Niv3_Pub'!C29</f>
        <v>125</v>
      </c>
      <c r="C29" s="17">
        <f>+'saisie Niv3_Pub'!C29</f>
        <v>64</v>
      </c>
      <c r="D29" s="17">
        <f>+'saisie Niv3_Pub'!D29+'saisie Niv3_Pub'!E29</f>
        <v>20</v>
      </c>
      <c r="E29" s="17">
        <f>+'saisie Niv3_Pub'!E29</f>
        <v>17</v>
      </c>
      <c r="F29" s="17">
        <f>+'saisie Niv3_Pub'!F29+'saisie Niv3_Pub'!G29</f>
        <v>0</v>
      </c>
      <c r="G29" s="17">
        <f>+'saisie Niv3_Pub'!G29</f>
        <v>0</v>
      </c>
      <c r="H29" s="17">
        <f>+'saisie Niv3_Pub'!H29+'saisie Niv3_Pub'!I29</f>
        <v>53</v>
      </c>
      <c r="I29" s="17">
        <f>+'saisie Niv3_Pub'!I29</f>
        <v>24</v>
      </c>
      <c r="J29" s="17">
        <f>+'saisie Niv3_Pub'!J29+'saisie Niv3_Pub'!K29</f>
        <v>25</v>
      </c>
      <c r="K29" s="17">
        <f>+'saisie Niv3_Pub'!K29</f>
        <v>16</v>
      </c>
      <c r="L29" s="17">
        <f>+'saisie Niv3_Pub'!L29+'saisie Niv3_Pub'!M29</f>
        <v>0</v>
      </c>
      <c r="M29" s="17">
        <f>+'saisie Niv3_Pub'!M29</f>
        <v>0</v>
      </c>
      <c r="N29" s="17">
        <f>+'saisie Niv3_Pub'!N29+'saisie Niv3_Pub'!O29</f>
        <v>32</v>
      </c>
      <c r="O29" s="17">
        <f>+'saisie Niv3_Pub'!O29</f>
        <v>13</v>
      </c>
      <c r="P29" s="16">
        <f t="shared" si="3"/>
        <v>255</v>
      </c>
      <c r="Q29" s="16">
        <f t="shared" si="4"/>
        <v>134</v>
      </c>
      <c r="R29" s="17" t="s">
        <v>425</v>
      </c>
      <c r="S29" s="17">
        <f>+'saisie Niv3_Pub'!S29+'saisie Niv3_Pub'!T29</f>
        <v>11</v>
      </c>
      <c r="T29" s="17">
        <f>+'saisie Niv3_Pub'!T29</f>
        <v>4</v>
      </c>
      <c r="U29" s="17">
        <f>+'saisie Niv3_Pub'!U29+'saisie Niv3_Pub'!V29</f>
        <v>3</v>
      </c>
      <c r="V29" s="17">
        <f>+'saisie Niv3_Pub'!V29</f>
        <v>3</v>
      </c>
      <c r="W29" s="17">
        <f>+'saisie Niv3_Pub'!W29+'saisie Niv3_Pub'!X29</f>
        <v>0</v>
      </c>
      <c r="X29" s="17">
        <f>+'saisie Niv3_Pub'!X29</f>
        <v>0</v>
      </c>
      <c r="Y29" s="17">
        <f>+'saisie Niv3_Pub'!Y29+'saisie Niv3_Pub'!Z29</f>
        <v>5</v>
      </c>
      <c r="Z29" s="17">
        <f>+'saisie Niv3_Pub'!Z29</f>
        <v>1</v>
      </c>
      <c r="AA29" s="17">
        <f>+'saisie Niv3_Pub'!AA29+'saisie Niv3_Pub'!AB29</f>
        <v>6</v>
      </c>
      <c r="AB29" s="17">
        <f>+'saisie Niv3_Pub'!AB29</f>
        <v>4</v>
      </c>
      <c r="AC29" s="17">
        <f>+'saisie Niv3_Pub'!AC29+'saisie Niv3_Pub'!AD29</f>
        <v>0</v>
      </c>
      <c r="AD29" s="17">
        <f>+'saisie Niv3_Pub'!AD29</f>
        <v>0</v>
      </c>
      <c r="AE29" s="17">
        <f>+'saisie Niv3_Pub'!AE29+'saisie Niv3_Pub'!AF29</f>
        <v>3</v>
      </c>
      <c r="AF29" s="17">
        <f>+'saisie Niv3_Pub'!AF29</f>
        <v>0</v>
      </c>
      <c r="AG29" s="16">
        <f t="shared" si="9"/>
        <v>28</v>
      </c>
      <c r="AH29" s="16">
        <f t="shared" si="9"/>
        <v>12</v>
      </c>
      <c r="AI29" s="17" t="s">
        <v>425</v>
      </c>
      <c r="AJ29" s="17">
        <f>+'saisie Niv3_Pub'!AJ29</f>
        <v>3</v>
      </c>
      <c r="AK29" s="17">
        <f>+'saisie Niv3_Pub'!AK29</f>
        <v>1</v>
      </c>
      <c r="AL29" s="17">
        <f>+'saisie Niv3_Pub'!AL29</f>
        <v>0</v>
      </c>
      <c r="AM29" s="17">
        <f>+'saisie Niv3_Pub'!AM29</f>
        <v>1</v>
      </c>
      <c r="AN29" s="17">
        <f>+'saisie Niv3_Pub'!AN29</f>
        <v>1</v>
      </c>
      <c r="AO29" s="17">
        <f>+'saisie Niv3_Pub'!AO29</f>
        <v>0</v>
      </c>
      <c r="AP29" s="17">
        <f>+'saisie Niv3_Pub'!AP29</f>
        <v>1</v>
      </c>
      <c r="AQ29" s="743">
        <f>AJ29+AK29+AL29+AM29+AN29+AO29+AP29</f>
        <v>7</v>
      </c>
      <c r="AR29" s="17">
        <f>+'saisie Niv3_Pub'!AR29</f>
        <v>6</v>
      </c>
      <c r="AS29" s="17">
        <f>+'saisie Niv3_Pub'!AS29</f>
        <v>6</v>
      </c>
      <c r="AT29" s="17">
        <f>+'saisie Niv3_Pub'!AT29</f>
        <v>0</v>
      </c>
      <c r="AU29" s="17">
        <f>+'saisie Niv3_Pub'!AU29</f>
        <v>16</v>
      </c>
      <c r="AV29" s="17">
        <f>+'saisie Niv3_Pub'!AV29</f>
        <v>8</v>
      </c>
      <c r="AW29" s="17"/>
      <c r="AX29" s="17">
        <v>5</v>
      </c>
      <c r="AY29" s="17">
        <f>+'saisie Niv3_Pub'!AZ29</f>
        <v>21</v>
      </c>
      <c r="AZ29" s="17">
        <f>+'saisie Niv3_Pub'!BA29</f>
        <v>1</v>
      </c>
      <c r="BA29" s="17">
        <f>+'saisie Niv3_Pub'!BB29</f>
        <v>1</v>
      </c>
      <c r="BB29" s="31"/>
    </row>
    <row r="30" spans="1:54" ht="15" customHeight="1">
      <c r="A30" s="17" t="s">
        <v>426</v>
      </c>
      <c r="B30" s="17">
        <f>+'saisie Niv3_Pub'!B30+'saisie Niv3_Pub'!C30</f>
        <v>256</v>
      </c>
      <c r="C30" s="17">
        <f>+'saisie Niv3_Pub'!C30</f>
        <v>130</v>
      </c>
      <c r="D30" s="17">
        <f>+'saisie Niv3_Pub'!D30+'saisie Niv3_Pub'!E30</f>
        <v>44</v>
      </c>
      <c r="E30" s="17">
        <f>+'saisie Niv3_Pub'!E30</f>
        <v>32</v>
      </c>
      <c r="F30" s="17">
        <f>+'saisie Niv3_Pub'!F30+'saisie Niv3_Pub'!G30</f>
        <v>29</v>
      </c>
      <c r="G30" s="17">
        <f>+'saisie Niv3_Pub'!G30</f>
        <v>4</v>
      </c>
      <c r="H30" s="17">
        <f>+'saisie Niv3_Pub'!H30+'saisie Niv3_Pub'!I30</f>
        <v>43</v>
      </c>
      <c r="I30" s="17">
        <f>+'saisie Niv3_Pub'!I30</f>
        <v>11</v>
      </c>
      <c r="J30" s="17">
        <f>+'saisie Niv3_Pub'!J30+'saisie Niv3_Pub'!K30</f>
        <v>124</v>
      </c>
      <c r="K30" s="17">
        <f>+'saisie Niv3_Pub'!K30</f>
        <v>74</v>
      </c>
      <c r="L30" s="17">
        <f>+'saisie Niv3_Pub'!L30+'saisie Niv3_Pub'!M30</f>
        <v>19</v>
      </c>
      <c r="M30" s="17">
        <f>+'saisie Niv3_Pub'!M30</f>
        <v>5</v>
      </c>
      <c r="N30" s="17">
        <f>+'saisie Niv3_Pub'!N30+'saisie Niv3_Pub'!O30</f>
        <v>39</v>
      </c>
      <c r="O30" s="17">
        <f>+'saisie Niv3_Pub'!O30</f>
        <v>10</v>
      </c>
      <c r="P30" s="16">
        <f t="shared" si="3"/>
        <v>554</v>
      </c>
      <c r="Q30" s="16">
        <f t="shared" si="4"/>
        <v>266</v>
      </c>
      <c r="R30" s="17" t="s">
        <v>426</v>
      </c>
      <c r="S30" s="17">
        <f>+'saisie Niv3_Pub'!S30+'saisie Niv3_Pub'!T30</f>
        <v>13</v>
      </c>
      <c r="T30" s="17">
        <f>+'saisie Niv3_Pub'!T30</f>
        <v>4</v>
      </c>
      <c r="U30" s="17">
        <f>+'saisie Niv3_Pub'!U30+'saisie Niv3_Pub'!V30</f>
        <v>15</v>
      </c>
      <c r="V30" s="17">
        <f>+'saisie Niv3_Pub'!V30</f>
        <v>11</v>
      </c>
      <c r="W30" s="17">
        <f>+'saisie Niv3_Pub'!W30+'saisie Niv3_Pub'!X30</f>
        <v>0</v>
      </c>
      <c r="X30" s="17">
        <f>+'saisie Niv3_Pub'!X30</f>
        <v>0</v>
      </c>
      <c r="Y30" s="17">
        <f>+'saisie Niv3_Pub'!Y30+'saisie Niv3_Pub'!Z30</f>
        <v>15</v>
      </c>
      <c r="Z30" s="17">
        <f>+'saisie Niv3_Pub'!Z30</f>
        <v>4</v>
      </c>
      <c r="AA30" s="17">
        <f>+'saisie Niv3_Pub'!AA30+'saisie Niv3_Pub'!AB30</f>
        <v>32</v>
      </c>
      <c r="AB30" s="17">
        <f>+'saisie Niv3_Pub'!AB30</f>
        <v>17</v>
      </c>
      <c r="AC30" s="17">
        <f>+'saisie Niv3_Pub'!AC30+'saisie Niv3_Pub'!AD30</f>
        <v>7</v>
      </c>
      <c r="AD30" s="17">
        <f>+'saisie Niv3_Pub'!AD30</f>
        <v>0</v>
      </c>
      <c r="AE30" s="17">
        <f>+'saisie Niv3_Pub'!AE30+'saisie Niv3_Pub'!AF30</f>
        <v>11</v>
      </c>
      <c r="AF30" s="17">
        <f>+'saisie Niv3_Pub'!AF30</f>
        <v>1</v>
      </c>
      <c r="AG30" s="16">
        <f t="shared" si="9"/>
        <v>93</v>
      </c>
      <c r="AH30" s="16">
        <f t="shared" si="9"/>
        <v>37</v>
      </c>
      <c r="AI30" s="17" t="s">
        <v>426</v>
      </c>
      <c r="AJ30" s="17">
        <f>+'saisie Niv3_Pub'!AJ30</f>
        <v>4</v>
      </c>
      <c r="AK30" s="17">
        <f>+'saisie Niv3_Pub'!AK30</f>
        <v>1</v>
      </c>
      <c r="AL30" s="17">
        <f>+'saisie Niv3_Pub'!AL30</f>
        <v>1</v>
      </c>
      <c r="AM30" s="17">
        <f>+'saisie Niv3_Pub'!AM30</f>
        <v>1</v>
      </c>
      <c r="AN30" s="17">
        <f>+'saisie Niv3_Pub'!AN30</f>
        <v>2</v>
      </c>
      <c r="AO30" s="17">
        <f>+'saisie Niv3_Pub'!AO30</f>
        <v>1</v>
      </c>
      <c r="AP30" s="17">
        <f>+'saisie Niv3_Pub'!AP30</f>
        <v>1</v>
      </c>
      <c r="AQ30" s="743">
        <f>AJ30+AK30+AL30+AM30+AN30+AO30+AP30</f>
        <v>11</v>
      </c>
      <c r="AR30" s="17">
        <f>+'saisie Niv3_Pub'!AR30</f>
        <v>8</v>
      </c>
      <c r="AS30" s="17">
        <f>+'saisie Niv3_Pub'!AS30</f>
        <v>8</v>
      </c>
      <c r="AT30" s="17">
        <f>+'saisie Niv3_Pub'!AT30</f>
        <v>0</v>
      </c>
      <c r="AU30" s="17">
        <f>+'saisie Niv3_Pub'!AU30</f>
        <v>22</v>
      </c>
      <c r="AV30" s="17">
        <f>+'saisie Niv3_Pub'!AV30</f>
        <v>19</v>
      </c>
      <c r="AW30" s="17"/>
      <c r="AX30" s="17">
        <v>8</v>
      </c>
      <c r="AY30" s="17">
        <f>+'saisie Niv3_Pub'!AZ30</f>
        <v>30</v>
      </c>
      <c r="AZ30" s="17">
        <f>+'saisie Niv3_Pub'!BA30</f>
        <v>1</v>
      </c>
      <c r="BA30" s="17">
        <f>+'saisie Niv3_Pub'!BB30</f>
        <v>1</v>
      </c>
      <c r="BB30" s="31"/>
    </row>
    <row r="31" spans="1:54">
      <c r="A31" s="110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09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P31" s="110"/>
      <c r="AQ31" s="744"/>
      <c r="AR31" s="110"/>
      <c r="AS31" s="110"/>
      <c r="AT31" s="120"/>
      <c r="AU31" s="110"/>
      <c r="AV31" s="110"/>
      <c r="AW31" s="110"/>
      <c r="AX31" s="110"/>
      <c r="AY31" s="110"/>
      <c r="AZ31" s="110">
        <f>+'saisie Niv3_Pub'!BA31</f>
        <v>0</v>
      </c>
      <c r="BA31" s="110"/>
      <c r="BB31" s="223"/>
    </row>
    <row r="32" spans="1:54" ht="12.75" customHeight="1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3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745"/>
      <c r="AR32" s="112"/>
      <c r="AS32" s="112"/>
      <c r="AT32" s="414"/>
      <c r="AU32" s="112"/>
      <c r="AV32" s="112"/>
      <c r="AW32" s="112"/>
      <c r="AX32" s="112"/>
      <c r="AY32" s="112"/>
      <c r="AZ32" s="112"/>
      <c r="BA32" s="112"/>
    </row>
    <row r="33" spans="1:54">
      <c r="A33" s="50" t="s">
        <v>225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 t="s">
        <v>226</v>
      </c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1097" t="s">
        <v>284</v>
      </c>
      <c r="AJ33" s="1097"/>
      <c r="AK33" s="1097"/>
      <c r="AL33" s="1097"/>
      <c r="AM33" s="1097"/>
      <c r="AN33" s="1097"/>
      <c r="AO33" s="1097"/>
      <c r="AP33" s="1097"/>
      <c r="AQ33" s="1097"/>
      <c r="AR33" s="1097"/>
      <c r="AS33" s="1097"/>
      <c r="AT33" s="1097"/>
      <c r="AU33" s="1097"/>
      <c r="AV33" s="1097"/>
      <c r="AW33" s="1097"/>
      <c r="AX33" s="1097"/>
      <c r="AY33" s="1097"/>
      <c r="AZ33" s="1097"/>
      <c r="BA33" s="1097"/>
    </row>
    <row r="34" spans="1:54">
      <c r="A34" s="50" t="s">
        <v>998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 t="s">
        <v>998</v>
      </c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1097" t="s">
        <v>233</v>
      </c>
      <c r="AJ34" s="1097"/>
      <c r="AK34" s="1097"/>
      <c r="AL34" s="1097"/>
      <c r="AM34" s="1097"/>
      <c r="AN34" s="1097"/>
      <c r="AO34" s="1097"/>
      <c r="AP34" s="1097"/>
      <c r="AQ34" s="1097"/>
      <c r="AR34" s="1097"/>
      <c r="AS34" s="1097"/>
      <c r="AT34" s="1097"/>
      <c r="AU34" s="1097"/>
      <c r="AV34" s="1097"/>
      <c r="AW34" s="1097"/>
      <c r="AX34" s="1097"/>
      <c r="AY34" s="1097"/>
      <c r="AZ34" s="1097"/>
      <c r="BA34" s="1097"/>
    </row>
    <row r="35" spans="1:54">
      <c r="A35" s="50" t="s">
        <v>1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 t="s">
        <v>1</v>
      </c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1097" t="s">
        <v>1</v>
      </c>
      <c r="AJ35" s="1097"/>
      <c r="AK35" s="1097"/>
      <c r="AL35" s="1097"/>
      <c r="AM35" s="1097"/>
      <c r="AN35" s="1097"/>
      <c r="AO35" s="1097"/>
      <c r="AP35" s="1097"/>
      <c r="AQ35" s="1097"/>
      <c r="AR35" s="1097"/>
      <c r="AS35" s="1097"/>
      <c r="AT35" s="1097"/>
      <c r="AU35" s="1097"/>
      <c r="AV35" s="1097"/>
      <c r="AW35" s="1097"/>
      <c r="AX35" s="1097"/>
      <c r="AY35" s="1097"/>
      <c r="AZ35" s="1097"/>
      <c r="BA35" s="1097"/>
    </row>
    <row r="36" spans="1:54"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J36" s="48"/>
      <c r="AK36" s="48"/>
      <c r="AL36" s="48"/>
      <c r="AM36" s="48"/>
      <c r="AN36" s="48"/>
      <c r="AO36" s="48"/>
      <c r="AP36" s="48"/>
      <c r="AQ36" s="157"/>
      <c r="AR36" s="48"/>
      <c r="AS36" s="48"/>
      <c r="AT36" s="48"/>
      <c r="AU36" s="48"/>
      <c r="AV36" s="48"/>
      <c r="AW36" s="48"/>
      <c r="AX36" s="48"/>
      <c r="AY36" s="48"/>
    </row>
    <row r="37" spans="1:54">
      <c r="A37" s="156" t="s">
        <v>530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50" t="s">
        <v>618</v>
      </c>
      <c r="O37" s="50"/>
      <c r="P37" s="48"/>
      <c r="Q37" s="48"/>
      <c r="R37" s="156" t="s">
        <v>530</v>
      </c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50" t="s">
        <v>618</v>
      </c>
      <c r="AF37" s="50"/>
      <c r="AG37" s="48"/>
      <c r="AH37" s="48"/>
      <c r="AI37" s="156" t="s">
        <v>530</v>
      </c>
      <c r="AJ37" s="48"/>
      <c r="AK37" s="48"/>
      <c r="AL37" s="48"/>
      <c r="AM37" s="48"/>
      <c r="AN37" s="48"/>
      <c r="AO37" s="48"/>
      <c r="AP37" s="48"/>
      <c r="AQ37" s="157"/>
      <c r="AR37" s="48"/>
      <c r="AS37" s="48"/>
      <c r="AT37" s="48"/>
      <c r="AU37" s="48"/>
      <c r="AV37" s="48"/>
      <c r="AW37" s="48"/>
      <c r="AX37" s="50" t="s">
        <v>618</v>
      </c>
      <c r="AY37" s="50"/>
    </row>
    <row r="38" spans="1:54"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J38" s="48"/>
      <c r="AK38" s="48"/>
      <c r="AL38" s="48"/>
      <c r="AM38" s="48"/>
      <c r="AN38" s="48"/>
      <c r="AO38" s="48"/>
      <c r="AP38" s="48"/>
      <c r="AQ38" s="157"/>
      <c r="AR38" s="48"/>
      <c r="AS38" s="48"/>
      <c r="AT38" s="48"/>
      <c r="AU38" s="48"/>
      <c r="AV38" s="48"/>
      <c r="AW38" s="48"/>
      <c r="AX38" s="48"/>
      <c r="AY38" s="48"/>
    </row>
    <row r="39" spans="1:54" ht="17.25" customHeight="1">
      <c r="A39" s="413"/>
      <c r="B39" s="53" t="s">
        <v>585</v>
      </c>
      <c r="C39" s="54"/>
      <c r="D39" s="53" t="s">
        <v>586</v>
      </c>
      <c r="E39" s="54"/>
      <c r="F39" s="53" t="s">
        <v>587</v>
      </c>
      <c r="G39" s="54"/>
      <c r="H39" s="53" t="s">
        <v>588</v>
      </c>
      <c r="I39" s="54"/>
      <c r="J39" s="53" t="s">
        <v>589</v>
      </c>
      <c r="K39" s="54"/>
      <c r="L39" s="53" t="s">
        <v>590</v>
      </c>
      <c r="M39" s="54"/>
      <c r="N39" s="53" t="s">
        <v>591</v>
      </c>
      <c r="O39" s="54"/>
      <c r="P39" s="53" t="s">
        <v>377</v>
      </c>
      <c r="Q39" s="54"/>
      <c r="R39" s="413"/>
      <c r="S39" s="53" t="s">
        <v>585</v>
      </c>
      <c r="T39" s="54"/>
      <c r="U39" s="53" t="s">
        <v>586</v>
      </c>
      <c r="V39" s="54"/>
      <c r="W39" s="53" t="s">
        <v>587</v>
      </c>
      <c r="X39" s="54"/>
      <c r="Y39" s="53" t="s">
        <v>588</v>
      </c>
      <c r="Z39" s="54"/>
      <c r="AA39" s="53" t="s">
        <v>589</v>
      </c>
      <c r="AB39" s="54"/>
      <c r="AC39" s="53" t="s">
        <v>590</v>
      </c>
      <c r="AD39" s="54"/>
      <c r="AE39" s="53" t="s">
        <v>591</v>
      </c>
      <c r="AF39" s="54"/>
      <c r="AG39" s="53" t="s">
        <v>377</v>
      </c>
      <c r="AH39" s="54"/>
      <c r="AI39" s="13"/>
      <c r="AJ39" s="80"/>
      <c r="AK39" s="80"/>
      <c r="AL39" s="80"/>
      <c r="AM39" s="80"/>
      <c r="AN39" s="81"/>
      <c r="AO39" s="80"/>
      <c r="AP39" s="80"/>
      <c r="AQ39" s="79" t="s">
        <v>592</v>
      </c>
      <c r="AR39" s="244" t="s">
        <v>384</v>
      </c>
      <c r="AS39" s="251"/>
      <c r="AT39" s="250"/>
      <c r="AU39" s="244" t="s">
        <v>385</v>
      </c>
      <c r="AV39" s="251"/>
      <c r="AW39" s="251"/>
      <c r="AX39" s="251"/>
      <c r="AY39" s="250"/>
      <c r="AZ39" s="821" t="s">
        <v>386</v>
      </c>
      <c r="BA39" s="821"/>
      <c r="BB39" s="1057"/>
    </row>
    <row r="40" spans="1:54" ht="24.75" customHeight="1">
      <c r="A40" s="647" t="s">
        <v>387</v>
      </c>
      <c r="B40" s="650" t="s">
        <v>665</v>
      </c>
      <c r="C40" s="650" t="s">
        <v>389</v>
      </c>
      <c r="D40" s="650" t="s">
        <v>665</v>
      </c>
      <c r="E40" s="650" t="s">
        <v>389</v>
      </c>
      <c r="F40" s="650" t="s">
        <v>665</v>
      </c>
      <c r="G40" s="650" t="s">
        <v>389</v>
      </c>
      <c r="H40" s="650" t="s">
        <v>665</v>
      </c>
      <c r="I40" s="650" t="s">
        <v>389</v>
      </c>
      <c r="J40" s="650" t="s">
        <v>665</v>
      </c>
      <c r="K40" s="650" t="s">
        <v>389</v>
      </c>
      <c r="L40" s="650" t="s">
        <v>665</v>
      </c>
      <c r="M40" s="650" t="s">
        <v>389</v>
      </c>
      <c r="N40" s="650" t="s">
        <v>665</v>
      </c>
      <c r="O40" s="650" t="s">
        <v>389</v>
      </c>
      <c r="P40" s="650" t="s">
        <v>665</v>
      </c>
      <c r="Q40" s="650" t="s">
        <v>389</v>
      </c>
      <c r="R40" s="647" t="s">
        <v>387</v>
      </c>
      <c r="S40" s="650" t="s">
        <v>665</v>
      </c>
      <c r="T40" s="650" t="s">
        <v>389</v>
      </c>
      <c r="U40" s="650" t="s">
        <v>665</v>
      </c>
      <c r="V40" s="650" t="s">
        <v>389</v>
      </c>
      <c r="W40" s="650" t="s">
        <v>665</v>
      </c>
      <c r="X40" s="650" t="s">
        <v>389</v>
      </c>
      <c r="Y40" s="650" t="s">
        <v>665</v>
      </c>
      <c r="Z40" s="650" t="s">
        <v>389</v>
      </c>
      <c r="AA40" s="650" t="s">
        <v>665</v>
      </c>
      <c r="AB40" s="650" t="s">
        <v>389</v>
      </c>
      <c r="AC40" s="650" t="s">
        <v>665</v>
      </c>
      <c r="AD40" s="650" t="s">
        <v>389</v>
      </c>
      <c r="AE40" s="650" t="s">
        <v>665</v>
      </c>
      <c r="AF40" s="650" t="s">
        <v>389</v>
      </c>
      <c r="AG40" s="650" t="s">
        <v>665</v>
      </c>
      <c r="AH40" s="650" t="s">
        <v>389</v>
      </c>
      <c r="AI40" s="647" t="s">
        <v>387</v>
      </c>
      <c r="AJ40" s="649" t="s">
        <v>585</v>
      </c>
      <c r="AK40" s="649" t="s">
        <v>594</v>
      </c>
      <c r="AL40" s="649" t="s">
        <v>595</v>
      </c>
      <c r="AM40" s="649" t="s">
        <v>596</v>
      </c>
      <c r="AN40" s="649" t="s">
        <v>597</v>
      </c>
      <c r="AO40" s="649" t="s">
        <v>598</v>
      </c>
      <c r="AP40" s="649" t="s">
        <v>599</v>
      </c>
      <c r="AQ40" s="648" t="s">
        <v>395</v>
      </c>
      <c r="AR40" s="646" t="s">
        <v>86</v>
      </c>
      <c r="AS40" s="635" t="s">
        <v>9</v>
      </c>
      <c r="AT40" s="636" t="s">
        <v>673</v>
      </c>
      <c r="AU40" s="636" t="s">
        <v>85</v>
      </c>
      <c r="AV40" s="636" t="s">
        <v>81</v>
      </c>
      <c r="AW40" s="618" t="s">
        <v>88</v>
      </c>
      <c r="AX40" s="618" t="s">
        <v>83</v>
      </c>
      <c r="AY40" s="249" t="s">
        <v>377</v>
      </c>
      <c r="AZ40" s="820" t="s">
        <v>111</v>
      </c>
      <c r="BA40" s="830" t="s">
        <v>600</v>
      </c>
      <c r="BB40" s="1058" t="s">
        <v>162</v>
      </c>
    </row>
    <row r="41" spans="1:54">
      <c r="A41" s="13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3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3"/>
      <c r="AJ41" s="645"/>
      <c r="AK41" s="645"/>
      <c r="AL41" s="645"/>
      <c r="AM41" s="645"/>
      <c r="AN41" s="645"/>
      <c r="AO41" s="645"/>
      <c r="AP41" s="645"/>
      <c r="AQ41" s="404"/>
      <c r="AR41" s="641"/>
      <c r="AS41" s="641"/>
      <c r="AT41" s="651"/>
      <c r="AU41" s="639"/>
      <c r="AV41" s="639"/>
      <c r="AW41" s="404"/>
      <c r="AX41" s="639"/>
      <c r="AY41" s="404"/>
      <c r="AZ41" s="641"/>
      <c r="BA41" s="641"/>
      <c r="BB41" s="31"/>
    </row>
    <row r="42" spans="1:54">
      <c r="A42" s="16" t="s">
        <v>407</v>
      </c>
      <c r="B42" s="16">
        <f t="shared" ref="B42:O42" si="10">SUM(B44:B52)</f>
        <v>1695</v>
      </c>
      <c r="C42" s="16">
        <f t="shared" si="10"/>
        <v>769</v>
      </c>
      <c r="D42" s="16">
        <f t="shared" si="10"/>
        <v>379</v>
      </c>
      <c r="E42" s="16">
        <f t="shared" si="10"/>
        <v>205</v>
      </c>
      <c r="F42" s="16">
        <f t="shared" si="10"/>
        <v>112</v>
      </c>
      <c r="G42" s="16">
        <f t="shared" si="10"/>
        <v>21</v>
      </c>
      <c r="H42" s="16">
        <f t="shared" si="10"/>
        <v>332</v>
      </c>
      <c r="I42" s="16">
        <f t="shared" si="10"/>
        <v>123</v>
      </c>
      <c r="J42" s="16">
        <f t="shared" si="10"/>
        <v>595</v>
      </c>
      <c r="K42" s="16">
        <f t="shared" si="10"/>
        <v>328</v>
      </c>
      <c r="L42" s="16">
        <f t="shared" si="10"/>
        <v>89</v>
      </c>
      <c r="M42" s="16">
        <f t="shared" si="10"/>
        <v>24</v>
      </c>
      <c r="N42" s="16">
        <f t="shared" si="10"/>
        <v>420</v>
      </c>
      <c r="O42" s="16">
        <f t="shared" si="10"/>
        <v>119</v>
      </c>
      <c r="P42" s="16">
        <f>SUM(P44:P52)</f>
        <v>3622</v>
      </c>
      <c r="Q42" s="16">
        <f>SUM(Q44:Q52)</f>
        <v>1589</v>
      </c>
      <c r="R42" s="16" t="s">
        <v>407</v>
      </c>
      <c r="S42" s="16">
        <f t="shared" ref="S42:AF42" si="11">SUM(S44:S52)</f>
        <v>121</v>
      </c>
      <c r="T42" s="16">
        <f t="shared" si="11"/>
        <v>44</v>
      </c>
      <c r="U42" s="16">
        <f t="shared" si="11"/>
        <v>44</v>
      </c>
      <c r="V42" s="16">
        <f t="shared" si="11"/>
        <v>24</v>
      </c>
      <c r="W42" s="16">
        <f t="shared" si="11"/>
        <v>20</v>
      </c>
      <c r="X42" s="16">
        <f t="shared" si="11"/>
        <v>3</v>
      </c>
      <c r="Y42" s="16">
        <f t="shared" si="11"/>
        <v>56</v>
      </c>
      <c r="Z42" s="16">
        <f t="shared" si="11"/>
        <v>21</v>
      </c>
      <c r="AA42" s="16">
        <f t="shared" si="11"/>
        <v>172</v>
      </c>
      <c r="AB42" s="16">
        <f t="shared" si="11"/>
        <v>98</v>
      </c>
      <c r="AC42" s="16">
        <f t="shared" si="11"/>
        <v>36</v>
      </c>
      <c r="AD42" s="16">
        <f t="shared" si="11"/>
        <v>16</v>
      </c>
      <c r="AE42" s="16">
        <f t="shared" si="11"/>
        <v>142</v>
      </c>
      <c r="AF42" s="16">
        <f t="shared" si="11"/>
        <v>46</v>
      </c>
      <c r="AG42" s="16">
        <f>SUM(AG44:AG52)</f>
        <v>591</v>
      </c>
      <c r="AH42" s="16">
        <f>SUM(AH44:AH52)</f>
        <v>252</v>
      </c>
      <c r="AI42" s="16" t="s">
        <v>407</v>
      </c>
      <c r="AJ42" s="16">
        <f t="shared" ref="AJ42:BB42" si="12">SUM(AJ44:AJ52)</f>
        <v>41</v>
      </c>
      <c r="AK42" s="16">
        <f t="shared" si="12"/>
        <v>11</v>
      </c>
      <c r="AL42" s="16">
        <f t="shared" si="12"/>
        <v>6</v>
      </c>
      <c r="AM42" s="16">
        <f t="shared" si="12"/>
        <v>11</v>
      </c>
      <c r="AN42" s="16">
        <f t="shared" si="12"/>
        <v>15</v>
      </c>
      <c r="AO42" s="16">
        <f t="shared" si="12"/>
        <v>6</v>
      </c>
      <c r="AP42" s="16">
        <f t="shared" si="12"/>
        <v>14</v>
      </c>
      <c r="AQ42" s="743">
        <f>SUM(AQ44:AQ52)</f>
        <v>104</v>
      </c>
      <c r="AR42" s="16">
        <f t="shared" si="12"/>
        <v>96</v>
      </c>
      <c r="AS42" s="16">
        <f t="shared" si="12"/>
        <v>91</v>
      </c>
      <c r="AT42" s="16">
        <f t="shared" si="12"/>
        <v>5</v>
      </c>
      <c r="AU42" s="16">
        <f t="shared" si="12"/>
        <v>211</v>
      </c>
      <c r="AV42" s="16">
        <f t="shared" si="12"/>
        <v>78</v>
      </c>
      <c r="AW42" s="16">
        <f t="shared" si="12"/>
        <v>36</v>
      </c>
      <c r="AX42" s="16">
        <f t="shared" si="12"/>
        <v>57</v>
      </c>
      <c r="AY42" s="16">
        <f t="shared" si="12"/>
        <v>268</v>
      </c>
      <c r="AZ42" s="16">
        <f t="shared" si="12"/>
        <v>8</v>
      </c>
      <c r="BA42" s="16">
        <f t="shared" si="12"/>
        <v>8</v>
      </c>
      <c r="BB42" s="16">
        <f t="shared" si="12"/>
        <v>0</v>
      </c>
    </row>
    <row r="43" spans="1:54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6"/>
      <c r="Q43" s="16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6"/>
      <c r="AH43" s="16"/>
      <c r="AI43" s="17"/>
      <c r="AJ43" s="17"/>
      <c r="AK43" s="17"/>
      <c r="AL43" s="17"/>
      <c r="AM43" s="17"/>
      <c r="AN43" s="17"/>
      <c r="AO43" s="17"/>
      <c r="AP43" s="17"/>
      <c r="AQ43" s="746"/>
      <c r="AR43" s="17"/>
      <c r="AS43" s="17"/>
      <c r="AT43" s="17"/>
      <c r="AU43" s="17"/>
      <c r="AV43" s="17"/>
      <c r="AW43" s="17"/>
      <c r="AX43" s="17"/>
      <c r="AY43" s="17"/>
      <c r="AZ43" s="31"/>
      <c r="BA43" s="31"/>
      <c r="BB43" s="31"/>
    </row>
    <row r="44" spans="1:54" ht="15" customHeight="1">
      <c r="A44" s="17" t="s">
        <v>531</v>
      </c>
      <c r="B44" s="17">
        <f>+'saisie Niv3_Pub'!B44+'saisie Niv3_Pub'!C44</f>
        <v>390</v>
      </c>
      <c r="C44" s="17">
        <f>+'saisie Niv3_Pub'!C44</f>
        <v>204</v>
      </c>
      <c r="D44" s="17">
        <f>+'saisie Niv3_Pub'!D44+'saisie Niv3_Pub'!E44</f>
        <v>88</v>
      </c>
      <c r="E44" s="17">
        <f>+'saisie Niv3_Pub'!E44</f>
        <v>57</v>
      </c>
      <c r="F44" s="17">
        <f>+'saisie Niv3_Pub'!F44+'saisie Niv3_Pub'!G44</f>
        <v>62</v>
      </c>
      <c r="G44" s="17">
        <f>+'saisie Niv3_Pub'!G44</f>
        <v>12</v>
      </c>
      <c r="H44" s="17">
        <f>+'saisie Niv3_Pub'!H44+'saisie Niv3_Pub'!I44</f>
        <v>124</v>
      </c>
      <c r="I44" s="17">
        <f>+'saisie Niv3_Pub'!I44</f>
        <v>58</v>
      </c>
      <c r="J44" s="17">
        <f>+'saisie Niv3_Pub'!J44+'saisie Niv3_Pub'!K44</f>
        <v>119</v>
      </c>
      <c r="K44" s="17">
        <f>+'saisie Niv3_Pub'!K44</f>
        <v>78</v>
      </c>
      <c r="L44" s="17">
        <f>+'saisie Niv3_Pub'!L44+'saisie Niv3_Pub'!M44</f>
        <v>39</v>
      </c>
      <c r="M44" s="17">
        <f>+'saisie Niv3_Pub'!M44</f>
        <v>11</v>
      </c>
      <c r="N44" s="17">
        <f>+'saisie Niv3_Pub'!N44+'saisie Niv3_Pub'!O44</f>
        <v>148</v>
      </c>
      <c r="O44" s="17">
        <f>+'saisie Niv3_Pub'!O44</f>
        <v>51</v>
      </c>
      <c r="P44" s="16">
        <f t="shared" ref="P44:P52" si="13">B44+D44+F44+H44+J44+L44+N44</f>
        <v>970</v>
      </c>
      <c r="Q44" s="16">
        <f t="shared" ref="Q44:Q52" si="14">C44+E44+G44+I44+K44+M44+O44</f>
        <v>471</v>
      </c>
      <c r="R44" s="17" t="s">
        <v>531</v>
      </c>
      <c r="S44" s="17">
        <f>+'saisie Niv3_Pub'!S44+'saisie Niv3_Pub'!T44</f>
        <v>17</v>
      </c>
      <c r="T44" s="17">
        <f>+'saisie Niv3_Pub'!T44</f>
        <v>1</v>
      </c>
      <c r="U44" s="17">
        <f>+'saisie Niv3_Pub'!U44+'saisie Niv3_Pub'!V44</f>
        <v>12</v>
      </c>
      <c r="V44" s="17">
        <f>+'saisie Niv3_Pub'!V44</f>
        <v>10</v>
      </c>
      <c r="W44" s="17">
        <f>+'saisie Niv3_Pub'!W44+'saisie Niv3_Pub'!X44</f>
        <v>11</v>
      </c>
      <c r="X44" s="17">
        <f>+'saisie Niv3_Pub'!X44</f>
        <v>3</v>
      </c>
      <c r="Y44" s="17">
        <f>+'saisie Niv3_Pub'!Y44+'saisie Niv3_Pub'!Z44</f>
        <v>22</v>
      </c>
      <c r="Z44" s="17">
        <f>+'saisie Niv3_Pub'!Z44</f>
        <v>13</v>
      </c>
      <c r="AA44" s="17">
        <f>+'saisie Niv3_Pub'!AA44+'saisie Niv3_Pub'!AB44</f>
        <v>42</v>
      </c>
      <c r="AB44" s="17">
        <f>+'saisie Niv3_Pub'!AB44</f>
        <v>28</v>
      </c>
      <c r="AC44" s="17">
        <f>+'saisie Niv3_Pub'!AC44+'saisie Niv3_Pub'!AD44</f>
        <v>18</v>
      </c>
      <c r="AD44" s="17">
        <f>+'saisie Niv3_Pub'!AD44</f>
        <v>8</v>
      </c>
      <c r="AE44" s="17">
        <f>+'saisie Niv3_Pub'!AE44+'saisie Niv3_Pub'!AF44</f>
        <v>54</v>
      </c>
      <c r="AF44" s="17">
        <f>+'saisie Niv3_Pub'!AF44</f>
        <v>15</v>
      </c>
      <c r="AG44" s="16">
        <f t="shared" ref="AG44:AG52" si="15">S44+U44+W44+Y44+AA44+AC44+AE44</f>
        <v>176</v>
      </c>
      <c r="AH44" s="16">
        <f t="shared" ref="AH44:AH52" si="16">T44+V44+X44+Z44+AB44+AD44+AF44</f>
        <v>78</v>
      </c>
      <c r="AI44" s="17" t="s">
        <v>531</v>
      </c>
      <c r="AJ44" s="17">
        <f>+'saisie Niv3_Pub'!AJ44</f>
        <v>12</v>
      </c>
      <c r="AK44" s="17">
        <f>+'saisie Niv3_Pub'!AK44</f>
        <v>3</v>
      </c>
      <c r="AL44" s="17">
        <f>+'saisie Niv3_Pub'!AL44</f>
        <v>2</v>
      </c>
      <c r="AM44" s="17">
        <f>+'saisie Niv3_Pub'!AM44</f>
        <v>4</v>
      </c>
      <c r="AN44" s="17">
        <f>+'saisie Niv3_Pub'!AN44</f>
        <v>3</v>
      </c>
      <c r="AO44" s="17">
        <f>+'saisie Niv3_Pub'!AO44</f>
        <v>2</v>
      </c>
      <c r="AP44" s="17">
        <f>+'saisie Niv3_Pub'!AP44</f>
        <v>4</v>
      </c>
      <c r="AQ44" s="743">
        <f t="shared" ref="AQ44:AQ52" si="17">SUM(AJ44:AP44)</f>
        <v>30</v>
      </c>
      <c r="AR44" s="17">
        <f>+'saisie Niv3_Pub'!AR44</f>
        <v>28</v>
      </c>
      <c r="AS44" s="17">
        <f>+'saisie Niv3_Pub'!AS44</f>
        <v>28</v>
      </c>
      <c r="AT44" s="17">
        <f>+'saisie Niv3_Pub'!AT44</f>
        <v>0</v>
      </c>
      <c r="AU44" s="17">
        <f>+'saisie Niv3_Pub'!AU44</f>
        <v>65</v>
      </c>
      <c r="AV44" s="17">
        <f>+'saisie Niv3_Pub'!AV44</f>
        <v>33</v>
      </c>
      <c r="AW44" s="17">
        <f>+'saisie Niv3_Pub'!AW44</f>
        <v>13</v>
      </c>
      <c r="AX44" s="17">
        <f>+'saisie Niv3_Pub'!AX44</f>
        <v>12</v>
      </c>
      <c r="AY44" s="90">
        <f t="shared" ref="AY44:AY52" si="18">+AU44+AX44</f>
        <v>77</v>
      </c>
      <c r="AZ44" s="17">
        <f>+'saisie Niv3_Pub'!BA44</f>
        <v>1</v>
      </c>
      <c r="BA44" s="17">
        <f>+'saisie Niv3_Pub'!BB44</f>
        <v>1</v>
      </c>
      <c r="BB44" s="31"/>
    </row>
    <row r="45" spans="1:54" ht="15" customHeight="1">
      <c r="A45" s="417" t="s">
        <v>532</v>
      </c>
      <c r="B45" s="17">
        <f>+'saisie Niv3_Pub'!B45+'saisie Niv3_Pub'!C45</f>
        <v>0</v>
      </c>
      <c r="C45" s="17">
        <f>+'saisie Niv3_Pub'!C45</f>
        <v>0</v>
      </c>
      <c r="D45" s="17">
        <f>+'saisie Niv3_Pub'!D45+'saisie Niv3_Pub'!E45</f>
        <v>0</v>
      </c>
      <c r="E45" s="17">
        <f>+'saisie Niv3_Pub'!E45</f>
        <v>0</v>
      </c>
      <c r="F45" s="17">
        <f>+'saisie Niv3_Pub'!F45+'saisie Niv3_Pub'!G45</f>
        <v>0</v>
      </c>
      <c r="G45" s="17">
        <f>+'saisie Niv3_Pub'!G45</f>
        <v>0</v>
      </c>
      <c r="H45" s="17">
        <f>+'saisie Niv3_Pub'!H45+'saisie Niv3_Pub'!I45</f>
        <v>0</v>
      </c>
      <c r="I45" s="17">
        <f>+'saisie Niv3_Pub'!I45</f>
        <v>0</v>
      </c>
      <c r="J45" s="17">
        <f>+'saisie Niv3_Pub'!J45+'saisie Niv3_Pub'!K45</f>
        <v>0</v>
      </c>
      <c r="K45" s="17">
        <f>+'saisie Niv3_Pub'!K45</f>
        <v>0</v>
      </c>
      <c r="L45" s="17">
        <f>+'saisie Niv3_Pub'!L45+'saisie Niv3_Pub'!M45</f>
        <v>0</v>
      </c>
      <c r="M45" s="17">
        <f>+'saisie Niv3_Pub'!M45</f>
        <v>0</v>
      </c>
      <c r="N45" s="17">
        <f>+'saisie Niv3_Pub'!N45+'saisie Niv3_Pub'!O45</f>
        <v>0</v>
      </c>
      <c r="O45" s="17">
        <f>+'saisie Niv3_Pub'!O45</f>
        <v>0</v>
      </c>
      <c r="P45" s="16">
        <f t="shared" si="13"/>
        <v>0</v>
      </c>
      <c r="Q45" s="16">
        <f t="shared" si="14"/>
        <v>0</v>
      </c>
      <c r="R45" s="417" t="s">
        <v>532</v>
      </c>
      <c r="S45" s="17">
        <f>+'saisie Niv3_Pub'!S45+'saisie Niv3_Pub'!T45</f>
        <v>0</v>
      </c>
      <c r="T45" s="17">
        <f>+'saisie Niv3_Pub'!T45</f>
        <v>0</v>
      </c>
      <c r="U45" s="17">
        <f>+'saisie Niv3_Pub'!U45+'saisie Niv3_Pub'!V45</f>
        <v>0</v>
      </c>
      <c r="V45" s="17">
        <f>+'saisie Niv3_Pub'!V45</f>
        <v>0</v>
      </c>
      <c r="W45" s="17">
        <f>+'saisie Niv3_Pub'!W45+'saisie Niv3_Pub'!X45</f>
        <v>0</v>
      </c>
      <c r="X45" s="17">
        <f>+'saisie Niv3_Pub'!X45</f>
        <v>0</v>
      </c>
      <c r="Y45" s="17">
        <f>+'saisie Niv3_Pub'!Y45+'saisie Niv3_Pub'!Z45</f>
        <v>0</v>
      </c>
      <c r="Z45" s="17">
        <f>+'saisie Niv3_Pub'!Z45</f>
        <v>0</v>
      </c>
      <c r="AA45" s="17">
        <f>+'saisie Niv3_Pub'!AA45+'saisie Niv3_Pub'!AB45</f>
        <v>0</v>
      </c>
      <c r="AB45" s="17">
        <f>+'saisie Niv3_Pub'!AB45</f>
        <v>0</v>
      </c>
      <c r="AC45" s="17">
        <f>+'saisie Niv3_Pub'!AC45+'saisie Niv3_Pub'!AD45</f>
        <v>0</v>
      </c>
      <c r="AD45" s="17">
        <f>+'saisie Niv3_Pub'!AD45</f>
        <v>0</v>
      </c>
      <c r="AE45" s="17">
        <f>+'saisie Niv3_Pub'!AE45+'saisie Niv3_Pub'!AF45</f>
        <v>0</v>
      </c>
      <c r="AF45" s="17">
        <f>+'saisie Niv3_Pub'!AF45</f>
        <v>0</v>
      </c>
      <c r="AG45" s="16">
        <f t="shared" si="15"/>
        <v>0</v>
      </c>
      <c r="AH45" s="16">
        <f t="shared" si="16"/>
        <v>0</v>
      </c>
      <c r="AI45" s="417" t="s">
        <v>532</v>
      </c>
      <c r="AJ45" s="17">
        <f>+'saisie Niv3_Pub'!AJ45</f>
        <v>0</v>
      </c>
      <c r="AK45" s="17">
        <f>+'saisie Niv3_Pub'!AK45</f>
        <v>0</v>
      </c>
      <c r="AL45" s="17">
        <f>+'saisie Niv3_Pub'!AL45</f>
        <v>0</v>
      </c>
      <c r="AM45" s="17">
        <f>+'saisie Niv3_Pub'!AM45</f>
        <v>0</v>
      </c>
      <c r="AN45" s="17">
        <f>+'saisie Niv3_Pub'!AN45</f>
        <v>0</v>
      </c>
      <c r="AO45" s="17">
        <f>+'saisie Niv3_Pub'!AO45</f>
        <v>0</v>
      </c>
      <c r="AP45" s="17">
        <f>+'saisie Niv3_Pub'!AP45</f>
        <v>0</v>
      </c>
      <c r="AQ45" s="743">
        <f t="shared" si="17"/>
        <v>0</v>
      </c>
      <c r="AR45" s="17">
        <f>+'saisie Niv3_Pub'!AR45</f>
        <v>0</v>
      </c>
      <c r="AS45" s="17">
        <f>+'saisie Niv3_Pub'!AS45</f>
        <v>0</v>
      </c>
      <c r="AT45" s="17">
        <f>+'saisie Niv3_Pub'!AT45</f>
        <v>0</v>
      </c>
      <c r="AU45" s="17">
        <f>+'saisie Niv3_Pub'!AU45</f>
        <v>0</v>
      </c>
      <c r="AV45" s="17">
        <f>+'saisie Niv3_Pub'!AV45</f>
        <v>0</v>
      </c>
      <c r="AW45" s="17">
        <f>+'saisie Niv3_Pub'!AW45</f>
        <v>0</v>
      </c>
      <c r="AX45" s="17">
        <f>+'saisie Niv3_Pub'!AX45</f>
        <v>0</v>
      </c>
      <c r="AY45" s="90">
        <f t="shared" si="18"/>
        <v>0</v>
      </c>
      <c r="AZ45" s="17">
        <f>+'saisie Niv3_Pub'!BA45</f>
        <v>0</v>
      </c>
      <c r="BA45" s="17">
        <f>+'saisie Niv3_Pub'!BB45</f>
        <v>0</v>
      </c>
      <c r="BB45" s="31"/>
    </row>
    <row r="46" spans="1:54" ht="15" customHeight="1">
      <c r="A46" s="17" t="s">
        <v>533</v>
      </c>
      <c r="B46" s="17">
        <f>+'saisie Niv3_Pub'!B46+'saisie Niv3_Pub'!C46</f>
        <v>105</v>
      </c>
      <c r="C46" s="17">
        <f>+'saisie Niv3_Pub'!C46</f>
        <v>43</v>
      </c>
      <c r="D46" s="17">
        <f>+'saisie Niv3_Pub'!D46+'saisie Niv3_Pub'!E46</f>
        <v>21</v>
      </c>
      <c r="E46" s="17">
        <f>+'saisie Niv3_Pub'!E46</f>
        <v>12</v>
      </c>
      <c r="F46" s="17">
        <f>+'saisie Niv3_Pub'!F46+'saisie Niv3_Pub'!G46</f>
        <v>0</v>
      </c>
      <c r="G46" s="17">
        <f>+'saisie Niv3_Pub'!G46</f>
        <v>0</v>
      </c>
      <c r="H46" s="17">
        <f>+'saisie Niv3_Pub'!H46+'saisie Niv3_Pub'!I46</f>
        <v>32</v>
      </c>
      <c r="I46" s="17">
        <f>+'saisie Niv3_Pub'!I46</f>
        <v>11</v>
      </c>
      <c r="J46" s="17">
        <f>+'saisie Niv3_Pub'!J46+'saisie Niv3_Pub'!K46</f>
        <v>49</v>
      </c>
      <c r="K46" s="17">
        <f>+'saisie Niv3_Pub'!K46</f>
        <v>23</v>
      </c>
      <c r="L46" s="17">
        <f>+'saisie Niv3_Pub'!L46+'saisie Niv3_Pub'!M46</f>
        <v>0</v>
      </c>
      <c r="M46" s="17">
        <f>+'saisie Niv3_Pub'!M46</f>
        <v>0</v>
      </c>
      <c r="N46" s="17">
        <f>+'saisie Niv3_Pub'!N46+'saisie Niv3_Pub'!O46</f>
        <v>23</v>
      </c>
      <c r="O46" s="17">
        <f>+'saisie Niv3_Pub'!O46</f>
        <v>9</v>
      </c>
      <c r="P46" s="16">
        <f t="shared" si="13"/>
        <v>230</v>
      </c>
      <c r="Q46" s="16">
        <f t="shared" si="14"/>
        <v>98</v>
      </c>
      <c r="R46" s="17" t="s">
        <v>533</v>
      </c>
      <c r="S46" s="17">
        <f>+'saisie Niv3_Pub'!S46+'saisie Niv3_Pub'!T46</f>
        <v>0</v>
      </c>
      <c r="T46" s="17">
        <f>+'saisie Niv3_Pub'!T46</f>
        <v>0</v>
      </c>
      <c r="U46" s="17">
        <f>+'saisie Niv3_Pub'!U46+'saisie Niv3_Pub'!V46</f>
        <v>1</v>
      </c>
      <c r="V46" s="17">
        <f>+'saisie Niv3_Pub'!V46</f>
        <v>1</v>
      </c>
      <c r="W46" s="17">
        <f>+'saisie Niv3_Pub'!W46+'saisie Niv3_Pub'!X46</f>
        <v>0</v>
      </c>
      <c r="X46" s="17">
        <f>+'saisie Niv3_Pub'!X46</f>
        <v>0</v>
      </c>
      <c r="Y46" s="17">
        <f>+'saisie Niv3_Pub'!Y46+'saisie Niv3_Pub'!Z46</f>
        <v>0</v>
      </c>
      <c r="Z46" s="17">
        <f>+'saisie Niv3_Pub'!Z46</f>
        <v>0</v>
      </c>
      <c r="AA46" s="17">
        <f>+'saisie Niv3_Pub'!AA46+'saisie Niv3_Pub'!AB46</f>
        <v>15</v>
      </c>
      <c r="AB46" s="17">
        <f>+'saisie Niv3_Pub'!AB46</f>
        <v>7</v>
      </c>
      <c r="AC46" s="17">
        <f>+'saisie Niv3_Pub'!AC46+'saisie Niv3_Pub'!AD46</f>
        <v>0</v>
      </c>
      <c r="AD46" s="17">
        <f>+'saisie Niv3_Pub'!AD46</f>
        <v>0</v>
      </c>
      <c r="AE46" s="17">
        <f>+'saisie Niv3_Pub'!AE46+'saisie Niv3_Pub'!AF46</f>
        <v>2</v>
      </c>
      <c r="AF46" s="17">
        <f>+'saisie Niv3_Pub'!AF46</f>
        <v>1</v>
      </c>
      <c r="AG46" s="16">
        <f t="shared" si="15"/>
        <v>18</v>
      </c>
      <c r="AH46" s="16">
        <f t="shared" si="16"/>
        <v>9</v>
      </c>
      <c r="AI46" s="17" t="s">
        <v>533</v>
      </c>
      <c r="AJ46" s="17">
        <f>+'saisie Niv3_Pub'!AJ46</f>
        <v>3</v>
      </c>
      <c r="AK46" s="17">
        <f>+'saisie Niv3_Pub'!AK46</f>
        <v>1</v>
      </c>
      <c r="AL46" s="17">
        <f>+'saisie Niv3_Pub'!AL46</f>
        <v>0</v>
      </c>
      <c r="AM46" s="17">
        <f>+'saisie Niv3_Pub'!AM46</f>
        <v>1</v>
      </c>
      <c r="AN46" s="17">
        <f>+'saisie Niv3_Pub'!AN46</f>
        <v>1</v>
      </c>
      <c r="AO46" s="17">
        <f>+'saisie Niv3_Pub'!AO46</f>
        <v>0</v>
      </c>
      <c r="AP46" s="17">
        <f>+'saisie Niv3_Pub'!AP46</f>
        <v>1</v>
      </c>
      <c r="AQ46" s="743">
        <f t="shared" si="17"/>
        <v>7</v>
      </c>
      <c r="AR46" s="17">
        <f>+'saisie Niv3_Pub'!AR46</f>
        <v>7</v>
      </c>
      <c r="AS46" s="17">
        <f>+'saisie Niv3_Pub'!AS46</f>
        <v>5</v>
      </c>
      <c r="AT46" s="17">
        <f>+'saisie Niv3_Pub'!AT46</f>
        <v>2</v>
      </c>
      <c r="AU46" s="17">
        <f>+'saisie Niv3_Pub'!AU46</f>
        <v>13</v>
      </c>
      <c r="AV46" s="17">
        <f>+'saisie Niv3_Pub'!AV46</f>
        <v>3</v>
      </c>
      <c r="AW46" s="17">
        <f>+'saisie Niv3_Pub'!AW46</f>
        <v>0</v>
      </c>
      <c r="AX46" s="17">
        <f>+'saisie Niv3_Pub'!AX46</f>
        <v>4</v>
      </c>
      <c r="AY46" s="90">
        <f t="shared" si="18"/>
        <v>17</v>
      </c>
      <c r="AZ46" s="17">
        <f>+'saisie Niv3_Pub'!BA46</f>
        <v>1</v>
      </c>
      <c r="BA46" s="17">
        <f>+'saisie Niv3_Pub'!BB46</f>
        <v>1</v>
      </c>
      <c r="BB46" s="31"/>
    </row>
    <row r="47" spans="1:54" ht="15" customHeight="1">
      <c r="A47" s="17" t="s">
        <v>534</v>
      </c>
      <c r="B47" s="17">
        <f>+'saisie Niv3_Pub'!B47+'saisie Niv3_Pub'!C47</f>
        <v>115</v>
      </c>
      <c r="C47" s="17">
        <f>+'saisie Niv3_Pub'!C47</f>
        <v>49</v>
      </c>
      <c r="D47" s="17">
        <f>+'saisie Niv3_Pub'!D47+'saisie Niv3_Pub'!E47</f>
        <v>30</v>
      </c>
      <c r="E47" s="17">
        <f>+'saisie Niv3_Pub'!E47</f>
        <v>14</v>
      </c>
      <c r="F47" s="17">
        <f>+'saisie Niv3_Pub'!F47+'saisie Niv3_Pub'!G47</f>
        <v>7</v>
      </c>
      <c r="G47" s="17">
        <f>+'saisie Niv3_Pub'!G47</f>
        <v>2</v>
      </c>
      <c r="H47" s="17">
        <f>+'saisie Niv3_Pub'!H47+'saisie Niv3_Pub'!I47</f>
        <v>30</v>
      </c>
      <c r="I47" s="17">
        <f>+'saisie Niv3_Pub'!I47</f>
        <v>11</v>
      </c>
      <c r="J47" s="17">
        <f>+'saisie Niv3_Pub'!J47+'saisie Niv3_Pub'!K47</f>
        <v>50</v>
      </c>
      <c r="K47" s="17">
        <f>+'saisie Niv3_Pub'!K47</f>
        <v>34</v>
      </c>
      <c r="L47" s="17">
        <f>+'saisie Niv3_Pub'!L47+'saisie Niv3_Pub'!M47</f>
        <v>5</v>
      </c>
      <c r="M47" s="17">
        <f>+'saisie Niv3_Pub'!M47</f>
        <v>0</v>
      </c>
      <c r="N47" s="17">
        <f>+'saisie Niv3_Pub'!N47+'saisie Niv3_Pub'!O47</f>
        <v>32</v>
      </c>
      <c r="O47" s="17">
        <f>+'saisie Niv3_Pub'!O47</f>
        <v>10</v>
      </c>
      <c r="P47" s="16">
        <f t="shared" si="13"/>
        <v>269</v>
      </c>
      <c r="Q47" s="16">
        <f t="shared" si="14"/>
        <v>120</v>
      </c>
      <c r="R47" s="17" t="s">
        <v>534</v>
      </c>
      <c r="S47" s="17">
        <f>+'saisie Niv3_Pub'!S47+'saisie Niv3_Pub'!T47</f>
        <v>4</v>
      </c>
      <c r="T47" s="17">
        <f>+'saisie Niv3_Pub'!T47</f>
        <v>2</v>
      </c>
      <c r="U47" s="17">
        <f>+'saisie Niv3_Pub'!U47+'saisie Niv3_Pub'!V47</f>
        <v>1</v>
      </c>
      <c r="V47" s="17">
        <f>+'saisie Niv3_Pub'!V47</f>
        <v>0</v>
      </c>
      <c r="W47" s="17">
        <f>+'saisie Niv3_Pub'!W47+'saisie Niv3_Pub'!X47</f>
        <v>2</v>
      </c>
      <c r="X47" s="17">
        <f>+'saisie Niv3_Pub'!X47</f>
        <v>0</v>
      </c>
      <c r="Y47" s="17">
        <f>+'saisie Niv3_Pub'!Y47+'saisie Niv3_Pub'!Z47</f>
        <v>4</v>
      </c>
      <c r="Z47" s="17">
        <f>+'saisie Niv3_Pub'!Z47</f>
        <v>1</v>
      </c>
      <c r="AA47" s="17">
        <f>+'saisie Niv3_Pub'!AA47+'saisie Niv3_Pub'!AB47</f>
        <v>5</v>
      </c>
      <c r="AB47" s="17">
        <f>+'saisie Niv3_Pub'!AB47</f>
        <v>2</v>
      </c>
      <c r="AC47" s="17">
        <f>+'saisie Niv3_Pub'!AC47+'saisie Niv3_Pub'!AD47</f>
        <v>0</v>
      </c>
      <c r="AD47" s="17">
        <f>+'saisie Niv3_Pub'!AD47</f>
        <v>0</v>
      </c>
      <c r="AE47" s="17">
        <f>+'saisie Niv3_Pub'!AE47+'saisie Niv3_Pub'!AF47</f>
        <v>13</v>
      </c>
      <c r="AF47" s="17">
        <f>+'saisie Niv3_Pub'!AF47</f>
        <v>1</v>
      </c>
      <c r="AG47" s="16">
        <f t="shared" si="15"/>
        <v>29</v>
      </c>
      <c r="AH47" s="16">
        <f t="shared" si="16"/>
        <v>6</v>
      </c>
      <c r="AI47" s="17" t="s">
        <v>534</v>
      </c>
      <c r="AJ47" s="17">
        <f>+'saisie Niv3_Pub'!AJ47</f>
        <v>3</v>
      </c>
      <c r="AK47" s="17">
        <f>+'saisie Niv3_Pub'!AK47</f>
        <v>1</v>
      </c>
      <c r="AL47" s="17">
        <f>+'saisie Niv3_Pub'!AL47</f>
        <v>1</v>
      </c>
      <c r="AM47" s="17">
        <f>+'saisie Niv3_Pub'!AM47</f>
        <v>1</v>
      </c>
      <c r="AN47" s="17">
        <f>+'saisie Niv3_Pub'!AN47</f>
        <v>1</v>
      </c>
      <c r="AO47" s="17">
        <f>+'saisie Niv3_Pub'!AO47</f>
        <v>1</v>
      </c>
      <c r="AP47" s="17">
        <f>+'saisie Niv3_Pub'!AP47</f>
        <v>1</v>
      </c>
      <c r="AQ47" s="743">
        <f t="shared" si="17"/>
        <v>9</v>
      </c>
      <c r="AR47" s="17">
        <f>+'saisie Niv3_Pub'!AR47</f>
        <v>7</v>
      </c>
      <c r="AS47" s="17">
        <f>+'saisie Niv3_Pub'!AS47</f>
        <v>6</v>
      </c>
      <c r="AT47" s="17">
        <f>+'saisie Niv3_Pub'!AT47</f>
        <v>1</v>
      </c>
      <c r="AU47" s="17">
        <f>+'saisie Niv3_Pub'!AU47</f>
        <v>17</v>
      </c>
      <c r="AV47" s="17">
        <f>+'saisie Niv3_Pub'!AV47</f>
        <v>2</v>
      </c>
      <c r="AW47" s="17">
        <f>+'saisie Niv3_Pub'!AW47</f>
        <v>9</v>
      </c>
      <c r="AX47" s="17">
        <f>+'saisie Niv3_Pub'!AX47</f>
        <v>4</v>
      </c>
      <c r="AY47" s="90">
        <f t="shared" si="18"/>
        <v>21</v>
      </c>
      <c r="AZ47" s="17">
        <f>+'saisie Niv3_Pub'!BA47</f>
        <v>1</v>
      </c>
      <c r="BA47" s="17">
        <f>+'saisie Niv3_Pub'!BB47</f>
        <v>1</v>
      </c>
      <c r="BB47" s="31"/>
    </row>
    <row r="48" spans="1:54" ht="15" customHeight="1">
      <c r="A48" s="17" t="s">
        <v>535</v>
      </c>
      <c r="B48" s="17">
        <f>+'saisie Niv3_Pub'!B48+'saisie Niv3_Pub'!C48</f>
        <v>257</v>
      </c>
      <c r="C48" s="17">
        <f>+'saisie Niv3_Pub'!C48</f>
        <v>97</v>
      </c>
      <c r="D48" s="17">
        <f>+'saisie Niv3_Pub'!D48+'saisie Niv3_Pub'!E48</f>
        <v>81</v>
      </c>
      <c r="E48" s="17">
        <f>+'saisie Niv3_Pub'!E48</f>
        <v>37</v>
      </c>
      <c r="F48" s="17">
        <f>+'saisie Niv3_Pub'!F48+'saisie Niv3_Pub'!G48</f>
        <v>0</v>
      </c>
      <c r="G48" s="17">
        <f>+'saisie Niv3_Pub'!G48</f>
        <v>0</v>
      </c>
      <c r="H48" s="17">
        <f>+'saisie Niv3_Pub'!H48+'saisie Niv3_Pub'!I48</f>
        <v>25</v>
      </c>
      <c r="I48" s="17">
        <f>+'saisie Niv3_Pub'!I48</f>
        <v>4</v>
      </c>
      <c r="J48" s="17">
        <f>+'saisie Niv3_Pub'!J48+'saisie Niv3_Pub'!K48</f>
        <v>74</v>
      </c>
      <c r="K48" s="17">
        <f>+'saisie Niv3_Pub'!K48</f>
        <v>41</v>
      </c>
      <c r="L48" s="17">
        <f>+'saisie Niv3_Pub'!L48+'saisie Niv3_Pub'!M48</f>
        <v>0</v>
      </c>
      <c r="M48" s="17">
        <f>+'saisie Niv3_Pub'!M48</f>
        <v>0</v>
      </c>
      <c r="N48" s="17">
        <f>+'saisie Niv3_Pub'!N48+'saisie Niv3_Pub'!O48</f>
        <v>20</v>
      </c>
      <c r="O48" s="17">
        <f>+'saisie Niv3_Pub'!O48</f>
        <v>5</v>
      </c>
      <c r="P48" s="16">
        <f t="shared" si="13"/>
        <v>457</v>
      </c>
      <c r="Q48" s="16">
        <f t="shared" si="14"/>
        <v>184</v>
      </c>
      <c r="R48" s="17" t="s">
        <v>535</v>
      </c>
      <c r="S48" s="17">
        <f>+'saisie Niv3_Pub'!S48+'saisie Niv3_Pub'!T48</f>
        <v>4</v>
      </c>
      <c r="T48" s="17">
        <f>+'saisie Niv3_Pub'!T48</f>
        <v>1</v>
      </c>
      <c r="U48" s="17">
        <f>+'saisie Niv3_Pub'!U48+'saisie Niv3_Pub'!V48</f>
        <v>17</v>
      </c>
      <c r="V48" s="17">
        <f>+'saisie Niv3_Pub'!V48</f>
        <v>6</v>
      </c>
      <c r="W48" s="17">
        <f>+'saisie Niv3_Pub'!W48+'saisie Niv3_Pub'!X48</f>
        <v>0</v>
      </c>
      <c r="X48" s="17">
        <f>+'saisie Niv3_Pub'!X48</f>
        <v>0</v>
      </c>
      <c r="Y48" s="17">
        <f>+'saisie Niv3_Pub'!Y48+'saisie Niv3_Pub'!Z48</f>
        <v>9</v>
      </c>
      <c r="Z48" s="17">
        <f>+'saisie Niv3_Pub'!Z48</f>
        <v>3</v>
      </c>
      <c r="AA48" s="17">
        <f>+'saisie Niv3_Pub'!AA48+'saisie Niv3_Pub'!AB48</f>
        <v>37</v>
      </c>
      <c r="AB48" s="17">
        <f>+'saisie Niv3_Pub'!AB48</f>
        <v>24</v>
      </c>
      <c r="AC48" s="17">
        <f>+'saisie Niv3_Pub'!AC48+'saisie Niv3_Pub'!AD48</f>
        <v>0</v>
      </c>
      <c r="AD48" s="17">
        <f>+'saisie Niv3_Pub'!AD48</f>
        <v>0</v>
      </c>
      <c r="AE48" s="17">
        <f>+'saisie Niv3_Pub'!AE48+'saisie Niv3_Pub'!AF48</f>
        <v>6</v>
      </c>
      <c r="AF48" s="17">
        <f>+'saisie Niv3_Pub'!AF48</f>
        <v>1</v>
      </c>
      <c r="AG48" s="16">
        <f t="shared" si="15"/>
        <v>73</v>
      </c>
      <c r="AH48" s="16">
        <f t="shared" si="16"/>
        <v>35</v>
      </c>
      <c r="AI48" s="17" t="s">
        <v>535</v>
      </c>
      <c r="AJ48" s="17">
        <f>+'saisie Niv3_Pub'!AJ48</f>
        <v>5</v>
      </c>
      <c r="AK48" s="17">
        <f>+'saisie Niv3_Pub'!AK48</f>
        <v>2</v>
      </c>
      <c r="AL48" s="17">
        <f>+'saisie Niv3_Pub'!AL48</f>
        <v>0</v>
      </c>
      <c r="AM48" s="17">
        <f>+'saisie Niv3_Pub'!AM48</f>
        <v>1</v>
      </c>
      <c r="AN48" s="17">
        <f>+'saisie Niv3_Pub'!AN48</f>
        <v>2</v>
      </c>
      <c r="AO48" s="17">
        <f>+'saisie Niv3_Pub'!AO48</f>
        <v>0</v>
      </c>
      <c r="AP48" s="17">
        <f>+'saisie Niv3_Pub'!AP48</f>
        <v>1</v>
      </c>
      <c r="AQ48" s="743">
        <f t="shared" si="17"/>
        <v>11</v>
      </c>
      <c r="AR48" s="17">
        <f>+'saisie Niv3_Pub'!AR48</f>
        <v>11</v>
      </c>
      <c r="AS48" s="17">
        <f>+'saisie Niv3_Pub'!AS48</f>
        <v>11</v>
      </c>
      <c r="AT48" s="17">
        <f>+'saisie Niv3_Pub'!AT48</f>
        <v>0</v>
      </c>
      <c r="AU48" s="17">
        <f>+'saisie Niv3_Pub'!AU48</f>
        <v>19</v>
      </c>
      <c r="AV48" s="17">
        <f>+'saisie Niv3_Pub'!AV48</f>
        <v>1</v>
      </c>
      <c r="AW48" s="17">
        <f>+'saisie Niv3_Pub'!AW48</f>
        <v>0</v>
      </c>
      <c r="AX48" s="17">
        <f>+'saisie Niv3_Pub'!AX48</f>
        <v>8</v>
      </c>
      <c r="AY48" s="90">
        <f t="shared" si="18"/>
        <v>27</v>
      </c>
      <c r="AZ48" s="17">
        <f>+'saisie Niv3_Pub'!BA48</f>
        <v>1</v>
      </c>
      <c r="BA48" s="17">
        <f>+'saisie Niv3_Pub'!BB48</f>
        <v>1</v>
      </c>
      <c r="BB48" s="31"/>
    </row>
    <row r="49" spans="1:54" ht="15" customHeight="1">
      <c r="A49" s="17" t="s">
        <v>536</v>
      </c>
      <c r="B49" s="17">
        <f>+'saisie Niv3_Pub'!B49+'saisie Niv3_Pub'!C49</f>
        <v>299</v>
      </c>
      <c r="C49" s="17">
        <f>+'saisie Niv3_Pub'!C49</f>
        <v>117</v>
      </c>
      <c r="D49" s="17">
        <f>+'saisie Niv3_Pub'!D49+'saisie Niv3_Pub'!E49</f>
        <v>51</v>
      </c>
      <c r="E49" s="17">
        <f>+'saisie Niv3_Pub'!E49</f>
        <v>28</v>
      </c>
      <c r="F49" s="17">
        <f>+'saisie Niv3_Pub'!F49+'saisie Niv3_Pub'!G49</f>
        <v>7</v>
      </c>
      <c r="G49" s="17">
        <f>+'saisie Niv3_Pub'!G49</f>
        <v>1</v>
      </c>
      <c r="H49" s="17">
        <f>+'saisie Niv3_Pub'!H49+'saisie Niv3_Pub'!I49</f>
        <v>46</v>
      </c>
      <c r="I49" s="17">
        <f>+'saisie Niv3_Pub'!I49</f>
        <v>13</v>
      </c>
      <c r="J49" s="17">
        <f>+'saisie Niv3_Pub'!J49+'saisie Niv3_Pub'!K49</f>
        <v>109</v>
      </c>
      <c r="K49" s="17">
        <f>+'saisie Niv3_Pub'!K49</f>
        <v>49</v>
      </c>
      <c r="L49" s="17">
        <f>+'saisie Niv3_Pub'!L49+'saisie Niv3_Pub'!M49</f>
        <v>12</v>
      </c>
      <c r="M49" s="17">
        <f>+'saisie Niv3_Pub'!M49</f>
        <v>0</v>
      </c>
      <c r="N49" s="17">
        <f>+'saisie Niv3_Pub'!N49+'saisie Niv3_Pub'!O49</f>
        <v>76</v>
      </c>
      <c r="O49" s="17">
        <f>+'saisie Niv3_Pub'!O49</f>
        <v>19</v>
      </c>
      <c r="P49" s="16">
        <f t="shared" si="13"/>
        <v>600</v>
      </c>
      <c r="Q49" s="16">
        <f t="shared" si="14"/>
        <v>227</v>
      </c>
      <c r="R49" s="17" t="s">
        <v>536</v>
      </c>
      <c r="S49" s="17">
        <f>+'saisie Niv3_Pub'!S49+'saisie Niv3_Pub'!T49</f>
        <v>13</v>
      </c>
      <c r="T49" s="17">
        <f>+'saisie Niv3_Pub'!T49</f>
        <v>4</v>
      </c>
      <c r="U49" s="17">
        <f>+'saisie Niv3_Pub'!U49+'saisie Niv3_Pub'!V49</f>
        <v>1</v>
      </c>
      <c r="V49" s="17">
        <f>+'saisie Niv3_Pub'!V49</f>
        <v>1</v>
      </c>
      <c r="W49" s="17">
        <f>+'saisie Niv3_Pub'!W49+'saisie Niv3_Pub'!X49</f>
        <v>1</v>
      </c>
      <c r="X49" s="17">
        <f>+'saisie Niv3_Pub'!X49</f>
        <v>0</v>
      </c>
      <c r="Y49" s="17">
        <f>+'saisie Niv3_Pub'!Y49+'saisie Niv3_Pub'!Z49</f>
        <v>13</v>
      </c>
      <c r="Z49" s="17">
        <f>+'saisie Niv3_Pub'!Z49</f>
        <v>1</v>
      </c>
      <c r="AA49" s="17">
        <f>+'saisie Niv3_Pub'!AA49+'saisie Niv3_Pub'!AB49</f>
        <v>11</v>
      </c>
      <c r="AB49" s="17">
        <f>+'saisie Niv3_Pub'!AB49</f>
        <v>6</v>
      </c>
      <c r="AC49" s="17">
        <f>+'saisie Niv3_Pub'!AC49+'saisie Niv3_Pub'!AD49</f>
        <v>3</v>
      </c>
      <c r="AD49" s="17">
        <f>+'saisie Niv3_Pub'!AD49</f>
        <v>0</v>
      </c>
      <c r="AE49" s="17">
        <f>+'saisie Niv3_Pub'!AE49+'saisie Niv3_Pub'!AF49</f>
        <v>18</v>
      </c>
      <c r="AF49" s="17">
        <f>+'saisie Niv3_Pub'!AF49</f>
        <v>5</v>
      </c>
      <c r="AG49" s="16">
        <f t="shared" si="15"/>
        <v>60</v>
      </c>
      <c r="AH49" s="16">
        <f t="shared" si="16"/>
        <v>17</v>
      </c>
      <c r="AI49" s="17" t="s">
        <v>536</v>
      </c>
      <c r="AJ49" s="17">
        <f>+'saisie Niv3_Pub'!AJ49</f>
        <v>6</v>
      </c>
      <c r="AK49" s="17">
        <f>+'saisie Niv3_Pub'!AK49</f>
        <v>1</v>
      </c>
      <c r="AL49" s="17">
        <f>+'saisie Niv3_Pub'!AL49</f>
        <v>1</v>
      </c>
      <c r="AM49" s="17">
        <f>+'saisie Niv3_Pub'!AM49</f>
        <v>1</v>
      </c>
      <c r="AN49" s="17">
        <f>+'saisie Niv3_Pub'!AN49</f>
        <v>3</v>
      </c>
      <c r="AO49" s="17">
        <f>+'saisie Niv3_Pub'!AO49</f>
        <v>1</v>
      </c>
      <c r="AP49" s="17">
        <f>+'saisie Niv3_Pub'!AP49</f>
        <v>3</v>
      </c>
      <c r="AQ49" s="743">
        <f t="shared" si="17"/>
        <v>16</v>
      </c>
      <c r="AR49" s="17">
        <f>+'saisie Niv3_Pub'!AR49</f>
        <v>14</v>
      </c>
      <c r="AS49" s="17">
        <f>+'saisie Niv3_Pub'!AS49</f>
        <v>14</v>
      </c>
      <c r="AT49" s="17">
        <f>+'saisie Niv3_Pub'!AT49</f>
        <v>0</v>
      </c>
      <c r="AU49" s="17">
        <f>+'saisie Niv3_Pub'!AU49</f>
        <v>30</v>
      </c>
      <c r="AV49" s="17">
        <f>+'saisie Niv3_Pub'!AV49</f>
        <v>14</v>
      </c>
      <c r="AW49" s="17">
        <f>+'saisie Niv3_Pub'!AW49</f>
        <v>2</v>
      </c>
      <c r="AX49" s="17">
        <f>+'saisie Niv3_Pub'!AX49</f>
        <v>7</v>
      </c>
      <c r="AY49" s="90">
        <f t="shared" si="18"/>
        <v>37</v>
      </c>
      <c r="AZ49" s="17">
        <f>+'saisie Niv3_Pub'!BA49</f>
        <v>1</v>
      </c>
      <c r="BA49" s="17">
        <f>+'saisie Niv3_Pub'!BB49</f>
        <v>1</v>
      </c>
      <c r="BB49" s="31"/>
    </row>
    <row r="50" spans="1:54" ht="15" customHeight="1">
      <c r="A50" s="417" t="s">
        <v>537</v>
      </c>
      <c r="B50" s="17">
        <f>+'saisie Niv3_Pub'!B50+'saisie Niv3_Pub'!C50</f>
        <v>236</v>
      </c>
      <c r="C50" s="17">
        <f>+'saisie Niv3_Pub'!C50</f>
        <v>121</v>
      </c>
      <c r="D50" s="17">
        <f>+'saisie Niv3_Pub'!D50+'saisie Niv3_Pub'!E50</f>
        <v>27</v>
      </c>
      <c r="E50" s="17">
        <f>+'saisie Niv3_Pub'!E50</f>
        <v>19</v>
      </c>
      <c r="F50" s="17">
        <f>+'saisie Niv3_Pub'!F50+'saisie Niv3_Pub'!G50</f>
        <v>19</v>
      </c>
      <c r="G50" s="17">
        <f>+'saisie Niv3_Pub'!G50</f>
        <v>5</v>
      </c>
      <c r="H50" s="17">
        <f>+'saisie Niv3_Pub'!H50+'saisie Niv3_Pub'!I50</f>
        <v>27</v>
      </c>
      <c r="I50" s="17">
        <f>+'saisie Niv3_Pub'!I50</f>
        <v>11</v>
      </c>
      <c r="J50" s="17">
        <f>+'saisie Niv3_Pub'!J50+'saisie Niv3_Pub'!K50</f>
        <v>78</v>
      </c>
      <c r="K50" s="17">
        <f>+'saisie Niv3_Pub'!K50</f>
        <v>52</v>
      </c>
      <c r="L50" s="17">
        <f>+'saisie Niv3_Pub'!L50+'saisie Niv3_Pub'!M50</f>
        <v>21</v>
      </c>
      <c r="M50" s="17">
        <f>+'saisie Niv3_Pub'!M50</f>
        <v>9</v>
      </c>
      <c r="N50" s="17">
        <f>+'saisie Niv3_Pub'!N50+'saisie Niv3_Pub'!O50</f>
        <v>37</v>
      </c>
      <c r="O50" s="17">
        <f>+'saisie Niv3_Pub'!O50</f>
        <v>12</v>
      </c>
      <c r="P50" s="16">
        <f t="shared" si="13"/>
        <v>445</v>
      </c>
      <c r="Q50" s="16">
        <f t="shared" si="14"/>
        <v>229</v>
      </c>
      <c r="R50" s="417" t="s">
        <v>537</v>
      </c>
      <c r="S50" s="17">
        <f>+'saisie Niv3_Pub'!S50+'saisie Niv3_Pub'!T50</f>
        <v>14</v>
      </c>
      <c r="T50" s="17">
        <f>+'saisie Niv3_Pub'!T50</f>
        <v>6</v>
      </c>
      <c r="U50" s="17">
        <f>+'saisie Niv3_Pub'!U50+'saisie Niv3_Pub'!V50</f>
        <v>0</v>
      </c>
      <c r="V50" s="17">
        <f>+'saisie Niv3_Pub'!V50</f>
        <v>0</v>
      </c>
      <c r="W50" s="17">
        <f>+'saisie Niv3_Pub'!W50+'saisie Niv3_Pub'!X50</f>
        <v>0</v>
      </c>
      <c r="X50" s="17">
        <f>+'saisie Niv3_Pub'!X50</f>
        <v>0</v>
      </c>
      <c r="Y50" s="17">
        <f>+'saisie Niv3_Pub'!Y50+'saisie Niv3_Pub'!Z50</f>
        <v>0</v>
      </c>
      <c r="Z50" s="17">
        <f>+'saisie Niv3_Pub'!Z50</f>
        <v>0</v>
      </c>
      <c r="AA50" s="17">
        <f>+'saisie Niv3_Pub'!AA50+'saisie Niv3_Pub'!AB50</f>
        <v>7</v>
      </c>
      <c r="AB50" s="17">
        <f>+'saisie Niv3_Pub'!AB50</f>
        <v>6</v>
      </c>
      <c r="AC50" s="17">
        <f>+'saisie Niv3_Pub'!AC50+'saisie Niv3_Pub'!AD50</f>
        <v>7</v>
      </c>
      <c r="AD50" s="17">
        <f>+'saisie Niv3_Pub'!AD50</f>
        <v>5</v>
      </c>
      <c r="AE50" s="17">
        <f>+'saisie Niv3_Pub'!AE50+'saisie Niv3_Pub'!AF50</f>
        <v>11</v>
      </c>
      <c r="AF50" s="17">
        <f>+'saisie Niv3_Pub'!AF50</f>
        <v>6</v>
      </c>
      <c r="AG50" s="16">
        <f t="shared" si="15"/>
        <v>39</v>
      </c>
      <c r="AH50" s="16">
        <f t="shared" si="16"/>
        <v>23</v>
      </c>
      <c r="AI50" s="417" t="s">
        <v>537</v>
      </c>
      <c r="AJ50" s="17">
        <f>+'saisie Niv3_Pub'!AJ50</f>
        <v>5</v>
      </c>
      <c r="AK50" s="17">
        <f>+'saisie Niv3_Pub'!AK50</f>
        <v>1</v>
      </c>
      <c r="AL50" s="17">
        <f>+'saisie Niv3_Pub'!AL50</f>
        <v>1</v>
      </c>
      <c r="AM50" s="17">
        <f>+'saisie Niv3_Pub'!AM50</f>
        <v>1</v>
      </c>
      <c r="AN50" s="17">
        <f>+'saisie Niv3_Pub'!AN50</f>
        <v>2</v>
      </c>
      <c r="AO50" s="17">
        <f>+'saisie Niv3_Pub'!AO50</f>
        <v>1</v>
      </c>
      <c r="AP50" s="17">
        <f>+'saisie Niv3_Pub'!AP50</f>
        <v>1</v>
      </c>
      <c r="AQ50" s="743">
        <f t="shared" si="17"/>
        <v>12</v>
      </c>
      <c r="AR50" s="17">
        <f>+'saisie Niv3_Pub'!AR50</f>
        <v>10</v>
      </c>
      <c r="AS50" s="17">
        <f>+'saisie Niv3_Pub'!AS50</f>
        <v>10</v>
      </c>
      <c r="AT50" s="17">
        <f>+'saisie Niv3_Pub'!AT50</f>
        <v>0</v>
      </c>
      <c r="AU50" s="17">
        <f>+'saisie Niv3_Pub'!AU50</f>
        <v>26</v>
      </c>
      <c r="AV50" s="17">
        <f>+'saisie Niv3_Pub'!AV50</f>
        <v>14</v>
      </c>
      <c r="AW50" s="17">
        <f>+'saisie Niv3_Pub'!AW50</f>
        <v>8</v>
      </c>
      <c r="AX50" s="17">
        <f>+'saisie Niv3_Pub'!AX50</f>
        <v>6</v>
      </c>
      <c r="AY50" s="90">
        <f t="shared" si="18"/>
        <v>32</v>
      </c>
      <c r="AZ50" s="17">
        <f>+'saisie Niv3_Pub'!BA50</f>
        <v>1</v>
      </c>
      <c r="BA50" s="17">
        <f>+'saisie Niv3_Pub'!BB50</f>
        <v>1</v>
      </c>
      <c r="BB50" s="31"/>
    </row>
    <row r="51" spans="1:54" ht="15" customHeight="1">
      <c r="A51" s="17" t="s">
        <v>538</v>
      </c>
      <c r="B51" s="17">
        <f>+'saisie Niv3_Pub'!B51+'saisie Niv3_Pub'!C51</f>
        <v>128</v>
      </c>
      <c r="C51" s="17">
        <f>+'saisie Niv3_Pub'!C51</f>
        <v>67</v>
      </c>
      <c r="D51" s="17">
        <f>+'saisie Niv3_Pub'!D51+'saisie Niv3_Pub'!E51</f>
        <v>58</v>
      </c>
      <c r="E51" s="17">
        <f>+'saisie Niv3_Pub'!E51</f>
        <v>28</v>
      </c>
      <c r="F51" s="17">
        <f>+'saisie Niv3_Pub'!F51+'saisie Niv3_Pub'!G51</f>
        <v>17</v>
      </c>
      <c r="G51" s="17">
        <f>+'saisie Niv3_Pub'!G51</f>
        <v>1</v>
      </c>
      <c r="H51" s="17">
        <f>+'saisie Niv3_Pub'!H51+'saisie Niv3_Pub'!I51</f>
        <v>34</v>
      </c>
      <c r="I51" s="17">
        <f>+'saisie Niv3_Pub'!I51</f>
        <v>13</v>
      </c>
      <c r="J51" s="17">
        <f>+'saisie Niv3_Pub'!J51+'saisie Niv3_Pub'!K51</f>
        <v>65</v>
      </c>
      <c r="K51" s="17">
        <f>+'saisie Niv3_Pub'!K51</f>
        <v>26</v>
      </c>
      <c r="L51" s="17">
        <f>+'saisie Niv3_Pub'!L51+'saisie Niv3_Pub'!M51</f>
        <v>12</v>
      </c>
      <c r="M51" s="17">
        <f>+'saisie Niv3_Pub'!M51</f>
        <v>4</v>
      </c>
      <c r="N51" s="17">
        <f>+'saisie Niv3_Pub'!N51+'saisie Niv3_Pub'!O51</f>
        <v>37</v>
      </c>
      <c r="O51" s="17">
        <f>+'saisie Niv3_Pub'!O51</f>
        <v>4</v>
      </c>
      <c r="P51" s="16">
        <f t="shared" si="13"/>
        <v>351</v>
      </c>
      <c r="Q51" s="16">
        <f t="shared" si="14"/>
        <v>143</v>
      </c>
      <c r="R51" s="17" t="s">
        <v>538</v>
      </c>
      <c r="S51" s="17">
        <f>+'saisie Niv3_Pub'!S51+'saisie Niv3_Pub'!T51</f>
        <v>65</v>
      </c>
      <c r="T51" s="17">
        <f>+'saisie Niv3_Pub'!T51</f>
        <v>30</v>
      </c>
      <c r="U51" s="17">
        <f>+'saisie Niv3_Pub'!U51+'saisie Niv3_Pub'!V51</f>
        <v>9</v>
      </c>
      <c r="V51" s="17">
        <f>+'saisie Niv3_Pub'!V51</f>
        <v>5</v>
      </c>
      <c r="W51" s="17">
        <f>+'saisie Niv3_Pub'!W51+'saisie Niv3_Pub'!X51</f>
        <v>6</v>
      </c>
      <c r="X51" s="17">
        <f>+'saisie Niv3_Pub'!X51</f>
        <v>0</v>
      </c>
      <c r="Y51" s="17">
        <f>+'saisie Niv3_Pub'!Y51+'saisie Niv3_Pub'!Z51</f>
        <v>7</v>
      </c>
      <c r="Z51" s="17">
        <f>+'saisie Niv3_Pub'!Z51</f>
        <v>3</v>
      </c>
      <c r="AA51" s="17">
        <f>+'saisie Niv3_Pub'!AA51+'saisie Niv3_Pub'!AB51</f>
        <v>40</v>
      </c>
      <c r="AB51" s="17">
        <f>+'saisie Niv3_Pub'!AB51</f>
        <v>19</v>
      </c>
      <c r="AC51" s="17">
        <f>+'saisie Niv3_Pub'!AC51+'saisie Niv3_Pub'!AD51</f>
        <v>8</v>
      </c>
      <c r="AD51" s="17">
        <f>+'saisie Niv3_Pub'!AD51</f>
        <v>3</v>
      </c>
      <c r="AE51" s="17">
        <f>+'saisie Niv3_Pub'!AE51+'saisie Niv3_Pub'!AF51</f>
        <v>20</v>
      </c>
      <c r="AF51" s="17">
        <f>+'saisie Niv3_Pub'!AF51</f>
        <v>13</v>
      </c>
      <c r="AG51" s="16">
        <f t="shared" si="15"/>
        <v>155</v>
      </c>
      <c r="AH51" s="16">
        <f t="shared" si="16"/>
        <v>73</v>
      </c>
      <c r="AI51" s="17" t="s">
        <v>538</v>
      </c>
      <c r="AJ51" s="17">
        <f>+'saisie Niv3_Pub'!AJ51</f>
        <v>4</v>
      </c>
      <c r="AK51" s="17">
        <f>+'saisie Niv3_Pub'!AK51</f>
        <v>1</v>
      </c>
      <c r="AL51" s="17">
        <f>+'saisie Niv3_Pub'!AL51</f>
        <v>1</v>
      </c>
      <c r="AM51" s="17">
        <f>+'saisie Niv3_Pub'!AM51</f>
        <v>1</v>
      </c>
      <c r="AN51" s="17">
        <f>+'saisie Niv3_Pub'!AN51</f>
        <v>2</v>
      </c>
      <c r="AO51" s="17">
        <f>+'saisie Niv3_Pub'!AO51</f>
        <v>1</v>
      </c>
      <c r="AP51" s="17">
        <f>+'saisie Niv3_Pub'!AP51</f>
        <v>2</v>
      </c>
      <c r="AQ51" s="743">
        <f t="shared" si="17"/>
        <v>12</v>
      </c>
      <c r="AR51" s="17">
        <f>+'saisie Niv3_Pub'!AR51</f>
        <v>12</v>
      </c>
      <c r="AS51" s="17">
        <f>+'saisie Niv3_Pub'!AS51</f>
        <v>12</v>
      </c>
      <c r="AT51" s="17">
        <f>+'saisie Niv3_Pub'!AT51</f>
        <v>0</v>
      </c>
      <c r="AU51" s="17">
        <f>+'saisie Niv3_Pub'!AU51</f>
        <v>21</v>
      </c>
      <c r="AV51" s="17">
        <f>+'saisie Niv3_Pub'!AV51</f>
        <v>8</v>
      </c>
      <c r="AW51" s="17">
        <f>+'saisie Niv3_Pub'!AW51</f>
        <v>0</v>
      </c>
      <c r="AX51" s="17">
        <f>+'saisie Niv3_Pub'!AX51</f>
        <v>12</v>
      </c>
      <c r="AY51" s="90">
        <f t="shared" si="18"/>
        <v>33</v>
      </c>
      <c r="AZ51" s="17">
        <f>+'saisie Niv3_Pub'!BA51</f>
        <v>1</v>
      </c>
      <c r="BA51" s="17">
        <f>+'saisie Niv3_Pub'!BB51</f>
        <v>1</v>
      </c>
      <c r="BB51" s="31"/>
    </row>
    <row r="52" spans="1:54" ht="15" customHeight="1">
      <c r="A52" s="17" t="s">
        <v>539</v>
      </c>
      <c r="B52" s="17">
        <f>+'saisie Niv3_Pub'!B52+'saisie Niv3_Pub'!C52</f>
        <v>165</v>
      </c>
      <c r="C52" s="17">
        <f>+'saisie Niv3_Pub'!C52</f>
        <v>71</v>
      </c>
      <c r="D52" s="17">
        <f>+'saisie Niv3_Pub'!D52+'saisie Niv3_Pub'!E52</f>
        <v>23</v>
      </c>
      <c r="E52" s="17">
        <f>+'saisie Niv3_Pub'!E52</f>
        <v>10</v>
      </c>
      <c r="F52" s="17">
        <f>+'saisie Niv3_Pub'!F52+'saisie Niv3_Pub'!G52</f>
        <v>0</v>
      </c>
      <c r="G52" s="17">
        <f>+'saisie Niv3_Pub'!G52</f>
        <v>0</v>
      </c>
      <c r="H52" s="17">
        <f>+'saisie Niv3_Pub'!H52+'saisie Niv3_Pub'!I52</f>
        <v>14</v>
      </c>
      <c r="I52" s="17">
        <f>+'saisie Niv3_Pub'!I52</f>
        <v>2</v>
      </c>
      <c r="J52" s="17">
        <f>+'saisie Niv3_Pub'!J52+'saisie Niv3_Pub'!K52</f>
        <v>51</v>
      </c>
      <c r="K52" s="17">
        <f>+'saisie Niv3_Pub'!K52</f>
        <v>25</v>
      </c>
      <c r="L52" s="17">
        <f>+'saisie Niv3_Pub'!L52+'saisie Niv3_Pub'!M52</f>
        <v>0</v>
      </c>
      <c r="M52" s="17">
        <f>+'saisie Niv3_Pub'!M52</f>
        <v>0</v>
      </c>
      <c r="N52" s="17">
        <f>+'saisie Niv3_Pub'!N52+'saisie Niv3_Pub'!O52</f>
        <v>47</v>
      </c>
      <c r="O52" s="17">
        <f>+'saisie Niv3_Pub'!O52</f>
        <v>9</v>
      </c>
      <c r="P52" s="16">
        <f t="shared" si="13"/>
        <v>300</v>
      </c>
      <c r="Q52" s="16">
        <f t="shared" si="14"/>
        <v>117</v>
      </c>
      <c r="R52" s="17" t="s">
        <v>539</v>
      </c>
      <c r="S52" s="17">
        <f>+'saisie Niv3_Pub'!S52+'saisie Niv3_Pub'!T52</f>
        <v>4</v>
      </c>
      <c r="T52" s="17">
        <f>+'saisie Niv3_Pub'!T52</f>
        <v>0</v>
      </c>
      <c r="U52" s="17">
        <f>+'saisie Niv3_Pub'!U52+'saisie Niv3_Pub'!V52</f>
        <v>3</v>
      </c>
      <c r="V52" s="17">
        <f>+'saisie Niv3_Pub'!V52</f>
        <v>1</v>
      </c>
      <c r="W52" s="17">
        <f>+'saisie Niv3_Pub'!W52+'saisie Niv3_Pub'!X52</f>
        <v>0</v>
      </c>
      <c r="X52" s="17">
        <f>+'saisie Niv3_Pub'!X52</f>
        <v>0</v>
      </c>
      <c r="Y52" s="17">
        <f>+'saisie Niv3_Pub'!Y52+'saisie Niv3_Pub'!Z52</f>
        <v>1</v>
      </c>
      <c r="Z52" s="17">
        <f>+'saisie Niv3_Pub'!Z52</f>
        <v>0</v>
      </c>
      <c r="AA52" s="17">
        <f>+'saisie Niv3_Pub'!AA52+'saisie Niv3_Pub'!AB52</f>
        <v>15</v>
      </c>
      <c r="AB52" s="17">
        <f>+'saisie Niv3_Pub'!AB52</f>
        <v>6</v>
      </c>
      <c r="AC52" s="17">
        <f>+'saisie Niv3_Pub'!AC52+'saisie Niv3_Pub'!AD52</f>
        <v>0</v>
      </c>
      <c r="AD52" s="17">
        <f>+'saisie Niv3_Pub'!AD52</f>
        <v>0</v>
      </c>
      <c r="AE52" s="17">
        <f>+'saisie Niv3_Pub'!AE52+'saisie Niv3_Pub'!AF52</f>
        <v>18</v>
      </c>
      <c r="AF52" s="17">
        <f>+'saisie Niv3_Pub'!AF52</f>
        <v>4</v>
      </c>
      <c r="AG52" s="16">
        <f t="shared" si="15"/>
        <v>41</v>
      </c>
      <c r="AH52" s="16">
        <f t="shared" si="16"/>
        <v>11</v>
      </c>
      <c r="AI52" s="17" t="s">
        <v>539</v>
      </c>
      <c r="AJ52" s="17">
        <f>+'saisie Niv3_Pub'!AJ52</f>
        <v>3</v>
      </c>
      <c r="AK52" s="17">
        <f>+'saisie Niv3_Pub'!AK52</f>
        <v>1</v>
      </c>
      <c r="AL52" s="17">
        <f>+'saisie Niv3_Pub'!AL52</f>
        <v>0</v>
      </c>
      <c r="AM52" s="17">
        <f>+'saisie Niv3_Pub'!AM52</f>
        <v>1</v>
      </c>
      <c r="AN52" s="17">
        <f>+'saisie Niv3_Pub'!AN52</f>
        <v>1</v>
      </c>
      <c r="AO52" s="17">
        <f>+'saisie Niv3_Pub'!AO52</f>
        <v>0</v>
      </c>
      <c r="AP52" s="17">
        <f>+'saisie Niv3_Pub'!AP52</f>
        <v>1</v>
      </c>
      <c r="AQ52" s="743">
        <f t="shared" si="17"/>
        <v>7</v>
      </c>
      <c r="AR52" s="17">
        <f>+'saisie Niv3_Pub'!AR52</f>
        <v>7</v>
      </c>
      <c r="AS52" s="17">
        <f>+'saisie Niv3_Pub'!AS52</f>
        <v>5</v>
      </c>
      <c r="AT52" s="17">
        <f>+'saisie Niv3_Pub'!AT52</f>
        <v>2</v>
      </c>
      <c r="AU52" s="17">
        <f>+'saisie Niv3_Pub'!AU52</f>
        <v>20</v>
      </c>
      <c r="AV52" s="17">
        <f>+'saisie Niv3_Pub'!AV52</f>
        <v>3</v>
      </c>
      <c r="AW52" s="17">
        <f>+'saisie Niv3_Pub'!AW52</f>
        <v>4</v>
      </c>
      <c r="AX52" s="17">
        <f>+'saisie Niv3_Pub'!AX52</f>
        <v>4</v>
      </c>
      <c r="AY52" s="90">
        <f t="shared" si="18"/>
        <v>24</v>
      </c>
      <c r="AZ52" s="17">
        <f>+'saisie Niv3_Pub'!BA52</f>
        <v>1</v>
      </c>
      <c r="BA52" s="17">
        <f>+'saisie Niv3_Pub'!BB52</f>
        <v>1</v>
      </c>
      <c r="BB52" s="31"/>
    </row>
    <row r="53" spans="1:54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09"/>
      <c r="AH53" s="109"/>
      <c r="AI53" s="110"/>
      <c r="AJ53" s="110"/>
      <c r="AK53" s="110"/>
      <c r="AL53" s="110"/>
      <c r="AM53" s="110"/>
      <c r="AN53" s="110"/>
      <c r="AO53" s="110"/>
      <c r="AP53" s="110"/>
      <c r="AQ53" s="744"/>
      <c r="AR53" s="110"/>
      <c r="AS53" s="110"/>
      <c r="AT53" s="110"/>
      <c r="AU53" s="110"/>
      <c r="AV53" s="110"/>
      <c r="AW53" s="110"/>
      <c r="AX53" s="110"/>
      <c r="AY53" s="110"/>
      <c r="AZ53" s="223"/>
      <c r="BA53" s="223"/>
      <c r="BB53" s="223"/>
    </row>
    <row r="54" spans="1:54" ht="9.75" customHeight="1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3"/>
      <c r="AH54" s="113"/>
      <c r="AI54" s="112"/>
      <c r="AJ54" s="112"/>
      <c r="AK54" s="112"/>
      <c r="AL54" s="112"/>
      <c r="AM54" s="112"/>
      <c r="AN54" s="112"/>
      <c r="AO54" s="112"/>
      <c r="AP54" s="112"/>
      <c r="AQ54" s="745"/>
      <c r="AR54" s="112"/>
      <c r="AS54" s="112"/>
      <c r="AT54" s="112"/>
      <c r="AU54" s="112"/>
      <c r="AV54" s="112"/>
      <c r="AW54" s="112"/>
      <c r="AX54" s="112"/>
      <c r="AY54" s="112"/>
      <c r="AZ54" s="414"/>
      <c r="BA54" s="414"/>
    </row>
    <row r="55" spans="1:54">
      <c r="A55" s="50" t="s">
        <v>353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 t="s">
        <v>355</v>
      </c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1097" t="s">
        <v>285</v>
      </c>
      <c r="AJ55" s="1097"/>
      <c r="AK55" s="1097"/>
      <c r="AL55" s="1097"/>
      <c r="AM55" s="1097"/>
      <c r="AN55" s="1097"/>
      <c r="AO55" s="1097"/>
      <c r="AP55" s="1097"/>
      <c r="AQ55" s="1097"/>
      <c r="AR55" s="1097"/>
      <c r="AS55" s="1097"/>
      <c r="AT55" s="1097"/>
      <c r="AU55" s="1097"/>
      <c r="AV55" s="1097"/>
      <c r="AW55" s="1097"/>
      <c r="AX55" s="1097"/>
      <c r="AY55" s="1097"/>
      <c r="AZ55" s="1097"/>
      <c r="BA55" s="1097"/>
    </row>
    <row r="56" spans="1:54">
      <c r="A56" s="50" t="s">
        <v>998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 t="s">
        <v>998</v>
      </c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1097" t="s">
        <v>227</v>
      </c>
      <c r="AJ56" s="1097"/>
      <c r="AK56" s="1097"/>
      <c r="AL56" s="1097"/>
      <c r="AM56" s="1097"/>
      <c r="AN56" s="1097"/>
      <c r="AO56" s="1097"/>
      <c r="AP56" s="1097"/>
      <c r="AQ56" s="1097"/>
      <c r="AR56" s="1097"/>
      <c r="AS56" s="1097"/>
      <c r="AT56" s="1097"/>
      <c r="AU56" s="1097"/>
      <c r="AV56" s="1097"/>
      <c r="AW56" s="1097"/>
      <c r="AX56" s="1097"/>
      <c r="AY56" s="1097"/>
      <c r="AZ56" s="1097"/>
      <c r="BA56" s="1097"/>
    </row>
    <row r="57" spans="1:54">
      <c r="A57" s="50" t="s">
        <v>1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 t="s">
        <v>1</v>
      </c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1097" t="s">
        <v>1</v>
      </c>
      <c r="AJ57" s="1097"/>
      <c r="AK57" s="1097"/>
      <c r="AL57" s="1097"/>
      <c r="AM57" s="1097"/>
      <c r="AN57" s="1097"/>
      <c r="AO57" s="1097"/>
      <c r="AP57" s="1097"/>
      <c r="AQ57" s="1097"/>
      <c r="AR57" s="1097"/>
      <c r="AS57" s="1097"/>
      <c r="AT57" s="1097"/>
      <c r="AU57" s="1097"/>
      <c r="AV57" s="1097"/>
      <c r="AW57" s="1097"/>
      <c r="AX57" s="1097"/>
      <c r="AY57" s="1097"/>
      <c r="AZ57" s="1097"/>
      <c r="BA57" s="1097"/>
    </row>
    <row r="58" spans="1:54" ht="6.75" customHeight="1"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J58" s="48"/>
      <c r="AK58" s="48"/>
      <c r="AL58" s="48"/>
      <c r="AM58" s="48"/>
      <c r="AN58" s="48"/>
      <c r="AO58" s="48"/>
      <c r="AP58" s="48"/>
      <c r="AQ58" s="157"/>
      <c r="AR58" s="48"/>
      <c r="AS58" s="48"/>
      <c r="AT58" s="48"/>
      <c r="AU58" s="48"/>
      <c r="AV58" s="48"/>
      <c r="AW58" s="48"/>
      <c r="AX58" s="48"/>
      <c r="AY58" s="48"/>
    </row>
    <row r="59" spans="1:54" ht="12" customHeight="1">
      <c r="A59" s="156" t="s">
        <v>430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50" t="s">
        <v>618</v>
      </c>
      <c r="O59" s="50"/>
      <c r="P59" s="48"/>
      <c r="Q59" s="48"/>
      <c r="R59" s="156" t="s">
        <v>430</v>
      </c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50" t="s">
        <v>618</v>
      </c>
      <c r="AF59" s="50"/>
      <c r="AG59" s="48"/>
      <c r="AH59" s="48"/>
      <c r="AI59" s="156" t="s">
        <v>430</v>
      </c>
      <c r="AJ59" s="48"/>
      <c r="AK59" s="48"/>
      <c r="AL59" s="48"/>
      <c r="AM59" s="48"/>
      <c r="AN59" s="48"/>
      <c r="AO59" s="48"/>
      <c r="AP59" s="48"/>
      <c r="AQ59" s="157"/>
      <c r="AR59" s="48"/>
      <c r="AS59" s="48"/>
      <c r="AT59" s="48"/>
      <c r="AU59" s="48"/>
      <c r="AV59" s="48"/>
      <c r="AW59" s="48"/>
      <c r="AX59" s="50" t="s">
        <v>618</v>
      </c>
      <c r="AY59" s="50"/>
    </row>
    <row r="60" spans="1:54" ht="9.75" customHeight="1"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J60" s="48"/>
      <c r="AK60" s="48"/>
      <c r="AL60" s="48"/>
      <c r="AM60" s="48"/>
      <c r="AN60" s="48"/>
      <c r="AO60" s="48"/>
      <c r="AP60" s="48"/>
      <c r="AQ60" s="157"/>
      <c r="AR60" s="48"/>
      <c r="AS60" s="48"/>
      <c r="AT60" s="48"/>
      <c r="AU60" s="48"/>
      <c r="AV60" s="48"/>
      <c r="AW60" s="48"/>
      <c r="AX60" s="48"/>
      <c r="AY60" s="48"/>
    </row>
    <row r="61" spans="1:54" ht="15.75" customHeight="1">
      <c r="A61" s="413"/>
      <c r="B61" s="53" t="s">
        <v>585</v>
      </c>
      <c r="C61" s="54"/>
      <c r="D61" s="53" t="s">
        <v>586</v>
      </c>
      <c r="E61" s="54"/>
      <c r="F61" s="53" t="s">
        <v>587</v>
      </c>
      <c r="G61" s="54"/>
      <c r="H61" s="53" t="s">
        <v>588</v>
      </c>
      <c r="I61" s="54"/>
      <c r="J61" s="53" t="s">
        <v>589</v>
      </c>
      <c r="K61" s="54"/>
      <c r="L61" s="53" t="s">
        <v>590</v>
      </c>
      <c r="M61" s="54"/>
      <c r="N61" s="53" t="s">
        <v>591</v>
      </c>
      <c r="O61" s="54"/>
      <c r="P61" s="53" t="s">
        <v>377</v>
      </c>
      <c r="Q61" s="54"/>
      <c r="R61" s="413"/>
      <c r="S61" s="53" t="s">
        <v>585</v>
      </c>
      <c r="T61" s="54"/>
      <c r="U61" s="53" t="s">
        <v>586</v>
      </c>
      <c r="V61" s="54"/>
      <c r="W61" s="53" t="s">
        <v>587</v>
      </c>
      <c r="X61" s="54"/>
      <c r="Y61" s="53" t="s">
        <v>588</v>
      </c>
      <c r="Z61" s="54"/>
      <c r="AA61" s="53" t="s">
        <v>589</v>
      </c>
      <c r="AB61" s="54"/>
      <c r="AC61" s="53" t="s">
        <v>590</v>
      </c>
      <c r="AD61" s="54"/>
      <c r="AE61" s="53" t="s">
        <v>591</v>
      </c>
      <c r="AF61" s="54"/>
      <c r="AG61" s="53" t="s">
        <v>377</v>
      </c>
      <c r="AH61" s="54"/>
      <c r="AI61" s="13"/>
      <c r="AJ61" s="1089" t="s">
        <v>592</v>
      </c>
      <c r="AK61" s="1090"/>
      <c r="AL61" s="1090"/>
      <c r="AM61" s="1090"/>
      <c r="AN61" s="1090"/>
      <c r="AO61" s="1090"/>
      <c r="AP61" s="1090"/>
      <c r="AQ61" s="1091"/>
      <c r="AR61" s="244" t="s">
        <v>384</v>
      </c>
      <c r="AS61" s="251"/>
      <c r="AT61" s="250"/>
      <c r="AU61" s="244" t="s">
        <v>385</v>
      </c>
      <c r="AV61" s="251"/>
      <c r="AW61" s="251"/>
      <c r="AX61" s="251"/>
      <c r="AY61" s="250"/>
      <c r="AZ61" s="821" t="s">
        <v>386</v>
      </c>
      <c r="BA61" s="821"/>
      <c r="BB61" s="1057"/>
    </row>
    <row r="62" spans="1:54" ht="24" customHeight="1">
      <c r="A62" s="647" t="s">
        <v>387</v>
      </c>
      <c r="B62" s="650" t="s">
        <v>665</v>
      </c>
      <c r="C62" s="650" t="s">
        <v>389</v>
      </c>
      <c r="D62" s="650" t="s">
        <v>665</v>
      </c>
      <c r="E62" s="650" t="s">
        <v>389</v>
      </c>
      <c r="F62" s="650" t="s">
        <v>665</v>
      </c>
      <c r="G62" s="650" t="s">
        <v>389</v>
      </c>
      <c r="H62" s="650" t="s">
        <v>665</v>
      </c>
      <c r="I62" s="650" t="s">
        <v>389</v>
      </c>
      <c r="J62" s="650" t="s">
        <v>665</v>
      </c>
      <c r="K62" s="650" t="s">
        <v>389</v>
      </c>
      <c r="L62" s="650" t="s">
        <v>665</v>
      </c>
      <c r="M62" s="650" t="s">
        <v>389</v>
      </c>
      <c r="N62" s="650" t="s">
        <v>665</v>
      </c>
      <c r="O62" s="650" t="s">
        <v>389</v>
      </c>
      <c r="P62" s="650" t="s">
        <v>665</v>
      </c>
      <c r="Q62" s="650" t="s">
        <v>389</v>
      </c>
      <c r="R62" s="647" t="s">
        <v>387</v>
      </c>
      <c r="S62" s="650" t="s">
        <v>665</v>
      </c>
      <c r="T62" s="650" t="s">
        <v>389</v>
      </c>
      <c r="U62" s="650" t="s">
        <v>665</v>
      </c>
      <c r="V62" s="650" t="s">
        <v>389</v>
      </c>
      <c r="W62" s="650" t="s">
        <v>665</v>
      </c>
      <c r="X62" s="650" t="s">
        <v>389</v>
      </c>
      <c r="Y62" s="650" t="s">
        <v>665</v>
      </c>
      <c r="Z62" s="650" t="s">
        <v>389</v>
      </c>
      <c r="AA62" s="650" t="s">
        <v>665</v>
      </c>
      <c r="AB62" s="650" t="s">
        <v>389</v>
      </c>
      <c r="AC62" s="650" t="s">
        <v>665</v>
      </c>
      <c r="AD62" s="650" t="s">
        <v>389</v>
      </c>
      <c r="AE62" s="650" t="s">
        <v>665</v>
      </c>
      <c r="AF62" s="650" t="s">
        <v>389</v>
      </c>
      <c r="AG62" s="650" t="s">
        <v>665</v>
      </c>
      <c r="AH62" s="650" t="s">
        <v>389</v>
      </c>
      <c r="AI62" s="647" t="s">
        <v>387</v>
      </c>
      <c r="AJ62" s="649" t="s">
        <v>585</v>
      </c>
      <c r="AK62" s="649" t="s">
        <v>594</v>
      </c>
      <c r="AL62" s="649" t="s">
        <v>595</v>
      </c>
      <c r="AM62" s="649" t="s">
        <v>596</v>
      </c>
      <c r="AN62" s="649" t="s">
        <v>597</v>
      </c>
      <c r="AO62" s="649" t="s">
        <v>598</v>
      </c>
      <c r="AP62" s="649" t="s">
        <v>599</v>
      </c>
      <c r="AQ62" s="648" t="s">
        <v>395</v>
      </c>
      <c r="AR62" s="646" t="s">
        <v>86</v>
      </c>
      <c r="AS62" s="635" t="s">
        <v>9</v>
      </c>
      <c r="AT62" s="636" t="s">
        <v>673</v>
      </c>
      <c r="AU62" s="636" t="s">
        <v>85</v>
      </c>
      <c r="AV62" s="636" t="s">
        <v>81</v>
      </c>
      <c r="AW62" s="618" t="s">
        <v>88</v>
      </c>
      <c r="AX62" s="618" t="s">
        <v>83</v>
      </c>
      <c r="AY62" s="249" t="s">
        <v>377</v>
      </c>
      <c r="AZ62" s="820" t="s">
        <v>111</v>
      </c>
      <c r="BA62" s="830" t="s">
        <v>600</v>
      </c>
      <c r="BB62" s="1058" t="s">
        <v>162</v>
      </c>
    </row>
    <row r="63" spans="1:54" ht="9.75" customHeight="1">
      <c r="A63" s="13"/>
      <c r="B63" s="171"/>
      <c r="C63" s="171"/>
      <c r="D63" s="171"/>
      <c r="E63" s="171"/>
      <c r="F63" s="171"/>
      <c r="G63" s="171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3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3"/>
      <c r="AJ63" s="645"/>
      <c r="AK63" s="645"/>
      <c r="AL63" s="645"/>
      <c r="AM63" s="645"/>
      <c r="AN63" s="645"/>
      <c r="AO63" s="645"/>
      <c r="AP63" s="645"/>
      <c r="AQ63" s="404"/>
      <c r="AR63" s="641"/>
      <c r="AS63" s="641"/>
      <c r="AT63" s="651"/>
      <c r="AU63" s="639"/>
      <c r="AV63" s="639"/>
      <c r="AW63" s="404"/>
      <c r="AX63" s="639"/>
      <c r="AY63" s="404"/>
      <c r="AZ63" s="641"/>
      <c r="BA63" s="641"/>
      <c r="BB63" s="31"/>
    </row>
    <row r="64" spans="1:54">
      <c r="A64" s="16" t="s">
        <v>407</v>
      </c>
      <c r="B64" s="16">
        <f t="shared" ref="B64:O64" si="19">SUM(B66:B89)</f>
        <v>3175</v>
      </c>
      <c r="C64" s="16">
        <f t="shared" si="19"/>
        <v>1440</v>
      </c>
      <c r="D64" s="16">
        <f t="shared" si="19"/>
        <v>640</v>
      </c>
      <c r="E64" s="16">
        <f t="shared" si="19"/>
        <v>365</v>
      </c>
      <c r="F64" s="16">
        <f t="shared" si="19"/>
        <v>354</v>
      </c>
      <c r="G64" s="16">
        <f t="shared" si="19"/>
        <v>100</v>
      </c>
      <c r="H64" s="16">
        <f t="shared" si="19"/>
        <v>559</v>
      </c>
      <c r="I64" s="16">
        <f t="shared" si="19"/>
        <v>236</v>
      </c>
      <c r="J64" s="16">
        <f t="shared" si="19"/>
        <v>1279</v>
      </c>
      <c r="K64" s="16">
        <f t="shared" si="19"/>
        <v>717</v>
      </c>
      <c r="L64" s="16">
        <f t="shared" si="19"/>
        <v>347</v>
      </c>
      <c r="M64" s="16">
        <f t="shared" si="19"/>
        <v>122</v>
      </c>
      <c r="N64" s="16">
        <f t="shared" si="19"/>
        <v>659</v>
      </c>
      <c r="O64" s="16">
        <f t="shared" si="19"/>
        <v>259</v>
      </c>
      <c r="P64" s="16">
        <f>SUM(P66:P89)</f>
        <v>7013</v>
      </c>
      <c r="Q64" s="16">
        <f>SUM(Q66:Q89)</f>
        <v>3239</v>
      </c>
      <c r="R64" s="16" t="s">
        <v>407</v>
      </c>
      <c r="S64" s="16">
        <f t="shared" ref="S64:AF64" si="20">SUM(S66:S89)</f>
        <v>317</v>
      </c>
      <c r="T64" s="16">
        <f t="shared" si="20"/>
        <v>134</v>
      </c>
      <c r="U64" s="16">
        <f t="shared" si="20"/>
        <v>117</v>
      </c>
      <c r="V64" s="16">
        <f t="shared" si="20"/>
        <v>58</v>
      </c>
      <c r="W64" s="16">
        <f t="shared" si="20"/>
        <v>118</v>
      </c>
      <c r="X64" s="16">
        <f t="shared" si="20"/>
        <v>26</v>
      </c>
      <c r="Y64" s="16">
        <f t="shared" si="20"/>
        <v>129</v>
      </c>
      <c r="Z64" s="16">
        <f t="shared" si="20"/>
        <v>55</v>
      </c>
      <c r="AA64" s="16">
        <f t="shared" si="20"/>
        <v>496</v>
      </c>
      <c r="AB64" s="16">
        <f t="shared" si="20"/>
        <v>267</v>
      </c>
      <c r="AC64" s="16">
        <f t="shared" si="20"/>
        <v>147</v>
      </c>
      <c r="AD64" s="16">
        <f t="shared" si="20"/>
        <v>44</v>
      </c>
      <c r="AE64" s="16">
        <f t="shared" si="20"/>
        <v>293</v>
      </c>
      <c r="AF64" s="16">
        <f t="shared" si="20"/>
        <v>132</v>
      </c>
      <c r="AG64" s="16">
        <f>SUM(AG66:AG89)</f>
        <v>1617</v>
      </c>
      <c r="AH64" s="16">
        <f>SUM(AH66:AH89)</f>
        <v>716</v>
      </c>
      <c r="AI64" s="16" t="s">
        <v>407</v>
      </c>
      <c r="AJ64" s="16">
        <f t="shared" ref="AJ64:BA64" si="21">SUM(AJ66:AJ89)</f>
        <v>82</v>
      </c>
      <c r="AK64" s="16">
        <f t="shared" si="21"/>
        <v>26</v>
      </c>
      <c r="AL64" s="16">
        <f t="shared" si="21"/>
        <v>17</v>
      </c>
      <c r="AM64" s="16">
        <f t="shared" si="21"/>
        <v>24</v>
      </c>
      <c r="AN64" s="16">
        <f t="shared" si="21"/>
        <v>39</v>
      </c>
      <c r="AO64" s="16">
        <f t="shared" si="21"/>
        <v>16</v>
      </c>
      <c r="AP64" s="16">
        <f t="shared" si="21"/>
        <v>25</v>
      </c>
      <c r="AQ64" s="743">
        <f>SUM(AQ66:AQ89)</f>
        <v>229</v>
      </c>
      <c r="AR64" s="16">
        <f t="shared" si="21"/>
        <v>223</v>
      </c>
      <c r="AS64" s="16">
        <f t="shared" si="21"/>
        <v>197</v>
      </c>
      <c r="AT64" s="16">
        <f t="shared" si="21"/>
        <v>26</v>
      </c>
      <c r="AU64" s="16">
        <f t="shared" si="21"/>
        <v>461</v>
      </c>
      <c r="AV64" s="16">
        <f t="shared" si="21"/>
        <v>169</v>
      </c>
      <c r="AW64" s="16">
        <f t="shared" si="21"/>
        <v>0</v>
      </c>
      <c r="AX64" s="16">
        <f t="shared" si="21"/>
        <v>230</v>
      </c>
      <c r="AY64" s="16">
        <f t="shared" si="21"/>
        <v>691</v>
      </c>
      <c r="AZ64" s="16">
        <f t="shared" si="21"/>
        <v>22</v>
      </c>
      <c r="BA64" s="16">
        <f t="shared" si="21"/>
        <v>22</v>
      </c>
      <c r="BB64" s="31"/>
    </row>
    <row r="65" spans="1:54" ht="10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6"/>
      <c r="Q65" s="16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6"/>
      <c r="AH65" s="16"/>
      <c r="AI65" s="17"/>
      <c r="AJ65" s="16"/>
      <c r="AK65" s="16"/>
      <c r="AL65" s="16"/>
      <c r="AM65" s="16"/>
      <c r="AN65" s="16"/>
      <c r="AO65" s="16"/>
      <c r="AP65" s="16"/>
      <c r="AQ65" s="743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31"/>
    </row>
    <row r="66" spans="1:54" ht="14.25" customHeight="1">
      <c r="A66" s="17" t="s">
        <v>431</v>
      </c>
      <c r="B66" s="17">
        <f>+'saisie Niv3_Pub'!B66+'saisie Niv3_Pub'!C66</f>
        <v>512</v>
      </c>
      <c r="C66" s="17">
        <f>+'saisie Niv3_Pub'!C66</f>
        <v>250</v>
      </c>
      <c r="D66" s="17">
        <f>+'saisie Niv3_Pub'!D66+'saisie Niv3_Pub'!E66</f>
        <v>96</v>
      </c>
      <c r="E66" s="17">
        <f>+'saisie Niv3_Pub'!E66</f>
        <v>64</v>
      </c>
      <c r="F66" s="17">
        <f>+'saisie Niv3_Pub'!F66+'saisie Niv3_Pub'!G66</f>
        <v>72</v>
      </c>
      <c r="G66" s="17">
        <f>+'saisie Niv3_Pub'!G66</f>
        <v>24</v>
      </c>
      <c r="H66" s="17">
        <f>+'saisie Niv3_Pub'!H66+'saisie Niv3_Pub'!I66</f>
        <v>121</v>
      </c>
      <c r="I66" s="17">
        <f>+'saisie Niv3_Pub'!I66</f>
        <v>57</v>
      </c>
      <c r="J66" s="17">
        <f>+'saisie Niv3_Pub'!J66+'saisie Niv3_Pub'!K66</f>
        <v>371</v>
      </c>
      <c r="K66" s="17">
        <f>+'saisie Niv3_Pub'!K66</f>
        <v>215</v>
      </c>
      <c r="L66" s="17">
        <f>+'saisie Niv3_Pub'!L66+'saisie Niv3_Pub'!M66</f>
        <v>121</v>
      </c>
      <c r="M66" s="17">
        <f>+'saisie Niv3_Pub'!M66</f>
        <v>49</v>
      </c>
      <c r="N66" s="17">
        <f>+'saisie Niv3_Pub'!N66+'saisie Niv3_Pub'!O66</f>
        <v>150</v>
      </c>
      <c r="O66" s="17">
        <f>+'saisie Niv3_Pub'!O66</f>
        <v>68</v>
      </c>
      <c r="P66" s="16">
        <f t="shared" ref="P66:P89" si="22">B66+D66+F66+H66+J66+L66+N66</f>
        <v>1443</v>
      </c>
      <c r="Q66" s="16">
        <f t="shared" ref="Q66:Q89" si="23">C66+E66+G66+I66+K66+M66+O66</f>
        <v>727</v>
      </c>
      <c r="R66" s="17" t="s">
        <v>431</v>
      </c>
      <c r="S66" s="17">
        <f>+'saisie Niv3_Pub'!S66+'saisie Niv3_Pub'!T66</f>
        <v>18</v>
      </c>
      <c r="T66" s="17">
        <f>+'saisie Niv3_Pub'!T66</f>
        <v>5</v>
      </c>
      <c r="U66" s="17">
        <f>+'saisie Niv3_Pub'!U66+'saisie Niv3_Pub'!V66</f>
        <v>31</v>
      </c>
      <c r="V66" s="17">
        <f>+'saisie Niv3_Pub'!V66</f>
        <v>17</v>
      </c>
      <c r="W66" s="17">
        <f>+'saisie Niv3_Pub'!W66+'saisie Niv3_Pub'!X66</f>
        <v>18</v>
      </c>
      <c r="X66" s="17">
        <f>+'saisie Niv3_Pub'!X66</f>
        <v>4</v>
      </c>
      <c r="Y66" s="17">
        <f>+'saisie Niv3_Pub'!Y66+'saisie Niv3_Pub'!Z66</f>
        <v>38</v>
      </c>
      <c r="Z66" s="17">
        <f>+'saisie Niv3_Pub'!Z66</f>
        <v>18</v>
      </c>
      <c r="AA66" s="17">
        <f>+'saisie Niv3_Pub'!AA66+'saisie Niv3_Pub'!AB66</f>
        <v>124</v>
      </c>
      <c r="AB66" s="17">
        <f>+'saisie Niv3_Pub'!AB66</f>
        <v>85</v>
      </c>
      <c r="AC66" s="17">
        <f>+'saisie Niv3_Pub'!AC66+'saisie Niv3_Pub'!AD66</f>
        <v>49</v>
      </c>
      <c r="AD66" s="17">
        <f>+'saisie Niv3_Pub'!AD66</f>
        <v>22</v>
      </c>
      <c r="AE66" s="17">
        <f>+'saisie Niv3_Pub'!AE66+'saisie Niv3_Pub'!AF66</f>
        <v>80</v>
      </c>
      <c r="AF66" s="17">
        <f>+'saisie Niv3_Pub'!AF66</f>
        <v>52</v>
      </c>
      <c r="AG66" s="16">
        <f t="shared" ref="AG66:AG89" si="24">S66+U66+W66+Y66+AA66+AC66+AE66</f>
        <v>358</v>
      </c>
      <c r="AH66" s="16">
        <f t="shared" ref="AH66:AH89" si="25">T66+V66+X66+Z66+AB66+AD66+AF66</f>
        <v>203</v>
      </c>
      <c r="AI66" s="17" t="s">
        <v>431</v>
      </c>
      <c r="AJ66" s="17">
        <f>+'saisie Niv3_Pub'!AJ66</f>
        <v>24</v>
      </c>
      <c r="AK66" s="17">
        <v>6</v>
      </c>
      <c r="AL66" s="17">
        <v>4</v>
      </c>
      <c r="AM66" s="17">
        <v>6</v>
      </c>
      <c r="AN66" s="17">
        <v>10</v>
      </c>
      <c r="AO66" s="17">
        <v>5</v>
      </c>
      <c r="AP66" s="17">
        <v>6</v>
      </c>
      <c r="AQ66" s="743">
        <f t="shared" ref="AQ66:AQ89" si="26">SUM(AJ66:AP66)</f>
        <v>61</v>
      </c>
      <c r="AR66" s="17">
        <f>+'saisie Niv3_Pub'!AR66</f>
        <v>43</v>
      </c>
      <c r="AS66" s="17">
        <f>+'saisie Niv3_Pub'!AS66</f>
        <v>40</v>
      </c>
      <c r="AT66" s="17">
        <f>+'saisie Niv3_Pub'!AT66</f>
        <v>3</v>
      </c>
      <c r="AU66" s="17">
        <f>+'saisie Niv3_Pub'!AU66</f>
        <v>94</v>
      </c>
      <c r="AV66" s="17">
        <f>+'saisie Niv3_Pub'!AV66</f>
        <v>46</v>
      </c>
      <c r="AW66" s="17">
        <f>+'saisie Niv3_Pub'!AW66</f>
        <v>0</v>
      </c>
      <c r="AX66" s="17">
        <f>+'saisie Niv3_Pub'!AX66</f>
        <v>47</v>
      </c>
      <c r="AY66" s="90">
        <f t="shared" ref="AY66:AY74" si="27">AU66+AX66</f>
        <v>141</v>
      </c>
      <c r="AZ66" s="17">
        <v>2</v>
      </c>
      <c r="BA66" s="17">
        <v>2</v>
      </c>
      <c r="BB66" s="31"/>
    </row>
    <row r="67" spans="1:54" ht="14.25" customHeight="1">
      <c r="A67" s="17" t="s">
        <v>432</v>
      </c>
      <c r="B67" s="17">
        <f>+'saisie Niv3_Pub'!B68+'saisie Niv3_Pub'!C68</f>
        <v>160</v>
      </c>
      <c r="C67" s="17">
        <f>+'saisie Niv3_Pub'!C68</f>
        <v>72</v>
      </c>
      <c r="D67" s="17">
        <f>+'saisie Niv3_Pub'!D68+'saisie Niv3_Pub'!E68</f>
        <v>67</v>
      </c>
      <c r="E67" s="17">
        <f>+'saisie Niv3_Pub'!E68</f>
        <v>32</v>
      </c>
      <c r="F67" s="17">
        <f>+'saisie Niv3_Pub'!F68+'saisie Niv3_Pub'!G68</f>
        <v>24</v>
      </c>
      <c r="G67" s="17">
        <f>+'saisie Niv3_Pub'!G68</f>
        <v>8</v>
      </c>
      <c r="H67" s="17">
        <f>+'saisie Niv3_Pub'!H68+'saisie Niv3_Pub'!I68</f>
        <v>20</v>
      </c>
      <c r="I67" s="17">
        <f>+'saisie Niv3_Pub'!I68</f>
        <v>12</v>
      </c>
      <c r="J67" s="17">
        <f>+'saisie Niv3_Pub'!J68+'saisie Niv3_Pub'!K68</f>
        <v>45</v>
      </c>
      <c r="K67" s="17">
        <f>+'saisie Niv3_Pub'!K68</f>
        <v>27</v>
      </c>
      <c r="L67" s="17">
        <f>+'saisie Niv3_Pub'!L68+'saisie Niv3_Pub'!M68</f>
        <v>17</v>
      </c>
      <c r="M67" s="17">
        <f>+'saisie Niv3_Pub'!M68</f>
        <v>7</v>
      </c>
      <c r="N67" s="17">
        <f>+'saisie Niv3_Pub'!N68+'saisie Niv3_Pub'!O68</f>
        <v>21</v>
      </c>
      <c r="O67" s="17">
        <f>+'saisie Niv3_Pub'!O68</f>
        <v>7</v>
      </c>
      <c r="P67" s="16">
        <f t="shared" si="22"/>
        <v>354</v>
      </c>
      <c r="Q67" s="16">
        <f t="shared" si="23"/>
        <v>165</v>
      </c>
      <c r="R67" s="17" t="s">
        <v>432</v>
      </c>
      <c r="S67" s="17">
        <f>+'saisie Niv3_Pub'!S68+'saisie Niv3_Pub'!T68</f>
        <v>16</v>
      </c>
      <c r="T67" s="17">
        <f>+'saisie Niv3_Pub'!T68</f>
        <v>8</v>
      </c>
      <c r="U67" s="17">
        <f>+'saisie Niv3_Pub'!U68+'saisie Niv3_Pub'!V68</f>
        <v>14</v>
      </c>
      <c r="V67" s="17">
        <f>+'saisie Niv3_Pub'!V68</f>
        <v>7</v>
      </c>
      <c r="W67" s="17">
        <f>+'saisie Niv3_Pub'!W68+'saisie Niv3_Pub'!X68</f>
        <v>2</v>
      </c>
      <c r="X67" s="17">
        <f>+'saisie Niv3_Pub'!X68</f>
        <v>1</v>
      </c>
      <c r="Y67" s="17">
        <f>+'saisie Niv3_Pub'!Y68+'saisie Niv3_Pub'!Z68</f>
        <v>2</v>
      </c>
      <c r="Z67" s="17">
        <f>+'saisie Niv3_Pub'!Z68</f>
        <v>2</v>
      </c>
      <c r="AA67" s="17">
        <f>+'saisie Niv3_Pub'!AA68+'saisie Niv3_Pub'!AB68</f>
        <v>17</v>
      </c>
      <c r="AB67" s="17">
        <f>+'saisie Niv3_Pub'!AB68</f>
        <v>11</v>
      </c>
      <c r="AC67" s="17">
        <f>+'saisie Niv3_Pub'!AC68+'saisie Niv3_Pub'!AD68</f>
        <v>4</v>
      </c>
      <c r="AD67" s="17">
        <f>+'saisie Niv3_Pub'!AD68</f>
        <v>1</v>
      </c>
      <c r="AE67" s="17">
        <f>+'saisie Niv3_Pub'!AE68+'saisie Niv3_Pub'!AF68</f>
        <v>8</v>
      </c>
      <c r="AF67" s="17">
        <f>+'saisie Niv3_Pub'!AF68</f>
        <v>4</v>
      </c>
      <c r="AG67" s="16">
        <f t="shared" si="24"/>
        <v>63</v>
      </c>
      <c r="AH67" s="16">
        <f t="shared" si="25"/>
        <v>34</v>
      </c>
      <c r="AI67" s="17" t="s">
        <v>432</v>
      </c>
      <c r="AJ67" s="17">
        <f>+'saisie Niv3_Pub'!AJ68</f>
        <v>4</v>
      </c>
      <c r="AK67" s="17">
        <f>+'saisie Niv3_Pub'!AK68</f>
        <v>2</v>
      </c>
      <c r="AL67" s="17">
        <f>+'saisie Niv3_Pub'!AL68</f>
        <v>2</v>
      </c>
      <c r="AM67" s="17">
        <f>+'saisie Niv3_Pub'!AM68</f>
        <v>1</v>
      </c>
      <c r="AN67" s="17">
        <f>+'saisie Niv3_Pub'!AN68</f>
        <v>2</v>
      </c>
      <c r="AO67" s="17">
        <f>+'saisie Niv3_Pub'!AO68</f>
        <v>1</v>
      </c>
      <c r="AP67" s="17">
        <f>+'saisie Niv3_Pub'!AP68</f>
        <v>1</v>
      </c>
      <c r="AQ67" s="743">
        <f t="shared" si="26"/>
        <v>13</v>
      </c>
      <c r="AR67" s="17">
        <f>+'saisie Niv3_Pub'!AR68</f>
        <v>14</v>
      </c>
      <c r="AS67" s="17">
        <f>+'saisie Niv3_Pub'!AS68</f>
        <v>13</v>
      </c>
      <c r="AT67" s="17">
        <f>+'saisie Niv3_Pub'!AT68</f>
        <v>1</v>
      </c>
      <c r="AU67" s="17">
        <f>+'saisie Niv3_Pub'!AU68</f>
        <v>36</v>
      </c>
      <c r="AV67" s="17">
        <f>+'saisie Niv3_Pub'!AV68</f>
        <v>16</v>
      </c>
      <c r="AW67" s="17">
        <f>+'saisie Niv3_Pub'!AW68</f>
        <v>0</v>
      </c>
      <c r="AX67" s="17">
        <f>+'saisie Niv3_Pub'!AX68</f>
        <v>19</v>
      </c>
      <c r="AY67" s="90">
        <f t="shared" si="27"/>
        <v>55</v>
      </c>
      <c r="AZ67" s="17">
        <f>+'saisie Niv3_Pub'!BA68</f>
        <v>2</v>
      </c>
      <c r="BA67" s="17">
        <f>+'saisie Niv3_Pub'!BB68</f>
        <v>2</v>
      </c>
      <c r="BB67" s="31"/>
    </row>
    <row r="68" spans="1:54" ht="14.25" customHeight="1">
      <c r="A68" s="17" t="s">
        <v>433</v>
      </c>
      <c r="B68" s="17">
        <f>+'saisie Niv3_Pub'!B69+'saisie Niv3_Pub'!C69</f>
        <v>272</v>
      </c>
      <c r="C68" s="17">
        <f>+'saisie Niv3_Pub'!C69</f>
        <v>152</v>
      </c>
      <c r="D68" s="17">
        <f>+'saisie Niv3_Pub'!D69+'saisie Niv3_Pub'!E69</f>
        <v>86</v>
      </c>
      <c r="E68" s="17">
        <f>+'saisie Niv3_Pub'!E69</f>
        <v>48</v>
      </c>
      <c r="F68" s="17">
        <f>+'saisie Niv3_Pub'!F69+'saisie Niv3_Pub'!G69</f>
        <v>72</v>
      </c>
      <c r="G68" s="17">
        <f>+'saisie Niv3_Pub'!G69</f>
        <v>18</v>
      </c>
      <c r="H68" s="17">
        <f>+'saisie Niv3_Pub'!H69+'saisie Niv3_Pub'!I69</f>
        <v>0</v>
      </c>
      <c r="I68" s="17">
        <f>+'saisie Niv3_Pub'!I69</f>
        <v>0</v>
      </c>
      <c r="J68" s="17">
        <f>+'saisie Niv3_Pub'!J69+'saisie Niv3_Pub'!K69</f>
        <v>82</v>
      </c>
      <c r="K68" s="17">
        <f>+'saisie Niv3_Pub'!K69</f>
        <v>54</v>
      </c>
      <c r="L68" s="17">
        <f>+'saisie Niv3_Pub'!L69+'saisie Niv3_Pub'!M69</f>
        <v>16</v>
      </c>
      <c r="M68" s="17">
        <f>+'saisie Niv3_Pub'!M69</f>
        <v>4</v>
      </c>
      <c r="N68" s="17">
        <f>+'saisie Niv3_Pub'!N69+'saisie Niv3_Pub'!O69</f>
        <v>28</v>
      </c>
      <c r="O68" s="17">
        <f>+'saisie Niv3_Pub'!O69</f>
        <v>13</v>
      </c>
      <c r="P68" s="16">
        <f t="shared" si="22"/>
        <v>556</v>
      </c>
      <c r="Q68" s="16">
        <f t="shared" si="23"/>
        <v>289</v>
      </c>
      <c r="R68" s="17" t="s">
        <v>433</v>
      </c>
      <c r="S68" s="17">
        <f>+'saisie Niv3_Pub'!S69+'saisie Niv3_Pub'!T69</f>
        <v>47</v>
      </c>
      <c r="T68" s="17">
        <f>+'saisie Niv3_Pub'!T69</f>
        <v>21</v>
      </c>
      <c r="U68" s="17">
        <f>+'saisie Niv3_Pub'!U69+'saisie Niv3_Pub'!V69</f>
        <v>7</v>
      </c>
      <c r="V68" s="17">
        <f>+'saisie Niv3_Pub'!V69</f>
        <v>2</v>
      </c>
      <c r="W68" s="17">
        <f>+'saisie Niv3_Pub'!W69+'saisie Niv3_Pub'!X69</f>
        <v>41</v>
      </c>
      <c r="X68" s="17">
        <f>+'saisie Niv3_Pub'!X69</f>
        <v>7</v>
      </c>
      <c r="Y68" s="17">
        <f>+'saisie Niv3_Pub'!Y69+'saisie Niv3_Pub'!Z69</f>
        <v>0</v>
      </c>
      <c r="Z68" s="17">
        <f>+'saisie Niv3_Pub'!Z69</f>
        <v>0</v>
      </c>
      <c r="AA68" s="17">
        <f>+'saisie Niv3_Pub'!AA69+'saisie Niv3_Pub'!AB69</f>
        <v>41</v>
      </c>
      <c r="AB68" s="17">
        <f>+'saisie Niv3_Pub'!AB69</f>
        <v>23</v>
      </c>
      <c r="AC68" s="17">
        <f>+'saisie Niv3_Pub'!AC69+'saisie Niv3_Pub'!AD69</f>
        <v>10</v>
      </c>
      <c r="AD68" s="17">
        <f>+'saisie Niv3_Pub'!AD69</f>
        <v>2</v>
      </c>
      <c r="AE68" s="17">
        <f>+'saisie Niv3_Pub'!AE69+'saisie Niv3_Pub'!AF69</f>
        <v>21</v>
      </c>
      <c r="AF68" s="17">
        <f>+'saisie Niv3_Pub'!AF69</f>
        <v>7</v>
      </c>
      <c r="AG68" s="16">
        <f t="shared" si="24"/>
        <v>167</v>
      </c>
      <c r="AH68" s="16">
        <f t="shared" si="25"/>
        <v>62</v>
      </c>
      <c r="AI68" s="17" t="s">
        <v>433</v>
      </c>
      <c r="AJ68" s="17">
        <f>+'saisie Niv3_Pub'!AJ69</f>
        <v>5</v>
      </c>
      <c r="AK68" s="17">
        <f>+'saisie Niv3_Pub'!AK69</f>
        <v>2</v>
      </c>
      <c r="AL68" s="17">
        <f>+'saisie Niv3_Pub'!AL69</f>
        <v>2</v>
      </c>
      <c r="AM68" s="17">
        <f>+'saisie Niv3_Pub'!AM69</f>
        <v>0</v>
      </c>
      <c r="AN68" s="17">
        <f>+'saisie Niv3_Pub'!AN69</f>
        <v>2</v>
      </c>
      <c r="AO68" s="17">
        <f>+'saisie Niv3_Pub'!AO69</f>
        <v>1</v>
      </c>
      <c r="AP68" s="17">
        <f>+'saisie Niv3_Pub'!AP69</f>
        <v>1</v>
      </c>
      <c r="AQ68" s="743">
        <f t="shared" si="26"/>
        <v>13</v>
      </c>
      <c r="AR68" s="17">
        <f>+'saisie Niv3_Pub'!AR69</f>
        <v>13</v>
      </c>
      <c r="AS68" s="17">
        <f>+'saisie Niv3_Pub'!AS69</f>
        <v>13</v>
      </c>
      <c r="AT68" s="17">
        <f>+'saisie Niv3_Pub'!AT69</f>
        <v>0</v>
      </c>
      <c r="AU68" s="17">
        <f>+'saisie Niv3_Pub'!AU69</f>
        <v>31</v>
      </c>
      <c r="AV68" s="17">
        <f>+'saisie Niv3_Pub'!AV69</f>
        <v>10</v>
      </c>
      <c r="AW68" s="17">
        <f>+'saisie Niv3_Pub'!AW69</f>
        <v>0</v>
      </c>
      <c r="AX68" s="17">
        <f>+'saisie Niv3_Pub'!AX69</f>
        <v>11</v>
      </c>
      <c r="AY68" s="90">
        <f t="shared" si="27"/>
        <v>42</v>
      </c>
      <c r="AZ68" s="17">
        <f>+'saisie Niv3_Pub'!BA69</f>
        <v>1</v>
      </c>
      <c r="BA68" s="17">
        <f>+'saisie Niv3_Pub'!BB69</f>
        <v>1</v>
      </c>
      <c r="BB68" s="31"/>
    </row>
    <row r="69" spans="1:54" ht="14.25" customHeight="1">
      <c r="A69" s="17" t="s">
        <v>434</v>
      </c>
      <c r="B69" s="17">
        <f>+'saisie Niv3_Pub'!B70+'saisie Niv3_Pub'!C70</f>
        <v>118</v>
      </c>
      <c r="C69" s="17">
        <f>+'saisie Niv3_Pub'!C70</f>
        <v>52</v>
      </c>
      <c r="D69" s="17">
        <f>+'saisie Niv3_Pub'!D70+'saisie Niv3_Pub'!E70</f>
        <v>25</v>
      </c>
      <c r="E69" s="17">
        <f>+'saisie Niv3_Pub'!E70</f>
        <v>15</v>
      </c>
      <c r="F69" s="17">
        <f>+'saisie Niv3_Pub'!F70+'saisie Niv3_Pub'!G70</f>
        <v>16</v>
      </c>
      <c r="G69" s="17">
        <f>+'saisie Niv3_Pub'!G70</f>
        <v>4</v>
      </c>
      <c r="H69" s="17">
        <f>+'saisie Niv3_Pub'!H70+'saisie Niv3_Pub'!I70</f>
        <v>34</v>
      </c>
      <c r="I69" s="17">
        <f>+'saisie Niv3_Pub'!I70</f>
        <v>16</v>
      </c>
      <c r="J69" s="17">
        <f>+'saisie Niv3_Pub'!J70+'saisie Niv3_Pub'!K70</f>
        <v>38</v>
      </c>
      <c r="K69" s="17">
        <f>+'saisie Niv3_Pub'!K70</f>
        <v>24</v>
      </c>
      <c r="L69" s="17">
        <f>+'saisie Niv3_Pub'!L70+'saisie Niv3_Pub'!M70</f>
        <v>15</v>
      </c>
      <c r="M69" s="17">
        <f>+'saisie Niv3_Pub'!M70</f>
        <v>7</v>
      </c>
      <c r="N69" s="17">
        <f>+'saisie Niv3_Pub'!N70+'saisie Niv3_Pub'!O70</f>
        <v>26</v>
      </c>
      <c r="O69" s="17">
        <f>+'saisie Niv3_Pub'!O70</f>
        <v>17</v>
      </c>
      <c r="P69" s="16">
        <f t="shared" si="22"/>
        <v>272</v>
      </c>
      <c r="Q69" s="16">
        <f t="shared" si="23"/>
        <v>135</v>
      </c>
      <c r="R69" s="17" t="s">
        <v>434</v>
      </c>
      <c r="S69" s="17">
        <f>+'saisie Niv3_Pub'!S70+'saisie Niv3_Pub'!T70</f>
        <v>8</v>
      </c>
      <c r="T69" s="17">
        <f>+'saisie Niv3_Pub'!T70</f>
        <v>3</v>
      </c>
      <c r="U69" s="17">
        <f>+'saisie Niv3_Pub'!U70+'saisie Niv3_Pub'!V70</f>
        <v>2</v>
      </c>
      <c r="V69" s="17">
        <f>+'saisie Niv3_Pub'!V70</f>
        <v>0</v>
      </c>
      <c r="W69" s="17">
        <f>+'saisie Niv3_Pub'!W70+'saisie Niv3_Pub'!X70</f>
        <v>6</v>
      </c>
      <c r="X69" s="17">
        <f>+'saisie Niv3_Pub'!X70</f>
        <v>1</v>
      </c>
      <c r="Y69" s="17">
        <f>+'saisie Niv3_Pub'!Y70+'saisie Niv3_Pub'!Z70</f>
        <v>1</v>
      </c>
      <c r="Z69" s="17">
        <f>+'saisie Niv3_Pub'!Z70</f>
        <v>1</v>
      </c>
      <c r="AA69" s="17">
        <f>+'saisie Niv3_Pub'!AA70+'saisie Niv3_Pub'!AB70</f>
        <v>17</v>
      </c>
      <c r="AB69" s="17">
        <f>+'saisie Niv3_Pub'!AB70</f>
        <v>11</v>
      </c>
      <c r="AC69" s="17">
        <f>+'saisie Niv3_Pub'!AC70+'saisie Niv3_Pub'!AD70</f>
        <v>9</v>
      </c>
      <c r="AD69" s="17">
        <f>+'saisie Niv3_Pub'!AD70</f>
        <v>4</v>
      </c>
      <c r="AE69" s="17">
        <f>+'saisie Niv3_Pub'!AE70+'saisie Niv3_Pub'!AF70</f>
        <v>9</v>
      </c>
      <c r="AF69" s="17">
        <f>+'saisie Niv3_Pub'!AF70</f>
        <v>5</v>
      </c>
      <c r="AG69" s="16">
        <f t="shared" si="24"/>
        <v>52</v>
      </c>
      <c r="AH69" s="16">
        <f t="shared" si="25"/>
        <v>25</v>
      </c>
      <c r="AI69" s="17" t="s">
        <v>434</v>
      </c>
      <c r="AJ69" s="17">
        <f>+'saisie Niv3_Pub'!AJ70</f>
        <v>2</v>
      </c>
      <c r="AK69" s="17">
        <f>+'saisie Niv3_Pub'!AK70</f>
        <v>1</v>
      </c>
      <c r="AL69" s="17">
        <f>+'saisie Niv3_Pub'!AL70</f>
        <v>1</v>
      </c>
      <c r="AM69" s="17">
        <f>+'saisie Niv3_Pub'!AM70</f>
        <v>1</v>
      </c>
      <c r="AN69" s="17">
        <f>+'saisie Niv3_Pub'!AN70</f>
        <v>1</v>
      </c>
      <c r="AO69" s="17">
        <f>+'saisie Niv3_Pub'!AO70</f>
        <v>1</v>
      </c>
      <c r="AP69" s="17">
        <f>+'saisie Niv3_Pub'!AP70</f>
        <v>1</v>
      </c>
      <c r="AQ69" s="743">
        <f t="shared" si="26"/>
        <v>8</v>
      </c>
      <c r="AR69" s="17">
        <f>+'saisie Niv3_Pub'!AR70</f>
        <v>8</v>
      </c>
      <c r="AS69" s="17">
        <f>+'saisie Niv3_Pub'!AS70</f>
        <v>7</v>
      </c>
      <c r="AT69" s="17">
        <f>+'saisie Niv3_Pub'!AT70</f>
        <v>1</v>
      </c>
      <c r="AU69" s="17">
        <f>+'saisie Niv3_Pub'!AU70</f>
        <v>21</v>
      </c>
      <c r="AV69" s="17">
        <f>+'saisie Niv3_Pub'!AV70</f>
        <v>8</v>
      </c>
      <c r="AW69" s="17">
        <f>+'saisie Niv3_Pub'!AW70</f>
        <v>0</v>
      </c>
      <c r="AX69" s="17">
        <f>+'saisie Niv3_Pub'!AX70</f>
        <v>11</v>
      </c>
      <c r="AY69" s="90">
        <f t="shared" si="27"/>
        <v>32</v>
      </c>
      <c r="AZ69" s="17">
        <f>+'saisie Niv3_Pub'!BA70</f>
        <v>1</v>
      </c>
      <c r="BA69" s="17">
        <f>+'saisie Niv3_Pub'!BB70</f>
        <v>1</v>
      </c>
      <c r="BB69" s="31"/>
    </row>
    <row r="70" spans="1:54" ht="14.25" customHeight="1">
      <c r="A70" s="17" t="s">
        <v>435</v>
      </c>
      <c r="B70" s="17">
        <f>+'saisie Niv3_Pub'!B71+'saisie Niv3_Pub'!C71</f>
        <v>188</v>
      </c>
      <c r="C70" s="17">
        <f>+'saisie Niv3_Pub'!C71</f>
        <v>107</v>
      </c>
      <c r="D70" s="17">
        <f>+'saisie Niv3_Pub'!D71+'saisie Niv3_Pub'!E71</f>
        <v>34</v>
      </c>
      <c r="E70" s="17">
        <f>+'saisie Niv3_Pub'!E71</f>
        <v>20</v>
      </c>
      <c r="F70" s="17">
        <f>+'saisie Niv3_Pub'!F71+'saisie Niv3_Pub'!G71</f>
        <v>31</v>
      </c>
      <c r="G70" s="17">
        <f>+'saisie Niv3_Pub'!G71</f>
        <v>11</v>
      </c>
      <c r="H70" s="17">
        <f>+'saisie Niv3_Pub'!H71+'saisie Niv3_Pub'!I71</f>
        <v>23</v>
      </c>
      <c r="I70" s="17">
        <f>+'saisie Niv3_Pub'!I71</f>
        <v>14</v>
      </c>
      <c r="J70" s="17">
        <f>+'saisie Niv3_Pub'!J71+'saisie Niv3_Pub'!K71</f>
        <v>57</v>
      </c>
      <c r="K70" s="17">
        <f>+'saisie Niv3_Pub'!K71</f>
        <v>41</v>
      </c>
      <c r="L70" s="17">
        <f>+'saisie Niv3_Pub'!L71+'saisie Niv3_Pub'!M71</f>
        <v>26</v>
      </c>
      <c r="M70" s="17">
        <f>+'saisie Niv3_Pub'!M71</f>
        <v>6</v>
      </c>
      <c r="N70" s="17">
        <f>+'saisie Niv3_Pub'!N71+'saisie Niv3_Pub'!O71</f>
        <v>54</v>
      </c>
      <c r="O70" s="17">
        <f>+'saisie Niv3_Pub'!O71</f>
        <v>18</v>
      </c>
      <c r="P70" s="16">
        <f t="shared" si="22"/>
        <v>413</v>
      </c>
      <c r="Q70" s="16">
        <f t="shared" si="23"/>
        <v>217</v>
      </c>
      <c r="R70" s="17" t="s">
        <v>435</v>
      </c>
      <c r="S70" s="17">
        <f>+'saisie Niv3_Pub'!S71+'saisie Niv3_Pub'!T71</f>
        <v>24</v>
      </c>
      <c r="T70" s="17">
        <f>+'saisie Niv3_Pub'!T71</f>
        <v>13</v>
      </c>
      <c r="U70" s="17">
        <f>+'saisie Niv3_Pub'!U71+'saisie Niv3_Pub'!V71</f>
        <v>9</v>
      </c>
      <c r="V70" s="17">
        <f>+'saisie Niv3_Pub'!V71</f>
        <v>3</v>
      </c>
      <c r="W70" s="17">
        <f>+'saisie Niv3_Pub'!W71+'saisie Niv3_Pub'!X71</f>
        <v>17</v>
      </c>
      <c r="X70" s="17">
        <f>+'saisie Niv3_Pub'!X71</f>
        <v>4</v>
      </c>
      <c r="Y70" s="17">
        <f>+'saisie Niv3_Pub'!Y71+'saisie Niv3_Pub'!Z71</f>
        <v>5</v>
      </c>
      <c r="Z70" s="17">
        <f>+'saisie Niv3_Pub'!Z71</f>
        <v>3</v>
      </c>
      <c r="AA70" s="17">
        <f>+'saisie Niv3_Pub'!AA71+'saisie Niv3_Pub'!AB71</f>
        <v>26</v>
      </c>
      <c r="AB70" s="17">
        <f>+'saisie Niv3_Pub'!AB71</f>
        <v>17</v>
      </c>
      <c r="AC70" s="17">
        <f>+'saisie Niv3_Pub'!AC71+'saisie Niv3_Pub'!AD71</f>
        <v>12</v>
      </c>
      <c r="AD70" s="17">
        <f>+'saisie Niv3_Pub'!AD71</f>
        <v>3</v>
      </c>
      <c r="AE70" s="17">
        <f>+'saisie Niv3_Pub'!AE71+'saisie Niv3_Pub'!AF71</f>
        <v>17</v>
      </c>
      <c r="AF70" s="17">
        <f>+'saisie Niv3_Pub'!AF71</f>
        <v>4</v>
      </c>
      <c r="AG70" s="16">
        <f t="shared" si="24"/>
        <v>110</v>
      </c>
      <c r="AH70" s="16">
        <f t="shared" si="25"/>
        <v>47</v>
      </c>
      <c r="AI70" s="17" t="s">
        <v>435</v>
      </c>
      <c r="AJ70" s="17">
        <f>+'saisie Niv3_Pub'!AJ71</f>
        <v>3</v>
      </c>
      <c r="AK70" s="17">
        <f>+'saisie Niv3_Pub'!AK71</f>
        <v>1</v>
      </c>
      <c r="AL70" s="17">
        <f>+'saisie Niv3_Pub'!AL71</f>
        <v>1</v>
      </c>
      <c r="AM70" s="17">
        <f>+'saisie Niv3_Pub'!AM71</f>
        <v>1</v>
      </c>
      <c r="AN70" s="17">
        <f>+'saisie Niv3_Pub'!AN71</f>
        <v>1</v>
      </c>
      <c r="AO70" s="17">
        <f>+'saisie Niv3_Pub'!AO71</f>
        <v>1</v>
      </c>
      <c r="AP70" s="17">
        <f>+'saisie Niv3_Pub'!AP71</f>
        <v>1</v>
      </c>
      <c r="AQ70" s="743">
        <f t="shared" si="26"/>
        <v>9</v>
      </c>
      <c r="AR70" s="17">
        <f>+'saisie Niv3_Pub'!AR71</f>
        <v>9</v>
      </c>
      <c r="AS70" s="17">
        <f>+'saisie Niv3_Pub'!AS71</f>
        <v>9</v>
      </c>
      <c r="AT70" s="17">
        <f>+'saisie Niv3_Pub'!AT71</f>
        <v>0</v>
      </c>
      <c r="AU70" s="17">
        <f>+'saisie Niv3_Pub'!AU71</f>
        <v>19</v>
      </c>
      <c r="AV70" s="17">
        <f>+'saisie Niv3_Pub'!AV71</f>
        <v>4</v>
      </c>
      <c r="AW70" s="17">
        <f>+'saisie Niv3_Pub'!AW71</f>
        <v>0</v>
      </c>
      <c r="AX70" s="17">
        <f>+'saisie Niv3_Pub'!AX71</f>
        <v>8</v>
      </c>
      <c r="AY70" s="90">
        <f t="shared" si="27"/>
        <v>27</v>
      </c>
      <c r="AZ70" s="17">
        <f>+'saisie Niv3_Pub'!BA71</f>
        <v>1</v>
      </c>
      <c r="BA70" s="17">
        <f>+'saisie Niv3_Pub'!BB71</f>
        <v>1</v>
      </c>
      <c r="BB70" s="31"/>
    </row>
    <row r="71" spans="1:54" ht="14.25" customHeight="1">
      <c r="A71" s="17" t="s">
        <v>436</v>
      </c>
      <c r="B71" s="17">
        <f>+'saisie Niv3_Pub'!B72+'saisie Niv3_Pub'!C72</f>
        <v>340</v>
      </c>
      <c r="C71" s="17">
        <f>+'saisie Niv3_Pub'!C72</f>
        <v>146</v>
      </c>
      <c r="D71" s="17">
        <f>+'saisie Niv3_Pub'!D72+'saisie Niv3_Pub'!E72</f>
        <v>49</v>
      </c>
      <c r="E71" s="17">
        <f>+'saisie Niv3_Pub'!E72</f>
        <v>30</v>
      </c>
      <c r="F71" s="17">
        <f>+'saisie Niv3_Pub'!F72+'saisie Niv3_Pub'!G72</f>
        <v>21</v>
      </c>
      <c r="G71" s="17">
        <f>+'saisie Niv3_Pub'!G72</f>
        <v>6</v>
      </c>
      <c r="H71" s="17">
        <f>+'saisie Niv3_Pub'!H72+'saisie Niv3_Pub'!I72</f>
        <v>75</v>
      </c>
      <c r="I71" s="17">
        <f>+'saisie Niv3_Pub'!I72</f>
        <v>37</v>
      </c>
      <c r="J71" s="17">
        <f>+'saisie Niv3_Pub'!J72+'saisie Niv3_Pub'!K72</f>
        <v>154</v>
      </c>
      <c r="K71" s="17">
        <f>+'saisie Niv3_Pub'!K72</f>
        <v>85</v>
      </c>
      <c r="L71" s="17">
        <f>+'saisie Niv3_Pub'!L72+'saisie Niv3_Pub'!M72</f>
        <v>42</v>
      </c>
      <c r="M71" s="17">
        <f>+'saisie Niv3_Pub'!M72</f>
        <v>17</v>
      </c>
      <c r="N71" s="17">
        <f>+'saisie Niv3_Pub'!N72+'saisie Niv3_Pub'!O72</f>
        <v>87</v>
      </c>
      <c r="O71" s="17">
        <f>+'saisie Niv3_Pub'!O72</f>
        <v>34</v>
      </c>
      <c r="P71" s="16">
        <f t="shared" si="22"/>
        <v>768</v>
      </c>
      <c r="Q71" s="16">
        <f t="shared" si="23"/>
        <v>355</v>
      </c>
      <c r="R71" s="17" t="s">
        <v>436</v>
      </c>
      <c r="S71" s="17">
        <f>+'saisie Niv3_Pub'!S72+'saisie Niv3_Pub'!T72</f>
        <v>58</v>
      </c>
      <c r="T71" s="17">
        <f>+'saisie Niv3_Pub'!T72</f>
        <v>24</v>
      </c>
      <c r="U71" s="17">
        <f>+'saisie Niv3_Pub'!U72+'saisie Niv3_Pub'!V72</f>
        <v>4</v>
      </c>
      <c r="V71" s="17">
        <f>+'saisie Niv3_Pub'!V72</f>
        <v>1</v>
      </c>
      <c r="W71" s="17">
        <f>+'saisie Niv3_Pub'!W72+'saisie Niv3_Pub'!X72</f>
        <v>5</v>
      </c>
      <c r="X71" s="17">
        <f>+'saisie Niv3_Pub'!X72</f>
        <v>3</v>
      </c>
      <c r="Y71" s="17">
        <f>+'saisie Niv3_Pub'!Y72+'saisie Niv3_Pub'!Z72</f>
        <v>12</v>
      </c>
      <c r="Z71" s="17">
        <f>+'saisie Niv3_Pub'!Z72</f>
        <v>3</v>
      </c>
      <c r="AA71" s="17">
        <f>+'saisie Niv3_Pub'!AA72+'saisie Niv3_Pub'!AB72</f>
        <v>55</v>
      </c>
      <c r="AB71" s="17">
        <f>+'saisie Niv3_Pub'!AB72</f>
        <v>31</v>
      </c>
      <c r="AC71" s="17">
        <f>+'saisie Niv3_Pub'!AC72+'saisie Niv3_Pub'!AD72</f>
        <v>15</v>
      </c>
      <c r="AD71" s="17">
        <f>+'saisie Niv3_Pub'!AD72</f>
        <v>2</v>
      </c>
      <c r="AE71" s="17">
        <f>+'saisie Niv3_Pub'!AE72+'saisie Niv3_Pub'!AF72</f>
        <v>43</v>
      </c>
      <c r="AF71" s="17">
        <f>+'saisie Niv3_Pub'!AF72</f>
        <v>19</v>
      </c>
      <c r="AG71" s="16">
        <f t="shared" si="24"/>
        <v>192</v>
      </c>
      <c r="AH71" s="16">
        <f t="shared" si="25"/>
        <v>83</v>
      </c>
      <c r="AI71" s="17" t="s">
        <v>436</v>
      </c>
      <c r="AJ71" s="17">
        <f>+'saisie Niv3_Pub'!AJ72</f>
        <v>8</v>
      </c>
      <c r="AK71" s="17">
        <f>+'saisie Niv3_Pub'!AK72</f>
        <v>2</v>
      </c>
      <c r="AL71" s="17">
        <f>+'saisie Niv3_Pub'!AL72</f>
        <v>1</v>
      </c>
      <c r="AM71" s="17">
        <f>+'saisie Niv3_Pub'!AM72</f>
        <v>4</v>
      </c>
      <c r="AN71" s="17">
        <f>+'saisie Niv3_Pub'!AN72</f>
        <v>6</v>
      </c>
      <c r="AO71" s="17">
        <f>+'saisie Niv3_Pub'!AO72</f>
        <v>1</v>
      </c>
      <c r="AP71" s="17">
        <f>+'saisie Niv3_Pub'!AP72</f>
        <v>3</v>
      </c>
      <c r="AQ71" s="743">
        <f t="shared" si="26"/>
        <v>25</v>
      </c>
      <c r="AR71" s="17">
        <f>+'saisie Niv3_Pub'!AR72</f>
        <v>27</v>
      </c>
      <c r="AS71" s="17">
        <f>+'saisie Niv3_Pub'!AS72</f>
        <v>27</v>
      </c>
      <c r="AT71" s="17">
        <f>+'saisie Niv3_Pub'!AT72</f>
        <v>0</v>
      </c>
      <c r="AU71" s="17">
        <f>+'saisie Niv3_Pub'!AU72</f>
        <v>57</v>
      </c>
      <c r="AV71" s="17">
        <f>+'saisie Niv3_Pub'!AV72</f>
        <v>19</v>
      </c>
      <c r="AW71" s="17">
        <f>+'saisie Niv3_Pub'!AW72</f>
        <v>0</v>
      </c>
      <c r="AX71" s="17">
        <f>+'saisie Niv3_Pub'!AX72</f>
        <v>30</v>
      </c>
      <c r="AY71" s="90">
        <f t="shared" si="27"/>
        <v>87</v>
      </c>
      <c r="AZ71" s="17">
        <f>+'saisie Niv3_Pub'!BA72</f>
        <v>2</v>
      </c>
      <c r="BA71" s="17">
        <f>+'saisie Niv3_Pub'!BB72</f>
        <v>2</v>
      </c>
      <c r="BB71" s="31"/>
    </row>
    <row r="72" spans="1:54" ht="14.25" customHeight="1">
      <c r="A72" s="17" t="s">
        <v>437</v>
      </c>
      <c r="B72" s="17">
        <f>+'saisie Niv3_Pub'!B73+'saisie Niv3_Pub'!C73</f>
        <v>0</v>
      </c>
      <c r="C72" s="17">
        <f>+'saisie Niv3_Pub'!C73</f>
        <v>0</v>
      </c>
      <c r="D72" s="17">
        <f>+'saisie Niv3_Pub'!D73+'saisie Niv3_Pub'!E73</f>
        <v>0</v>
      </c>
      <c r="E72" s="17">
        <f>+'saisie Niv3_Pub'!E73</f>
        <v>0</v>
      </c>
      <c r="F72" s="17">
        <f>+'saisie Niv3_Pub'!F73+'saisie Niv3_Pub'!G73</f>
        <v>0</v>
      </c>
      <c r="G72" s="17">
        <f>+'saisie Niv3_Pub'!G73</f>
        <v>0</v>
      </c>
      <c r="H72" s="17">
        <f>+'saisie Niv3_Pub'!H73+'saisie Niv3_Pub'!I73</f>
        <v>0</v>
      </c>
      <c r="I72" s="17">
        <f>+'saisie Niv3_Pub'!I73</f>
        <v>0</v>
      </c>
      <c r="J72" s="17">
        <f>+'saisie Niv3_Pub'!J73+'saisie Niv3_Pub'!K73</f>
        <v>0</v>
      </c>
      <c r="K72" s="17">
        <f>+'saisie Niv3_Pub'!K73</f>
        <v>0</v>
      </c>
      <c r="L72" s="17">
        <f>+'saisie Niv3_Pub'!L73+'saisie Niv3_Pub'!M73</f>
        <v>0</v>
      </c>
      <c r="M72" s="17">
        <f>+'saisie Niv3_Pub'!M73</f>
        <v>0</v>
      </c>
      <c r="N72" s="17">
        <f>+'saisie Niv3_Pub'!N73+'saisie Niv3_Pub'!O73</f>
        <v>0</v>
      </c>
      <c r="O72" s="17">
        <f>+'saisie Niv3_Pub'!O73</f>
        <v>0</v>
      </c>
      <c r="P72" s="16">
        <f t="shared" si="22"/>
        <v>0</v>
      </c>
      <c r="Q72" s="16">
        <f t="shared" si="23"/>
        <v>0</v>
      </c>
      <c r="R72" s="17" t="s">
        <v>437</v>
      </c>
      <c r="S72" s="17">
        <f>+'saisie Niv3_Pub'!S73+'saisie Niv3_Pub'!T73</f>
        <v>0</v>
      </c>
      <c r="T72" s="17">
        <f>+'saisie Niv3_Pub'!T73</f>
        <v>0</v>
      </c>
      <c r="U72" s="17">
        <f>+'saisie Niv3_Pub'!U73+'saisie Niv3_Pub'!V73</f>
        <v>0</v>
      </c>
      <c r="V72" s="17">
        <f>+'saisie Niv3_Pub'!V73</f>
        <v>0</v>
      </c>
      <c r="W72" s="17">
        <f>+'saisie Niv3_Pub'!W73+'saisie Niv3_Pub'!X73</f>
        <v>0</v>
      </c>
      <c r="X72" s="17">
        <f>+'saisie Niv3_Pub'!X73</f>
        <v>0</v>
      </c>
      <c r="Y72" s="17">
        <f>+'saisie Niv3_Pub'!Y73+'saisie Niv3_Pub'!Z73</f>
        <v>0</v>
      </c>
      <c r="Z72" s="17">
        <f>+'saisie Niv3_Pub'!Z73</f>
        <v>0</v>
      </c>
      <c r="AA72" s="17">
        <f>+'saisie Niv3_Pub'!AA73+'saisie Niv3_Pub'!AB73</f>
        <v>0</v>
      </c>
      <c r="AB72" s="17">
        <f>+'saisie Niv3_Pub'!AB73</f>
        <v>0</v>
      </c>
      <c r="AC72" s="17">
        <f>+'saisie Niv3_Pub'!AC73+'saisie Niv3_Pub'!AD73</f>
        <v>0</v>
      </c>
      <c r="AD72" s="17">
        <f>+'saisie Niv3_Pub'!AD73</f>
        <v>0</v>
      </c>
      <c r="AE72" s="17">
        <f>+'saisie Niv3_Pub'!AE73+'saisie Niv3_Pub'!AF73</f>
        <v>0</v>
      </c>
      <c r="AF72" s="17">
        <f>+'saisie Niv3_Pub'!AF73</f>
        <v>0</v>
      </c>
      <c r="AG72" s="16">
        <f t="shared" si="24"/>
        <v>0</v>
      </c>
      <c r="AH72" s="16">
        <f t="shared" si="25"/>
        <v>0</v>
      </c>
      <c r="AI72" s="17" t="s">
        <v>437</v>
      </c>
      <c r="AJ72" s="17">
        <f>+'saisie Niv3_Pub'!AJ73</f>
        <v>0</v>
      </c>
      <c r="AK72" s="17">
        <f>+'saisie Niv3_Pub'!AK73</f>
        <v>0</v>
      </c>
      <c r="AL72" s="17">
        <f>+'saisie Niv3_Pub'!AL73</f>
        <v>0</v>
      </c>
      <c r="AM72" s="17">
        <f>+'saisie Niv3_Pub'!AM73</f>
        <v>0</v>
      </c>
      <c r="AN72" s="17">
        <f>+'saisie Niv3_Pub'!AN73</f>
        <v>0</v>
      </c>
      <c r="AO72" s="17">
        <f>+'saisie Niv3_Pub'!AO73</f>
        <v>0</v>
      </c>
      <c r="AP72" s="17">
        <f>+'saisie Niv3_Pub'!AP73</f>
        <v>0</v>
      </c>
      <c r="AQ72" s="743">
        <f t="shared" si="26"/>
        <v>0</v>
      </c>
      <c r="AR72" s="17">
        <f>+'saisie Niv3_Pub'!AR73</f>
        <v>0</v>
      </c>
      <c r="AS72" s="17">
        <f>+'saisie Niv3_Pub'!AS73</f>
        <v>0</v>
      </c>
      <c r="AT72" s="17">
        <f>+'saisie Niv3_Pub'!AT73</f>
        <v>0</v>
      </c>
      <c r="AU72" s="17">
        <f>+'saisie Niv3_Pub'!AU73</f>
        <v>0</v>
      </c>
      <c r="AV72" s="17">
        <f>+'saisie Niv3_Pub'!AV73</f>
        <v>0</v>
      </c>
      <c r="AW72" s="17">
        <f>+'saisie Niv3_Pub'!AW73</f>
        <v>0</v>
      </c>
      <c r="AX72" s="17">
        <f>+'saisie Niv3_Pub'!AX73</f>
        <v>0</v>
      </c>
      <c r="AY72" s="90">
        <f t="shared" si="27"/>
        <v>0</v>
      </c>
      <c r="AZ72" s="17">
        <f>+'saisie Niv3_Pub'!BA73</f>
        <v>0</v>
      </c>
      <c r="BA72" s="17">
        <f>+'saisie Niv3_Pub'!BB73</f>
        <v>0</v>
      </c>
      <c r="BB72" s="31"/>
    </row>
    <row r="73" spans="1:54" ht="14.25" customHeight="1">
      <c r="A73" s="17" t="s">
        <v>438</v>
      </c>
      <c r="B73" s="17">
        <f>+'saisie Niv3_Pub'!B74+'saisie Niv3_Pub'!C74</f>
        <v>339</v>
      </c>
      <c r="C73" s="17">
        <f>+'saisie Niv3_Pub'!C74</f>
        <v>168</v>
      </c>
      <c r="D73" s="17">
        <f>+'saisie Niv3_Pub'!D74+'saisie Niv3_Pub'!E74</f>
        <v>45</v>
      </c>
      <c r="E73" s="17">
        <f>+'saisie Niv3_Pub'!E74</f>
        <v>32</v>
      </c>
      <c r="F73" s="17">
        <f>+'saisie Niv3_Pub'!F74+'saisie Niv3_Pub'!G74</f>
        <v>49</v>
      </c>
      <c r="G73" s="17">
        <f>+'saisie Niv3_Pub'!G74</f>
        <v>13</v>
      </c>
      <c r="H73" s="17">
        <f>+'saisie Niv3_Pub'!H74+'saisie Niv3_Pub'!I74</f>
        <v>60</v>
      </c>
      <c r="I73" s="17">
        <f>+'saisie Niv3_Pub'!I74</f>
        <v>23</v>
      </c>
      <c r="J73" s="17">
        <f>+'saisie Niv3_Pub'!J74+'saisie Niv3_Pub'!K74</f>
        <v>50</v>
      </c>
      <c r="K73" s="17">
        <f>+'saisie Niv3_Pub'!K74</f>
        <v>33</v>
      </c>
      <c r="L73" s="17">
        <f>+'saisie Niv3_Pub'!L74+'saisie Niv3_Pub'!M74</f>
        <v>42</v>
      </c>
      <c r="M73" s="17">
        <f>+'saisie Niv3_Pub'!M74</f>
        <v>14</v>
      </c>
      <c r="N73" s="17">
        <f>+'saisie Niv3_Pub'!N74+'saisie Niv3_Pub'!O74</f>
        <v>52</v>
      </c>
      <c r="O73" s="17">
        <f>+'saisie Niv3_Pub'!O74</f>
        <v>21</v>
      </c>
      <c r="P73" s="16">
        <f t="shared" si="22"/>
        <v>637</v>
      </c>
      <c r="Q73" s="16">
        <f t="shared" si="23"/>
        <v>304</v>
      </c>
      <c r="R73" s="17" t="s">
        <v>438</v>
      </c>
      <c r="S73" s="17">
        <f>+'saisie Niv3_Pub'!S74+'saisie Niv3_Pub'!T74</f>
        <v>47</v>
      </c>
      <c r="T73" s="17">
        <f>+'saisie Niv3_Pub'!T74</f>
        <v>21</v>
      </c>
      <c r="U73" s="17">
        <f>+'saisie Niv3_Pub'!U74+'saisie Niv3_Pub'!V74</f>
        <v>10</v>
      </c>
      <c r="V73" s="17">
        <f>+'saisie Niv3_Pub'!V74</f>
        <v>5</v>
      </c>
      <c r="W73" s="17">
        <f>+'saisie Niv3_Pub'!W74+'saisie Niv3_Pub'!X74</f>
        <v>12</v>
      </c>
      <c r="X73" s="17">
        <f>+'saisie Niv3_Pub'!X74</f>
        <v>2</v>
      </c>
      <c r="Y73" s="17">
        <f>+'saisie Niv3_Pub'!Y74+'saisie Niv3_Pub'!Z74</f>
        <v>22</v>
      </c>
      <c r="Z73" s="17">
        <f>+'saisie Niv3_Pub'!Z74</f>
        <v>6</v>
      </c>
      <c r="AA73" s="17">
        <f>+'saisie Niv3_Pub'!AA74+'saisie Niv3_Pub'!AB74</f>
        <v>21</v>
      </c>
      <c r="AB73" s="17">
        <f>+'saisie Niv3_Pub'!AB74</f>
        <v>13</v>
      </c>
      <c r="AC73" s="17">
        <f>+'saisie Niv3_Pub'!AC74+'saisie Niv3_Pub'!AD74</f>
        <v>20</v>
      </c>
      <c r="AD73" s="17">
        <f>+'saisie Niv3_Pub'!AD74</f>
        <v>8</v>
      </c>
      <c r="AE73" s="17">
        <f>+'saisie Niv3_Pub'!AE74+'saisie Niv3_Pub'!AF74</f>
        <v>30</v>
      </c>
      <c r="AF73" s="17">
        <f>+'saisie Niv3_Pub'!AF74</f>
        <v>10</v>
      </c>
      <c r="AG73" s="16">
        <f t="shared" si="24"/>
        <v>162</v>
      </c>
      <c r="AH73" s="16">
        <f t="shared" si="25"/>
        <v>65</v>
      </c>
      <c r="AI73" s="17" t="s">
        <v>438</v>
      </c>
      <c r="AJ73" s="17">
        <f>+'saisie Niv3_Pub'!AJ74</f>
        <v>7</v>
      </c>
      <c r="AK73" s="17">
        <f>+'saisie Niv3_Pub'!AK74</f>
        <v>1</v>
      </c>
      <c r="AL73" s="17">
        <f>+'saisie Niv3_Pub'!AL74</f>
        <v>1</v>
      </c>
      <c r="AM73" s="17">
        <f>+'saisie Niv3_Pub'!AM74</f>
        <v>1</v>
      </c>
      <c r="AN73" s="17">
        <f>+'saisie Niv3_Pub'!AN74</f>
        <v>1</v>
      </c>
      <c r="AO73" s="17">
        <f>+'saisie Niv3_Pub'!AO74</f>
        <v>1</v>
      </c>
      <c r="AP73" s="17">
        <f>+'saisie Niv3_Pub'!AP74</f>
        <v>1</v>
      </c>
      <c r="AQ73" s="743">
        <f t="shared" si="26"/>
        <v>13</v>
      </c>
      <c r="AR73" s="17">
        <f>+'saisie Niv3_Pub'!AR74</f>
        <v>11</v>
      </c>
      <c r="AS73" s="17">
        <f>+'saisie Niv3_Pub'!AS74</f>
        <v>9</v>
      </c>
      <c r="AT73" s="17">
        <f>+'saisie Niv3_Pub'!AT74</f>
        <v>2</v>
      </c>
      <c r="AU73" s="17">
        <f>+'saisie Niv3_Pub'!AU74</f>
        <v>27</v>
      </c>
      <c r="AV73" s="17">
        <f>+'saisie Niv3_Pub'!AV74</f>
        <v>13</v>
      </c>
      <c r="AW73" s="17">
        <f>+'saisie Niv3_Pub'!AW74</f>
        <v>0</v>
      </c>
      <c r="AX73" s="17">
        <f>+'saisie Niv3_Pub'!AX74</f>
        <v>17</v>
      </c>
      <c r="AY73" s="90">
        <f t="shared" si="27"/>
        <v>44</v>
      </c>
      <c r="AZ73" s="17">
        <f>+'saisie Niv3_Pub'!BA74</f>
        <v>1</v>
      </c>
      <c r="BA73" s="17">
        <f>+'saisie Niv3_Pub'!BB74</f>
        <v>1</v>
      </c>
      <c r="BB73" s="31"/>
    </row>
    <row r="74" spans="1:54" ht="14.25" customHeight="1">
      <c r="A74" s="17" t="s">
        <v>439</v>
      </c>
      <c r="B74" s="17">
        <f>+'saisie Niv3_Pub'!B75+'saisie Niv3_Pub'!C75</f>
        <v>190</v>
      </c>
      <c r="C74" s="17">
        <f>+'saisie Niv3_Pub'!C75</f>
        <v>81</v>
      </c>
      <c r="D74" s="17">
        <f>+'saisie Niv3_Pub'!D75+'saisie Niv3_Pub'!E75</f>
        <v>41</v>
      </c>
      <c r="E74" s="17">
        <f>+'saisie Niv3_Pub'!E75</f>
        <v>20</v>
      </c>
      <c r="F74" s="17">
        <f>+'saisie Niv3_Pub'!F75+'saisie Niv3_Pub'!G75</f>
        <v>20</v>
      </c>
      <c r="G74" s="17">
        <f>+'saisie Niv3_Pub'!G75</f>
        <v>3</v>
      </c>
      <c r="H74" s="17">
        <f>+'saisie Niv3_Pub'!H75+'saisie Niv3_Pub'!I75</f>
        <v>22</v>
      </c>
      <c r="I74" s="17">
        <f>+'saisie Niv3_Pub'!I75</f>
        <v>8</v>
      </c>
      <c r="J74" s="17">
        <f>+'saisie Niv3_Pub'!J75+'saisie Niv3_Pub'!K75</f>
        <v>130</v>
      </c>
      <c r="K74" s="17">
        <f>+'saisie Niv3_Pub'!K75</f>
        <v>67</v>
      </c>
      <c r="L74" s="17">
        <f>+'saisie Niv3_Pub'!L75+'saisie Niv3_Pub'!M75</f>
        <v>14</v>
      </c>
      <c r="M74" s="17">
        <f>+'saisie Niv3_Pub'!M75</f>
        <v>1</v>
      </c>
      <c r="N74" s="17">
        <f>+'saisie Niv3_Pub'!N75+'saisie Niv3_Pub'!O75</f>
        <v>30</v>
      </c>
      <c r="O74" s="17">
        <f>+'saisie Niv3_Pub'!O75</f>
        <v>8</v>
      </c>
      <c r="P74" s="16">
        <f t="shared" si="22"/>
        <v>447</v>
      </c>
      <c r="Q74" s="16">
        <f t="shared" si="23"/>
        <v>188</v>
      </c>
      <c r="R74" s="17" t="s">
        <v>439</v>
      </c>
      <c r="S74" s="17">
        <f>+'saisie Niv3_Pub'!S75+'saisie Niv3_Pub'!T75</f>
        <v>3</v>
      </c>
      <c r="T74" s="17">
        <f>+'saisie Niv3_Pub'!T75</f>
        <v>0</v>
      </c>
      <c r="U74" s="17">
        <f>+'saisie Niv3_Pub'!U75+'saisie Niv3_Pub'!V75</f>
        <v>13</v>
      </c>
      <c r="V74" s="17">
        <f>+'saisie Niv3_Pub'!V75</f>
        <v>8</v>
      </c>
      <c r="W74" s="17">
        <f>+'saisie Niv3_Pub'!W75+'saisie Niv3_Pub'!X75</f>
        <v>4</v>
      </c>
      <c r="X74" s="17">
        <f>+'saisie Niv3_Pub'!X75</f>
        <v>0</v>
      </c>
      <c r="Y74" s="17">
        <f>+'saisie Niv3_Pub'!Y75+'saisie Niv3_Pub'!Z75</f>
        <v>7</v>
      </c>
      <c r="Z74" s="17">
        <f>+'saisie Niv3_Pub'!Z75</f>
        <v>2</v>
      </c>
      <c r="AA74" s="17">
        <f>+'saisie Niv3_Pub'!AA75+'saisie Niv3_Pub'!AB75</f>
        <v>43</v>
      </c>
      <c r="AB74" s="17">
        <f>+'saisie Niv3_Pub'!AB75</f>
        <v>17</v>
      </c>
      <c r="AC74" s="17">
        <f>+'saisie Niv3_Pub'!AC75+'saisie Niv3_Pub'!AD75</f>
        <v>3</v>
      </c>
      <c r="AD74" s="17">
        <f>+'saisie Niv3_Pub'!AD75</f>
        <v>0</v>
      </c>
      <c r="AE74" s="17">
        <f>+'saisie Niv3_Pub'!AE75+'saisie Niv3_Pub'!AF75</f>
        <v>12</v>
      </c>
      <c r="AF74" s="17">
        <f>+'saisie Niv3_Pub'!AF75</f>
        <v>2</v>
      </c>
      <c r="AG74" s="16">
        <f t="shared" si="24"/>
        <v>85</v>
      </c>
      <c r="AH74" s="16">
        <f t="shared" si="25"/>
        <v>29</v>
      </c>
      <c r="AI74" s="17" t="s">
        <v>439</v>
      </c>
      <c r="AJ74" s="17">
        <f>+'saisie Niv3_Pub'!AJ75</f>
        <v>4</v>
      </c>
      <c r="AK74" s="17">
        <f>+'saisie Niv3_Pub'!AK75</f>
        <v>1</v>
      </c>
      <c r="AL74" s="17">
        <f>+'saisie Niv3_Pub'!AL75</f>
        <v>1</v>
      </c>
      <c r="AM74" s="17">
        <f>+'saisie Niv3_Pub'!AM75</f>
        <v>1</v>
      </c>
      <c r="AN74" s="17">
        <f>+'saisie Niv3_Pub'!AN75</f>
        <v>3</v>
      </c>
      <c r="AO74" s="17">
        <f>+'saisie Niv3_Pub'!AO75</f>
        <v>1</v>
      </c>
      <c r="AP74" s="17">
        <f>+'saisie Niv3_Pub'!AP75</f>
        <v>1</v>
      </c>
      <c r="AQ74" s="743">
        <f t="shared" si="26"/>
        <v>12</v>
      </c>
      <c r="AR74" s="17">
        <f>+'saisie Niv3_Pub'!AR75</f>
        <v>15</v>
      </c>
      <c r="AS74" s="17">
        <f>+'saisie Niv3_Pub'!AS75</f>
        <v>12</v>
      </c>
      <c r="AT74" s="17">
        <f>+'saisie Niv3_Pub'!AT75</f>
        <v>3</v>
      </c>
      <c r="AU74" s="17">
        <f>+'saisie Niv3_Pub'!AU75</f>
        <v>24</v>
      </c>
      <c r="AV74" s="17">
        <f>+'saisie Niv3_Pub'!AV75</f>
        <v>8</v>
      </c>
      <c r="AW74" s="17">
        <f>+'saisie Niv3_Pub'!AW75</f>
        <v>0</v>
      </c>
      <c r="AX74" s="17">
        <f>+'saisie Niv3_Pub'!AX75</f>
        <v>0</v>
      </c>
      <c r="AY74" s="90">
        <f t="shared" si="27"/>
        <v>24</v>
      </c>
      <c r="AZ74" s="17">
        <f>+'saisie Niv3_Pub'!BA75</f>
        <v>1</v>
      </c>
      <c r="BA74" s="17">
        <f>+'saisie Niv3_Pub'!BB75</f>
        <v>1</v>
      </c>
      <c r="BB74" s="31"/>
    </row>
    <row r="75" spans="1:54" ht="14.25" customHeight="1">
      <c r="A75" s="17" t="s">
        <v>440</v>
      </c>
      <c r="B75" s="17">
        <f>+'saisie Niv3_Pub'!B76+'saisie Niv3_Pub'!C76</f>
        <v>0</v>
      </c>
      <c r="C75" s="17">
        <f>+'saisie Niv3_Pub'!C76</f>
        <v>0</v>
      </c>
      <c r="D75" s="17">
        <f>+'saisie Niv3_Pub'!D76+'saisie Niv3_Pub'!E76</f>
        <v>0</v>
      </c>
      <c r="E75" s="17">
        <f>+'saisie Niv3_Pub'!E76</f>
        <v>0</v>
      </c>
      <c r="F75" s="17">
        <f>+'saisie Niv3_Pub'!F76+'saisie Niv3_Pub'!G76</f>
        <v>0</v>
      </c>
      <c r="G75" s="17">
        <f>+'saisie Niv3_Pub'!G76</f>
        <v>0</v>
      </c>
      <c r="H75" s="17">
        <f>+'saisie Niv3_Pub'!H76+'saisie Niv3_Pub'!I76</f>
        <v>0</v>
      </c>
      <c r="I75" s="17">
        <f>+'saisie Niv3_Pub'!I76</f>
        <v>0</v>
      </c>
      <c r="J75" s="17">
        <f>+'saisie Niv3_Pub'!J76+'saisie Niv3_Pub'!K76</f>
        <v>0</v>
      </c>
      <c r="K75" s="17">
        <f>+'saisie Niv3_Pub'!K76</f>
        <v>0</v>
      </c>
      <c r="L75" s="17">
        <f>+'saisie Niv3_Pub'!L76+'saisie Niv3_Pub'!M76</f>
        <v>0</v>
      </c>
      <c r="M75" s="17">
        <f>+'saisie Niv3_Pub'!M76</f>
        <v>0</v>
      </c>
      <c r="N75" s="17">
        <f>+'saisie Niv3_Pub'!N76+'saisie Niv3_Pub'!O76</f>
        <v>0</v>
      </c>
      <c r="O75" s="17">
        <f>+'saisie Niv3_Pub'!O76</f>
        <v>0</v>
      </c>
      <c r="P75" s="16">
        <f t="shared" si="22"/>
        <v>0</v>
      </c>
      <c r="Q75" s="16">
        <f t="shared" si="23"/>
        <v>0</v>
      </c>
      <c r="R75" s="17" t="s">
        <v>440</v>
      </c>
      <c r="S75" s="17">
        <f>+'saisie Niv3_Pub'!S76+'saisie Niv3_Pub'!T76</f>
        <v>0</v>
      </c>
      <c r="T75" s="17">
        <f>+'saisie Niv3_Pub'!T76</f>
        <v>0</v>
      </c>
      <c r="U75" s="17">
        <f>+'saisie Niv3_Pub'!U76+'saisie Niv3_Pub'!V76</f>
        <v>0</v>
      </c>
      <c r="V75" s="17">
        <f>+'saisie Niv3_Pub'!V76</f>
        <v>0</v>
      </c>
      <c r="W75" s="17">
        <f>+'saisie Niv3_Pub'!W76+'saisie Niv3_Pub'!X76</f>
        <v>0</v>
      </c>
      <c r="X75" s="17">
        <f>+'saisie Niv3_Pub'!X76</f>
        <v>0</v>
      </c>
      <c r="Y75" s="17">
        <f>+'saisie Niv3_Pub'!Y76+'saisie Niv3_Pub'!Z76</f>
        <v>0</v>
      </c>
      <c r="Z75" s="17">
        <f>+'saisie Niv3_Pub'!Z76</f>
        <v>0</v>
      </c>
      <c r="AA75" s="17">
        <f>+'saisie Niv3_Pub'!AA76+'saisie Niv3_Pub'!AB76</f>
        <v>0</v>
      </c>
      <c r="AB75" s="17">
        <f>+'saisie Niv3_Pub'!AB76</f>
        <v>0</v>
      </c>
      <c r="AC75" s="17">
        <f>+'saisie Niv3_Pub'!AC76+'saisie Niv3_Pub'!AD76</f>
        <v>0</v>
      </c>
      <c r="AD75" s="17">
        <f>+'saisie Niv3_Pub'!AD76</f>
        <v>0</v>
      </c>
      <c r="AE75" s="17">
        <f>+'saisie Niv3_Pub'!AE76+'saisie Niv3_Pub'!AF76</f>
        <v>0</v>
      </c>
      <c r="AF75" s="17">
        <f>+'saisie Niv3_Pub'!AF76</f>
        <v>0</v>
      </c>
      <c r="AG75" s="16">
        <f t="shared" si="24"/>
        <v>0</v>
      </c>
      <c r="AH75" s="16">
        <f t="shared" si="25"/>
        <v>0</v>
      </c>
      <c r="AI75" s="17" t="s">
        <v>440</v>
      </c>
      <c r="AJ75" s="17">
        <f>+'saisie Niv3_Pub'!AJ76</f>
        <v>0</v>
      </c>
      <c r="AK75" s="17">
        <f>+'saisie Niv3_Pub'!AK76</f>
        <v>0</v>
      </c>
      <c r="AL75" s="17">
        <f>+'saisie Niv3_Pub'!AL76</f>
        <v>0</v>
      </c>
      <c r="AM75" s="17">
        <f>+'saisie Niv3_Pub'!AM76</f>
        <v>0</v>
      </c>
      <c r="AN75" s="17">
        <f>+'saisie Niv3_Pub'!AN76</f>
        <v>0</v>
      </c>
      <c r="AO75" s="17">
        <f>+'saisie Niv3_Pub'!AO76</f>
        <v>0</v>
      </c>
      <c r="AP75" s="17">
        <f>+'saisie Niv3_Pub'!AP76</f>
        <v>0</v>
      </c>
      <c r="AQ75" s="743">
        <f t="shared" si="26"/>
        <v>0</v>
      </c>
      <c r="AR75" s="17">
        <f>+'saisie Niv3_Pub'!AR76</f>
        <v>0</v>
      </c>
      <c r="AS75" s="17">
        <f>+'saisie Niv3_Pub'!AS76</f>
        <v>0</v>
      </c>
      <c r="AT75" s="17">
        <f>+'saisie Niv3_Pub'!AT76</f>
        <v>0</v>
      </c>
      <c r="AU75" s="17">
        <f>+'saisie Niv3_Pub'!AU76</f>
        <v>0</v>
      </c>
      <c r="AV75" s="17">
        <f>+'saisie Niv3_Pub'!AV76</f>
        <v>0</v>
      </c>
      <c r="AW75" s="17">
        <f>+'saisie Niv3_Pub'!AW76</f>
        <v>0</v>
      </c>
      <c r="AX75" s="17">
        <f>+'saisie Niv3_Pub'!AX76</f>
        <v>0</v>
      </c>
      <c r="AY75" s="90">
        <f t="shared" ref="AY75:AY88" si="28">AU75+AX75</f>
        <v>0</v>
      </c>
      <c r="AZ75" s="17">
        <f>+'saisie Niv3_Pub'!BA76</f>
        <v>1</v>
      </c>
      <c r="BA75" s="17">
        <f>+'saisie Niv3_Pub'!BB76</f>
        <v>1</v>
      </c>
      <c r="BB75" s="31"/>
    </row>
    <row r="76" spans="1:54" ht="14.25" customHeight="1">
      <c r="A76" s="17" t="s">
        <v>441</v>
      </c>
      <c r="B76" s="17">
        <f>+'saisie Niv3_Pub'!B77+'saisie Niv3_Pub'!C77</f>
        <v>52</v>
      </c>
      <c r="C76" s="17">
        <f>+'saisie Niv3_Pub'!C77</f>
        <v>21</v>
      </c>
      <c r="D76" s="17">
        <f>+'saisie Niv3_Pub'!D77+'saisie Niv3_Pub'!E77</f>
        <v>13</v>
      </c>
      <c r="E76" s="17">
        <f>+'saisie Niv3_Pub'!E77</f>
        <v>8</v>
      </c>
      <c r="F76" s="17">
        <f>+'saisie Niv3_Pub'!F77+'saisie Niv3_Pub'!G77</f>
        <v>0</v>
      </c>
      <c r="G76" s="17">
        <f>+'saisie Niv3_Pub'!G77</f>
        <v>0</v>
      </c>
      <c r="H76" s="17">
        <f>+'saisie Niv3_Pub'!H77+'saisie Niv3_Pub'!I77</f>
        <v>10</v>
      </c>
      <c r="I76" s="17">
        <f>+'saisie Niv3_Pub'!I77</f>
        <v>2</v>
      </c>
      <c r="J76" s="17">
        <f>+'saisie Niv3_Pub'!J77+'saisie Niv3_Pub'!K77</f>
        <v>16</v>
      </c>
      <c r="K76" s="17">
        <f>+'saisie Niv3_Pub'!K77</f>
        <v>10</v>
      </c>
      <c r="L76" s="17">
        <f>+'saisie Niv3_Pub'!L77+'saisie Niv3_Pub'!M77</f>
        <v>0</v>
      </c>
      <c r="M76" s="17">
        <f>+'saisie Niv3_Pub'!M77</f>
        <v>0</v>
      </c>
      <c r="N76" s="17">
        <f>+'saisie Niv3_Pub'!N77+'saisie Niv3_Pub'!O77</f>
        <v>7</v>
      </c>
      <c r="O76" s="17">
        <f>+'saisie Niv3_Pub'!O77</f>
        <v>0</v>
      </c>
      <c r="P76" s="16">
        <f t="shared" si="22"/>
        <v>98</v>
      </c>
      <c r="Q76" s="16">
        <f t="shared" si="23"/>
        <v>41</v>
      </c>
      <c r="R76" s="17" t="s">
        <v>441</v>
      </c>
      <c r="S76" s="17">
        <f>+'saisie Niv3_Pub'!S77+'saisie Niv3_Pub'!T77</f>
        <v>7</v>
      </c>
      <c r="T76" s="17">
        <f>+'saisie Niv3_Pub'!T77</f>
        <v>4</v>
      </c>
      <c r="U76" s="17">
        <f>+'saisie Niv3_Pub'!U77+'saisie Niv3_Pub'!V77</f>
        <v>0</v>
      </c>
      <c r="V76" s="17">
        <f>+'saisie Niv3_Pub'!V77</f>
        <v>0</v>
      </c>
      <c r="W76" s="17">
        <f>+'saisie Niv3_Pub'!W77+'saisie Niv3_Pub'!X77</f>
        <v>0</v>
      </c>
      <c r="X76" s="17">
        <f>+'saisie Niv3_Pub'!X77</f>
        <v>0</v>
      </c>
      <c r="Y76" s="17">
        <f>+'saisie Niv3_Pub'!Y77+'saisie Niv3_Pub'!Z77</f>
        <v>1</v>
      </c>
      <c r="Z76" s="17">
        <f>+'saisie Niv3_Pub'!Z77</f>
        <v>1</v>
      </c>
      <c r="AA76" s="17">
        <f>+'saisie Niv3_Pub'!AA77+'saisie Niv3_Pub'!AB77</f>
        <v>10</v>
      </c>
      <c r="AB76" s="17">
        <f>+'saisie Niv3_Pub'!AB77</f>
        <v>6</v>
      </c>
      <c r="AC76" s="17">
        <f>+'saisie Niv3_Pub'!AC77+'saisie Niv3_Pub'!AD77</f>
        <v>0</v>
      </c>
      <c r="AD76" s="17">
        <f>+'saisie Niv3_Pub'!AD77</f>
        <v>0</v>
      </c>
      <c r="AE76" s="17">
        <f>+'saisie Niv3_Pub'!AE77+'saisie Niv3_Pub'!AF77</f>
        <v>3</v>
      </c>
      <c r="AF76" s="17">
        <f>+'saisie Niv3_Pub'!AF77</f>
        <v>0</v>
      </c>
      <c r="AG76" s="16">
        <f t="shared" si="24"/>
        <v>21</v>
      </c>
      <c r="AH76" s="16">
        <f t="shared" si="25"/>
        <v>11</v>
      </c>
      <c r="AI76" s="17" t="s">
        <v>441</v>
      </c>
      <c r="AJ76" s="17">
        <f>+'saisie Niv3_Pub'!AJ77</f>
        <v>1</v>
      </c>
      <c r="AK76" s="17">
        <f>+'saisie Niv3_Pub'!AK77</f>
        <v>1</v>
      </c>
      <c r="AL76" s="17">
        <f>+'saisie Niv3_Pub'!AL77</f>
        <v>0</v>
      </c>
      <c r="AM76" s="17">
        <f>+'saisie Niv3_Pub'!AM77</f>
        <v>1</v>
      </c>
      <c r="AN76" s="17">
        <f>+'saisie Niv3_Pub'!AN77</f>
        <v>1</v>
      </c>
      <c r="AO76" s="17">
        <f>+'saisie Niv3_Pub'!AO77</f>
        <v>0</v>
      </c>
      <c r="AP76" s="17">
        <f>+'saisie Niv3_Pub'!AP77</f>
        <v>1</v>
      </c>
      <c r="AQ76" s="743">
        <f t="shared" si="26"/>
        <v>5</v>
      </c>
      <c r="AR76" s="17">
        <f>+'saisie Niv3_Pub'!AR77</f>
        <v>6</v>
      </c>
      <c r="AS76" s="17">
        <f>+'saisie Niv3_Pub'!AS77</f>
        <v>4</v>
      </c>
      <c r="AT76" s="17">
        <f>+'saisie Niv3_Pub'!AT77</f>
        <v>2</v>
      </c>
      <c r="AU76" s="17">
        <f>+'saisie Niv3_Pub'!AU77</f>
        <v>13</v>
      </c>
      <c r="AV76" s="17">
        <f>+'saisie Niv3_Pub'!AV77</f>
        <v>7</v>
      </c>
      <c r="AW76" s="17">
        <f>+'saisie Niv3_Pub'!AW77</f>
        <v>0</v>
      </c>
      <c r="AX76" s="17">
        <f>+'saisie Niv3_Pub'!AX77</f>
        <v>5</v>
      </c>
      <c r="AY76" s="90">
        <f t="shared" si="28"/>
        <v>18</v>
      </c>
      <c r="AZ76" s="17">
        <f>+'saisie Niv3_Pub'!BA77</f>
        <v>1</v>
      </c>
      <c r="BA76" s="17">
        <f>+'saisie Niv3_Pub'!BB77</f>
        <v>1</v>
      </c>
      <c r="BB76" s="31"/>
    </row>
    <row r="77" spans="1:54" ht="14.25" customHeight="1">
      <c r="A77" s="17" t="s">
        <v>442</v>
      </c>
      <c r="B77" s="17">
        <f>+'saisie Niv3_Pub'!B78+'saisie Niv3_Pub'!C78</f>
        <v>110</v>
      </c>
      <c r="C77" s="17">
        <f>+'saisie Niv3_Pub'!C78</f>
        <v>38</v>
      </c>
      <c r="D77" s="17">
        <f>+'saisie Niv3_Pub'!D78+'saisie Niv3_Pub'!E78</f>
        <v>21</v>
      </c>
      <c r="E77" s="17">
        <f>+'saisie Niv3_Pub'!E78</f>
        <v>7</v>
      </c>
      <c r="F77" s="17">
        <f>+'saisie Niv3_Pub'!F78+'saisie Niv3_Pub'!G78</f>
        <v>3</v>
      </c>
      <c r="G77" s="17">
        <f>+'saisie Niv3_Pub'!G78</f>
        <v>0</v>
      </c>
      <c r="H77" s="17">
        <f>+'saisie Niv3_Pub'!H78+'saisie Niv3_Pub'!I78</f>
        <v>16</v>
      </c>
      <c r="I77" s="17">
        <f>+'saisie Niv3_Pub'!I78</f>
        <v>6</v>
      </c>
      <c r="J77" s="17">
        <f>+'saisie Niv3_Pub'!J78+'saisie Niv3_Pub'!K78</f>
        <v>38</v>
      </c>
      <c r="K77" s="17">
        <f>+'saisie Niv3_Pub'!K78</f>
        <v>15</v>
      </c>
      <c r="L77" s="17">
        <f>+'saisie Niv3_Pub'!L78+'saisie Niv3_Pub'!M78</f>
        <v>4</v>
      </c>
      <c r="M77" s="17">
        <f>+'saisie Niv3_Pub'!M78</f>
        <v>0</v>
      </c>
      <c r="N77" s="17">
        <f>+'saisie Niv3_Pub'!N78+'saisie Niv3_Pub'!O78</f>
        <v>13</v>
      </c>
      <c r="O77" s="17">
        <f>+'saisie Niv3_Pub'!O78</f>
        <v>5</v>
      </c>
      <c r="P77" s="16">
        <f t="shared" si="22"/>
        <v>205</v>
      </c>
      <c r="Q77" s="16">
        <f t="shared" si="23"/>
        <v>71</v>
      </c>
      <c r="R77" s="17" t="s">
        <v>442</v>
      </c>
      <c r="S77" s="17">
        <f>+'saisie Niv3_Pub'!S78+'saisie Niv3_Pub'!T78</f>
        <v>11</v>
      </c>
      <c r="T77" s="17">
        <f>+'saisie Niv3_Pub'!T78</f>
        <v>6</v>
      </c>
      <c r="U77" s="17">
        <f>+'saisie Niv3_Pub'!U78+'saisie Niv3_Pub'!V78</f>
        <v>5</v>
      </c>
      <c r="V77" s="17">
        <f>+'saisie Niv3_Pub'!V78</f>
        <v>3</v>
      </c>
      <c r="W77" s="17">
        <f>+'saisie Niv3_Pub'!W78+'saisie Niv3_Pub'!X78</f>
        <v>1</v>
      </c>
      <c r="X77" s="17">
        <f>+'saisie Niv3_Pub'!X78</f>
        <v>0</v>
      </c>
      <c r="Y77" s="17">
        <f>+'saisie Niv3_Pub'!Y78+'saisie Niv3_Pub'!Z78</f>
        <v>2</v>
      </c>
      <c r="Z77" s="17">
        <f>+'saisie Niv3_Pub'!Z78</f>
        <v>1</v>
      </c>
      <c r="AA77" s="17">
        <f>+'saisie Niv3_Pub'!AA78+'saisie Niv3_Pub'!AB78</f>
        <v>26</v>
      </c>
      <c r="AB77" s="17">
        <f>+'saisie Niv3_Pub'!AB78</f>
        <v>7</v>
      </c>
      <c r="AC77" s="17">
        <f>+'saisie Niv3_Pub'!AC78+'saisie Niv3_Pub'!AD78</f>
        <v>2</v>
      </c>
      <c r="AD77" s="17">
        <f>+'saisie Niv3_Pub'!AD78</f>
        <v>0</v>
      </c>
      <c r="AE77" s="17">
        <f>+'saisie Niv3_Pub'!AE78+'saisie Niv3_Pub'!AF78</f>
        <v>3</v>
      </c>
      <c r="AF77" s="17">
        <f>+'saisie Niv3_Pub'!AF78</f>
        <v>1</v>
      </c>
      <c r="AG77" s="16">
        <f t="shared" si="24"/>
        <v>50</v>
      </c>
      <c r="AH77" s="16">
        <f t="shared" si="25"/>
        <v>18</v>
      </c>
      <c r="AI77" s="17" t="s">
        <v>442</v>
      </c>
      <c r="AJ77" s="17">
        <f>+'saisie Niv3_Pub'!AJ78</f>
        <v>2</v>
      </c>
      <c r="AK77" s="17">
        <f>+'saisie Niv3_Pub'!AK78</f>
        <v>1</v>
      </c>
      <c r="AL77" s="17">
        <f>+'saisie Niv3_Pub'!AL78</f>
        <v>1</v>
      </c>
      <c r="AM77" s="17">
        <f>+'saisie Niv3_Pub'!AM78</f>
        <v>1</v>
      </c>
      <c r="AN77" s="17">
        <f>+'saisie Niv3_Pub'!AN78</f>
        <v>1</v>
      </c>
      <c r="AO77" s="17">
        <f>+'saisie Niv3_Pub'!AO78</f>
        <v>1</v>
      </c>
      <c r="AP77" s="17">
        <f>+'saisie Niv3_Pub'!AP78</f>
        <v>1</v>
      </c>
      <c r="AQ77" s="743">
        <f t="shared" si="26"/>
        <v>8</v>
      </c>
      <c r="AR77" s="17">
        <f>+'saisie Niv3_Pub'!AR78</f>
        <v>6</v>
      </c>
      <c r="AS77" s="17">
        <f>+'saisie Niv3_Pub'!AS78</f>
        <v>6</v>
      </c>
      <c r="AT77" s="17">
        <f>+'saisie Niv3_Pub'!AT78</f>
        <v>0</v>
      </c>
      <c r="AU77" s="17">
        <f>+'saisie Niv3_Pub'!AU78</f>
        <v>18</v>
      </c>
      <c r="AV77" s="17">
        <f>+'saisie Niv3_Pub'!AV78</f>
        <v>5</v>
      </c>
      <c r="AW77" s="17">
        <f>+'saisie Niv3_Pub'!AW78</f>
        <v>0</v>
      </c>
      <c r="AX77" s="17">
        <f>+'saisie Niv3_Pub'!AX78</f>
        <v>5</v>
      </c>
      <c r="AY77" s="90">
        <f t="shared" si="28"/>
        <v>23</v>
      </c>
      <c r="AZ77" s="17">
        <f>+'saisie Niv3_Pub'!BA78</f>
        <v>1</v>
      </c>
      <c r="BA77" s="17">
        <f>+'saisie Niv3_Pub'!BB78</f>
        <v>1</v>
      </c>
      <c r="BB77" s="31"/>
    </row>
    <row r="78" spans="1:54" ht="14.25" customHeight="1">
      <c r="A78" s="17" t="s">
        <v>443</v>
      </c>
      <c r="B78" s="17">
        <f>+'saisie Niv3_Pub'!B79+'saisie Niv3_Pub'!C79</f>
        <v>0</v>
      </c>
      <c r="C78" s="17">
        <f>+'saisie Niv3_Pub'!C79</f>
        <v>0</v>
      </c>
      <c r="D78" s="17">
        <f>+'saisie Niv3_Pub'!D79+'saisie Niv3_Pub'!E79</f>
        <v>0</v>
      </c>
      <c r="E78" s="17">
        <f>+'saisie Niv3_Pub'!E79</f>
        <v>0</v>
      </c>
      <c r="F78" s="17">
        <f>+'saisie Niv3_Pub'!F79+'saisie Niv3_Pub'!G79</f>
        <v>0</v>
      </c>
      <c r="G78" s="17">
        <f>+'saisie Niv3_Pub'!G79</f>
        <v>0</v>
      </c>
      <c r="H78" s="17">
        <f>+'saisie Niv3_Pub'!H79+'saisie Niv3_Pub'!I79</f>
        <v>0</v>
      </c>
      <c r="I78" s="17">
        <f>+'saisie Niv3_Pub'!I79</f>
        <v>0</v>
      </c>
      <c r="J78" s="17">
        <f>+'saisie Niv3_Pub'!J79+'saisie Niv3_Pub'!K79</f>
        <v>0</v>
      </c>
      <c r="K78" s="17">
        <f>+'saisie Niv3_Pub'!K79</f>
        <v>0</v>
      </c>
      <c r="L78" s="17">
        <f>+'saisie Niv3_Pub'!L79+'saisie Niv3_Pub'!M79</f>
        <v>0</v>
      </c>
      <c r="M78" s="17">
        <f>+'saisie Niv3_Pub'!M79</f>
        <v>0</v>
      </c>
      <c r="N78" s="17">
        <f>+'saisie Niv3_Pub'!N79+'saisie Niv3_Pub'!O79</f>
        <v>0</v>
      </c>
      <c r="O78" s="17">
        <f>+'saisie Niv3_Pub'!O79</f>
        <v>0</v>
      </c>
      <c r="P78" s="16">
        <f t="shared" si="22"/>
        <v>0</v>
      </c>
      <c r="Q78" s="16">
        <f t="shared" si="23"/>
        <v>0</v>
      </c>
      <c r="R78" s="17" t="s">
        <v>443</v>
      </c>
      <c r="S78" s="17">
        <f>+'saisie Niv3_Pub'!S79+'saisie Niv3_Pub'!T79</f>
        <v>0</v>
      </c>
      <c r="T78" s="17">
        <f>+'saisie Niv3_Pub'!T79</f>
        <v>0</v>
      </c>
      <c r="U78" s="17">
        <f>+'saisie Niv3_Pub'!U79+'saisie Niv3_Pub'!V79</f>
        <v>0</v>
      </c>
      <c r="V78" s="17">
        <f>+'saisie Niv3_Pub'!V79</f>
        <v>0</v>
      </c>
      <c r="W78" s="17">
        <f>+'saisie Niv3_Pub'!W79+'saisie Niv3_Pub'!X79</f>
        <v>0</v>
      </c>
      <c r="X78" s="17">
        <f>+'saisie Niv3_Pub'!X79</f>
        <v>0</v>
      </c>
      <c r="Y78" s="17">
        <f>+'saisie Niv3_Pub'!Y79+'saisie Niv3_Pub'!Z79</f>
        <v>0</v>
      </c>
      <c r="Z78" s="17">
        <f>+'saisie Niv3_Pub'!Z79</f>
        <v>0</v>
      </c>
      <c r="AA78" s="17">
        <f>+'saisie Niv3_Pub'!AA79+'saisie Niv3_Pub'!AB79</f>
        <v>0</v>
      </c>
      <c r="AB78" s="17">
        <f>+'saisie Niv3_Pub'!AB79</f>
        <v>0</v>
      </c>
      <c r="AC78" s="17">
        <f>+'saisie Niv3_Pub'!AC79+'saisie Niv3_Pub'!AD79</f>
        <v>0</v>
      </c>
      <c r="AD78" s="17">
        <f>+'saisie Niv3_Pub'!AD79</f>
        <v>0</v>
      </c>
      <c r="AE78" s="17">
        <f>+'saisie Niv3_Pub'!AE79+'saisie Niv3_Pub'!AF79</f>
        <v>0</v>
      </c>
      <c r="AF78" s="17">
        <f>+'saisie Niv3_Pub'!AF79</f>
        <v>0</v>
      </c>
      <c r="AG78" s="16">
        <f t="shared" si="24"/>
        <v>0</v>
      </c>
      <c r="AH78" s="16">
        <f t="shared" si="25"/>
        <v>0</v>
      </c>
      <c r="AI78" s="17" t="s">
        <v>443</v>
      </c>
      <c r="AJ78" s="17">
        <f>+'saisie Niv3_Pub'!AJ79</f>
        <v>0</v>
      </c>
      <c r="AK78" s="17">
        <f>+'saisie Niv3_Pub'!AK79</f>
        <v>0</v>
      </c>
      <c r="AL78" s="17">
        <f>+'saisie Niv3_Pub'!AL79</f>
        <v>0</v>
      </c>
      <c r="AM78" s="17">
        <f>+'saisie Niv3_Pub'!AM79</f>
        <v>0</v>
      </c>
      <c r="AN78" s="17">
        <f>+'saisie Niv3_Pub'!AN79</f>
        <v>0</v>
      </c>
      <c r="AO78" s="17">
        <f>+'saisie Niv3_Pub'!AO79</f>
        <v>0</v>
      </c>
      <c r="AP78" s="17">
        <f>+'saisie Niv3_Pub'!AP79</f>
        <v>0</v>
      </c>
      <c r="AQ78" s="743">
        <f t="shared" si="26"/>
        <v>0</v>
      </c>
      <c r="AR78" s="17">
        <f>+'saisie Niv3_Pub'!AR79</f>
        <v>0</v>
      </c>
      <c r="AS78" s="17">
        <f>+'saisie Niv3_Pub'!AS79</f>
        <v>0</v>
      </c>
      <c r="AT78" s="17">
        <f>+'saisie Niv3_Pub'!AT79</f>
        <v>0</v>
      </c>
      <c r="AU78" s="17">
        <f>+'saisie Niv3_Pub'!AU79</f>
        <v>0</v>
      </c>
      <c r="AV78" s="17">
        <f>+'saisie Niv3_Pub'!AV79</f>
        <v>0</v>
      </c>
      <c r="AW78" s="17">
        <f>+'saisie Niv3_Pub'!AW79</f>
        <v>0</v>
      </c>
      <c r="AX78" s="17">
        <f>+'saisie Niv3_Pub'!AX79</f>
        <v>0</v>
      </c>
      <c r="AY78" s="90">
        <f t="shared" si="28"/>
        <v>0</v>
      </c>
      <c r="AZ78" s="17">
        <f>+'saisie Niv3_Pub'!BA79</f>
        <v>0</v>
      </c>
      <c r="BA78" s="17">
        <f>+'saisie Niv3_Pub'!BB79</f>
        <v>0</v>
      </c>
      <c r="BB78" s="31"/>
    </row>
    <row r="79" spans="1:54" ht="14.25" customHeight="1">
      <c r="A79" s="17" t="s">
        <v>444</v>
      </c>
      <c r="B79" s="17">
        <f>+'saisie Niv3_Pub'!B80+'saisie Niv3_Pub'!C80</f>
        <v>25</v>
      </c>
      <c r="C79" s="17">
        <f>+'saisie Niv3_Pub'!C80</f>
        <v>9</v>
      </c>
      <c r="D79" s="17">
        <f>+'saisie Niv3_Pub'!D80+'saisie Niv3_Pub'!E80</f>
        <v>5</v>
      </c>
      <c r="E79" s="17">
        <f>+'saisie Niv3_Pub'!E80</f>
        <v>2</v>
      </c>
      <c r="F79" s="17">
        <f>+'saisie Niv3_Pub'!F80+'saisie Niv3_Pub'!G80</f>
        <v>0</v>
      </c>
      <c r="G79" s="17">
        <f>+'saisie Niv3_Pub'!G80</f>
        <v>0</v>
      </c>
      <c r="H79" s="17">
        <f>+'saisie Niv3_Pub'!H80+'saisie Niv3_Pub'!I80</f>
        <v>0</v>
      </c>
      <c r="I79" s="17">
        <f>+'saisie Niv3_Pub'!I80</f>
        <v>0</v>
      </c>
      <c r="J79" s="17">
        <f>+'saisie Niv3_Pub'!J80+'saisie Niv3_Pub'!K80</f>
        <v>3</v>
      </c>
      <c r="K79" s="17">
        <f>+'saisie Niv3_Pub'!K80</f>
        <v>1</v>
      </c>
      <c r="L79" s="17">
        <f>+'saisie Niv3_Pub'!L80+'saisie Niv3_Pub'!M80</f>
        <v>0</v>
      </c>
      <c r="M79" s="17">
        <f>+'saisie Niv3_Pub'!M80</f>
        <v>0</v>
      </c>
      <c r="N79" s="17">
        <f>+'saisie Niv3_Pub'!N80+'saisie Niv3_Pub'!O80</f>
        <v>0</v>
      </c>
      <c r="O79" s="17">
        <f>+'saisie Niv3_Pub'!O80</f>
        <v>0</v>
      </c>
      <c r="P79" s="16">
        <f t="shared" si="22"/>
        <v>33</v>
      </c>
      <c r="Q79" s="16">
        <f t="shared" si="23"/>
        <v>12</v>
      </c>
      <c r="R79" s="17" t="s">
        <v>444</v>
      </c>
      <c r="S79" s="17">
        <f>+'saisie Niv3_Pub'!S80+'saisie Niv3_Pub'!T80</f>
        <v>4</v>
      </c>
      <c r="T79" s="17">
        <f>+'saisie Niv3_Pub'!T80</f>
        <v>2</v>
      </c>
      <c r="U79" s="17">
        <f>+'saisie Niv3_Pub'!U80+'saisie Niv3_Pub'!V80</f>
        <v>1</v>
      </c>
      <c r="V79" s="17">
        <f>+'saisie Niv3_Pub'!V80</f>
        <v>1</v>
      </c>
      <c r="W79" s="17">
        <f>+'saisie Niv3_Pub'!W80+'saisie Niv3_Pub'!X80</f>
        <v>0</v>
      </c>
      <c r="X79" s="17">
        <f>+'saisie Niv3_Pub'!X80</f>
        <v>0</v>
      </c>
      <c r="Y79" s="17">
        <f>+'saisie Niv3_Pub'!Y80+'saisie Niv3_Pub'!Z80</f>
        <v>0</v>
      </c>
      <c r="Z79" s="17">
        <f>+'saisie Niv3_Pub'!Z80</f>
        <v>0</v>
      </c>
      <c r="AA79" s="17">
        <f>+'saisie Niv3_Pub'!AA80+'saisie Niv3_Pub'!AB80</f>
        <v>3</v>
      </c>
      <c r="AB79" s="17">
        <f>+'saisie Niv3_Pub'!AB80</f>
        <v>1</v>
      </c>
      <c r="AC79" s="17">
        <f>+'saisie Niv3_Pub'!AC80+'saisie Niv3_Pub'!AD80</f>
        <v>0</v>
      </c>
      <c r="AD79" s="17">
        <f>+'saisie Niv3_Pub'!AD80</f>
        <v>0</v>
      </c>
      <c r="AE79" s="17">
        <f>+'saisie Niv3_Pub'!AE80+'saisie Niv3_Pub'!AF80</f>
        <v>0</v>
      </c>
      <c r="AF79" s="17">
        <f>+'saisie Niv3_Pub'!AF80</f>
        <v>0</v>
      </c>
      <c r="AG79" s="16">
        <f t="shared" si="24"/>
        <v>8</v>
      </c>
      <c r="AH79" s="16">
        <f t="shared" si="25"/>
        <v>4</v>
      </c>
      <c r="AI79" s="17" t="s">
        <v>444</v>
      </c>
      <c r="AJ79" s="17">
        <f>+'saisie Niv3_Pub'!AJ80</f>
        <v>1</v>
      </c>
      <c r="AK79" s="17">
        <f>+'saisie Niv3_Pub'!AK80</f>
        <v>1</v>
      </c>
      <c r="AL79" s="17">
        <f>+'saisie Niv3_Pub'!AL80</f>
        <v>0</v>
      </c>
      <c r="AM79" s="17">
        <f>+'saisie Niv3_Pub'!AM80</f>
        <v>0</v>
      </c>
      <c r="AN79" s="17">
        <f>+'saisie Niv3_Pub'!AN80</f>
        <v>1</v>
      </c>
      <c r="AO79" s="17">
        <f>+'saisie Niv3_Pub'!AO80</f>
        <v>0</v>
      </c>
      <c r="AP79" s="17">
        <f>+'saisie Niv3_Pub'!AP80</f>
        <v>0</v>
      </c>
      <c r="AQ79" s="743">
        <f t="shared" si="26"/>
        <v>3</v>
      </c>
      <c r="AR79" s="17">
        <f>+'saisie Niv3_Pub'!AR80</f>
        <v>3</v>
      </c>
      <c r="AS79" s="17">
        <f>+'saisie Niv3_Pub'!AS80</f>
        <v>3</v>
      </c>
      <c r="AT79" s="17">
        <f>+'saisie Niv3_Pub'!AT80</f>
        <v>0</v>
      </c>
      <c r="AU79" s="17">
        <f>+'saisie Niv3_Pub'!AU80</f>
        <v>9</v>
      </c>
      <c r="AV79" s="17">
        <f>+'saisie Niv3_Pub'!AV80</f>
        <v>1</v>
      </c>
      <c r="AW79" s="17">
        <f>+'saisie Niv3_Pub'!AW80</f>
        <v>0</v>
      </c>
      <c r="AX79" s="17">
        <f>+'saisie Niv3_Pub'!AX80</f>
        <v>7</v>
      </c>
      <c r="AY79" s="90">
        <f t="shared" si="28"/>
        <v>16</v>
      </c>
      <c r="AZ79" s="17">
        <f>+'saisie Niv3_Pub'!BA80</f>
        <v>1</v>
      </c>
      <c r="BA79" s="17">
        <f>+'saisie Niv3_Pub'!BB80</f>
        <v>1</v>
      </c>
      <c r="BB79" s="31"/>
    </row>
    <row r="80" spans="1:54" ht="13.5" customHeight="1">
      <c r="A80" s="17" t="s">
        <v>445</v>
      </c>
      <c r="B80" s="17">
        <f>+'saisie Niv3_Pub'!B81+'saisie Niv3_Pub'!C81</f>
        <v>0</v>
      </c>
      <c r="C80" s="17">
        <f>+'saisie Niv3_Pub'!C81</f>
        <v>0</v>
      </c>
      <c r="D80" s="17">
        <f>+'saisie Niv3_Pub'!D81+'saisie Niv3_Pub'!E81</f>
        <v>0</v>
      </c>
      <c r="E80" s="17">
        <f>+'saisie Niv3_Pub'!E81</f>
        <v>0</v>
      </c>
      <c r="F80" s="17">
        <f>+'saisie Niv3_Pub'!F81+'saisie Niv3_Pub'!G81</f>
        <v>0</v>
      </c>
      <c r="G80" s="17">
        <f>+'saisie Niv3_Pub'!G81</f>
        <v>0</v>
      </c>
      <c r="H80" s="17">
        <f>+'saisie Niv3_Pub'!H81+'saisie Niv3_Pub'!I81</f>
        <v>0</v>
      </c>
      <c r="I80" s="17">
        <f>+'saisie Niv3_Pub'!I81</f>
        <v>0</v>
      </c>
      <c r="J80" s="17">
        <f>+'saisie Niv3_Pub'!J81+'saisie Niv3_Pub'!K81</f>
        <v>0</v>
      </c>
      <c r="K80" s="17">
        <f>+'saisie Niv3_Pub'!K81</f>
        <v>0</v>
      </c>
      <c r="L80" s="17">
        <f>+'saisie Niv3_Pub'!L81+'saisie Niv3_Pub'!M81</f>
        <v>0</v>
      </c>
      <c r="M80" s="17">
        <f>+'saisie Niv3_Pub'!M81</f>
        <v>0</v>
      </c>
      <c r="N80" s="17">
        <f>+'saisie Niv3_Pub'!N81+'saisie Niv3_Pub'!O81</f>
        <v>0</v>
      </c>
      <c r="O80" s="17">
        <f>+'saisie Niv3_Pub'!O81</f>
        <v>0</v>
      </c>
      <c r="P80" s="16">
        <f t="shared" si="22"/>
        <v>0</v>
      </c>
      <c r="Q80" s="16">
        <f t="shared" si="23"/>
        <v>0</v>
      </c>
      <c r="R80" s="17" t="s">
        <v>445</v>
      </c>
      <c r="S80" s="17">
        <f>+'saisie Niv3_Pub'!S81+'saisie Niv3_Pub'!T81</f>
        <v>0</v>
      </c>
      <c r="T80" s="17">
        <f>+'saisie Niv3_Pub'!T81</f>
        <v>0</v>
      </c>
      <c r="U80" s="17">
        <f>+'saisie Niv3_Pub'!U81+'saisie Niv3_Pub'!V81</f>
        <v>0</v>
      </c>
      <c r="V80" s="17">
        <f>+'saisie Niv3_Pub'!V81</f>
        <v>0</v>
      </c>
      <c r="W80" s="17">
        <f>+'saisie Niv3_Pub'!W81+'saisie Niv3_Pub'!X81</f>
        <v>0</v>
      </c>
      <c r="X80" s="17">
        <f>+'saisie Niv3_Pub'!X81</f>
        <v>0</v>
      </c>
      <c r="Y80" s="17">
        <f>+'saisie Niv3_Pub'!Y81+'saisie Niv3_Pub'!Z81</f>
        <v>0</v>
      </c>
      <c r="Z80" s="17">
        <f>+'saisie Niv3_Pub'!Z81</f>
        <v>0</v>
      </c>
      <c r="AA80" s="17">
        <f>+'saisie Niv3_Pub'!AA81+'saisie Niv3_Pub'!AB81</f>
        <v>0</v>
      </c>
      <c r="AB80" s="17">
        <f>+'saisie Niv3_Pub'!AB81</f>
        <v>0</v>
      </c>
      <c r="AC80" s="17">
        <f>+'saisie Niv3_Pub'!AC81+'saisie Niv3_Pub'!AD81</f>
        <v>0</v>
      </c>
      <c r="AD80" s="17">
        <f>+'saisie Niv3_Pub'!AD81</f>
        <v>0</v>
      </c>
      <c r="AE80" s="17">
        <f>+'saisie Niv3_Pub'!AE81+'saisie Niv3_Pub'!AF81</f>
        <v>0</v>
      </c>
      <c r="AF80" s="17">
        <f>+'saisie Niv3_Pub'!AF81</f>
        <v>0</v>
      </c>
      <c r="AG80" s="16">
        <f t="shared" si="24"/>
        <v>0</v>
      </c>
      <c r="AH80" s="16">
        <f t="shared" si="25"/>
        <v>0</v>
      </c>
      <c r="AI80" s="17" t="s">
        <v>445</v>
      </c>
      <c r="AJ80" s="17">
        <f>+'saisie Niv3_Pub'!AJ81</f>
        <v>0</v>
      </c>
      <c r="AK80" s="17">
        <f>+'saisie Niv3_Pub'!AK81</f>
        <v>0</v>
      </c>
      <c r="AL80" s="17">
        <f>+'saisie Niv3_Pub'!AL81</f>
        <v>0</v>
      </c>
      <c r="AM80" s="17">
        <f>+'saisie Niv3_Pub'!AM81</f>
        <v>0</v>
      </c>
      <c r="AN80" s="17">
        <f>+'saisie Niv3_Pub'!AN81</f>
        <v>0</v>
      </c>
      <c r="AO80" s="17">
        <f>+'saisie Niv3_Pub'!AO81</f>
        <v>0</v>
      </c>
      <c r="AP80" s="17">
        <f>+'saisie Niv3_Pub'!AP81</f>
        <v>0</v>
      </c>
      <c r="AQ80" s="743">
        <f t="shared" si="26"/>
        <v>0</v>
      </c>
      <c r="AR80" s="17">
        <f>+'saisie Niv3_Pub'!AR81</f>
        <v>0</v>
      </c>
      <c r="AS80" s="17">
        <f>+'saisie Niv3_Pub'!AS81</f>
        <v>0</v>
      </c>
      <c r="AT80" s="17">
        <f>+'saisie Niv3_Pub'!AT81</f>
        <v>0</v>
      </c>
      <c r="AU80" s="17">
        <f>+'saisie Niv3_Pub'!AU81</f>
        <v>0</v>
      </c>
      <c r="AV80" s="17">
        <f>+'saisie Niv3_Pub'!AV81</f>
        <v>0</v>
      </c>
      <c r="AW80" s="17">
        <f>+'saisie Niv3_Pub'!AW81</f>
        <v>0</v>
      </c>
      <c r="AX80" s="17">
        <f>+'saisie Niv3_Pub'!AX81</f>
        <v>0</v>
      </c>
      <c r="AY80" s="90">
        <f t="shared" si="28"/>
        <v>0</v>
      </c>
      <c r="AZ80" s="17">
        <f>+'saisie Niv3_Pub'!BA81</f>
        <v>0</v>
      </c>
      <c r="BA80" s="17">
        <f>+'saisie Niv3_Pub'!BB81</f>
        <v>0</v>
      </c>
      <c r="BB80" s="31"/>
    </row>
    <row r="81" spans="1:54" ht="14.25" customHeight="1">
      <c r="A81" s="17" t="s">
        <v>446</v>
      </c>
      <c r="B81" s="17">
        <f>+'saisie Niv3_Pub'!B82+'saisie Niv3_Pub'!C82</f>
        <v>255</v>
      </c>
      <c r="C81" s="17">
        <f>+'saisie Niv3_Pub'!C82</f>
        <v>93</v>
      </c>
      <c r="D81" s="17">
        <f>+'saisie Niv3_Pub'!D82+'saisie Niv3_Pub'!E82</f>
        <v>35</v>
      </c>
      <c r="E81" s="17">
        <f>+'saisie Niv3_Pub'!E82</f>
        <v>25</v>
      </c>
      <c r="F81" s="17">
        <f>+'saisie Niv3_Pub'!F82+'saisie Niv3_Pub'!G82</f>
        <v>11</v>
      </c>
      <c r="G81" s="17">
        <f>+'saisie Niv3_Pub'!G82</f>
        <v>0</v>
      </c>
      <c r="H81" s="17">
        <f>+'saisie Niv3_Pub'!H82+'saisie Niv3_Pub'!I82</f>
        <v>56</v>
      </c>
      <c r="I81" s="17">
        <f>+'saisie Niv3_Pub'!I82</f>
        <v>18</v>
      </c>
      <c r="J81" s="17">
        <f>+'saisie Niv3_Pub'!J82+'saisie Niv3_Pub'!K82</f>
        <v>120</v>
      </c>
      <c r="K81" s="17">
        <f>+'saisie Niv3_Pub'!K82</f>
        <v>48</v>
      </c>
      <c r="L81" s="17">
        <f>+'saisie Niv3_Pub'!L82+'saisie Niv3_Pub'!M82</f>
        <v>17</v>
      </c>
      <c r="M81" s="17">
        <f>+'saisie Niv3_Pub'!M82</f>
        <v>7</v>
      </c>
      <c r="N81" s="17">
        <f>+'saisie Niv3_Pub'!N82+'saisie Niv3_Pub'!O82</f>
        <v>75</v>
      </c>
      <c r="O81" s="17">
        <f>+'saisie Niv3_Pub'!O82</f>
        <v>33</v>
      </c>
      <c r="P81" s="16">
        <f t="shared" si="22"/>
        <v>569</v>
      </c>
      <c r="Q81" s="16">
        <f t="shared" si="23"/>
        <v>224</v>
      </c>
      <c r="R81" s="17" t="s">
        <v>446</v>
      </c>
      <c r="S81" s="17">
        <f>+'saisie Niv3_Pub'!S82+'saisie Niv3_Pub'!T82</f>
        <v>31</v>
      </c>
      <c r="T81" s="17">
        <f>+'saisie Niv3_Pub'!T82</f>
        <v>14</v>
      </c>
      <c r="U81" s="17">
        <f>+'saisie Niv3_Pub'!U82+'saisie Niv3_Pub'!V82</f>
        <v>5</v>
      </c>
      <c r="V81" s="17">
        <f>+'saisie Niv3_Pub'!V82</f>
        <v>4</v>
      </c>
      <c r="W81" s="17">
        <f>+'saisie Niv3_Pub'!W82+'saisie Niv3_Pub'!X82</f>
        <v>1</v>
      </c>
      <c r="X81" s="17">
        <f>+'saisie Niv3_Pub'!X82</f>
        <v>0</v>
      </c>
      <c r="Y81" s="17">
        <f>+'saisie Niv3_Pub'!Y82+'saisie Niv3_Pub'!Z82</f>
        <v>12</v>
      </c>
      <c r="Z81" s="17">
        <f>+'saisie Niv3_Pub'!Z82</f>
        <v>6</v>
      </c>
      <c r="AA81" s="17">
        <f>+'saisie Niv3_Pub'!AA82+'saisie Niv3_Pub'!AB82</f>
        <v>42</v>
      </c>
      <c r="AB81" s="17">
        <f>+'saisie Niv3_Pub'!AB82</f>
        <v>10</v>
      </c>
      <c r="AC81" s="17">
        <f>+'saisie Niv3_Pub'!AC82+'saisie Niv3_Pub'!AD82</f>
        <v>6</v>
      </c>
      <c r="AD81" s="17">
        <f>+'saisie Niv3_Pub'!AD82</f>
        <v>1</v>
      </c>
      <c r="AE81" s="17">
        <f>+'saisie Niv3_Pub'!AE82+'saisie Niv3_Pub'!AF82</f>
        <v>18</v>
      </c>
      <c r="AF81" s="17">
        <f>+'saisie Niv3_Pub'!AF82</f>
        <v>8</v>
      </c>
      <c r="AG81" s="16">
        <f t="shared" si="24"/>
        <v>115</v>
      </c>
      <c r="AH81" s="16">
        <f t="shared" si="25"/>
        <v>43</v>
      </c>
      <c r="AI81" s="17" t="s">
        <v>446</v>
      </c>
      <c r="AJ81" s="17">
        <f>+'saisie Niv3_Pub'!AJ82</f>
        <v>6</v>
      </c>
      <c r="AK81" s="17">
        <f>+'saisie Niv3_Pub'!AK82</f>
        <v>1</v>
      </c>
      <c r="AL81" s="17">
        <f>+'saisie Niv3_Pub'!AL82</f>
        <v>1</v>
      </c>
      <c r="AM81" s="17">
        <f>+'saisie Niv3_Pub'!AM82</f>
        <v>2</v>
      </c>
      <c r="AN81" s="17">
        <f>+'saisie Niv3_Pub'!AN82</f>
        <v>3</v>
      </c>
      <c r="AO81" s="17">
        <f>+'saisie Niv3_Pub'!AO82</f>
        <v>1</v>
      </c>
      <c r="AP81" s="17">
        <f>+'saisie Niv3_Pub'!AP82</f>
        <v>2</v>
      </c>
      <c r="AQ81" s="743">
        <f t="shared" si="26"/>
        <v>16</v>
      </c>
      <c r="AR81" s="17">
        <f>+'saisie Niv3_Pub'!AR82</f>
        <v>24</v>
      </c>
      <c r="AS81" s="17">
        <f>+'saisie Niv3_Pub'!AS82</f>
        <v>16</v>
      </c>
      <c r="AT81" s="17">
        <f>+'saisie Niv3_Pub'!AT82</f>
        <v>8</v>
      </c>
      <c r="AU81" s="17">
        <f>+'saisie Niv3_Pub'!AU82</f>
        <v>29</v>
      </c>
      <c r="AV81" s="17">
        <f>+'saisie Niv3_Pub'!AV82</f>
        <v>3</v>
      </c>
      <c r="AW81" s="17">
        <f>+'saisie Niv3_Pub'!AW82</f>
        <v>0</v>
      </c>
      <c r="AX81" s="17">
        <f>+'saisie Niv3_Pub'!AX82</f>
        <v>27</v>
      </c>
      <c r="AY81" s="90">
        <f t="shared" si="28"/>
        <v>56</v>
      </c>
      <c r="AZ81" s="17">
        <f>+'saisie Niv3_Pub'!BA82</f>
        <v>1</v>
      </c>
      <c r="BA81" s="17">
        <f>+'saisie Niv3_Pub'!BB82</f>
        <v>1</v>
      </c>
      <c r="BB81" s="31"/>
    </row>
    <row r="82" spans="1:54" s="416" customFormat="1" ht="14.25" customHeight="1">
      <c r="A82" s="151" t="s">
        <v>447</v>
      </c>
      <c r="B82" s="151">
        <f>+'saisie Niv3_Pub'!B83+'saisie Niv3_Pub'!C83</f>
        <v>92</v>
      </c>
      <c r="C82" s="151">
        <f>+'saisie Niv3_Pub'!C83</f>
        <v>49</v>
      </c>
      <c r="D82" s="151">
        <f>+'saisie Niv3_Pub'!D83+'saisie Niv3_Pub'!E83</f>
        <v>32</v>
      </c>
      <c r="E82" s="151">
        <f>+'saisie Niv3_Pub'!E83</f>
        <v>16</v>
      </c>
      <c r="F82" s="151">
        <f>+'saisie Niv3_Pub'!F83+'saisie Niv3_Pub'!G83</f>
        <v>3</v>
      </c>
      <c r="G82" s="151">
        <f>+'saisie Niv3_Pub'!G83</f>
        <v>2</v>
      </c>
      <c r="H82" s="151">
        <f>+'saisie Niv3_Pub'!H83+'saisie Niv3_Pub'!I83</f>
        <v>19</v>
      </c>
      <c r="I82" s="151">
        <f>+'saisie Niv3_Pub'!I83</f>
        <v>7</v>
      </c>
      <c r="J82" s="151">
        <f>+'saisie Niv3_Pub'!J83+'saisie Niv3_Pub'!K83</f>
        <v>15</v>
      </c>
      <c r="K82" s="151">
        <f>+'saisie Niv3_Pub'!K83</f>
        <v>11</v>
      </c>
      <c r="L82" s="151">
        <f>+'saisie Niv3_Pub'!L83+'saisie Niv3_Pub'!M83</f>
        <v>6</v>
      </c>
      <c r="M82" s="151">
        <f>+'saisie Niv3_Pub'!M83</f>
        <v>1</v>
      </c>
      <c r="N82" s="151">
        <f>+'saisie Niv3_Pub'!N83+'saisie Niv3_Pub'!O83</f>
        <v>10</v>
      </c>
      <c r="O82" s="151">
        <f>+'saisie Niv3_Pub'!O83</f>
        <v>6</v>
      </c>
      <c r="P82" s="16">
        <f t="shared" si="22"/>
        <v>177</v>
      </c>
      <c r="Q82" s="16">
        <f t="shared" si="23"/>
        <v>92</v>
      </c>
      <c r="R82" s="151" t="s">
        <v>447</v>
      </c>
      <c r="S82" s="151">
        <f>+'saisie Niv3_Pub'!S83+'saisie Niv3_Pub'!T83</f>
        <v>6</v>
      </c>
      <c r="T82" s="151">
        <f>+'saisie Niv3_Pub'!T83</f>
        <v>4</v>
      </c>
      <c r="U82" s="151">
        <f>+'saisie Niv3_Pub'!U83+'saisie Niv3_Pub'!V83</f>
        <v>4</v>
      </c>
      <c r="V82" s="151">
        <f>+'saisie Niv3_Pub'!V83</f>
        <v>1</v>
      </c>
      <c r="W82" s="151">
        <f>+'saisie Niv3_Pub'!W83+'saisie Niv3_Pub'!X83</f>
        <v>0</v>
      </c>
      <c r="X82" s="151">
        <f>+'saisie Niv3_Pub'!X83</f>
        <v>0</v>
      </c>
      <c r="Y82" s="151">
        <f>+'saisie Niv3_Pub'!Y83+'saisie Niv3_Pub'!Z83</f>
        <v>0</v>
      </c>
      <c r="Z82" s="151">
        <f>+'saisie Niv3_Pub'!Z83</f>
        <v>0</v>
      </c>
      <c r="AA82" s="151">
        <f>+'saisie Niv3_Pub'!AA83+'saisie Niv3_Pub'!AB83</f>
        <v>7</v>
      </c>
      <c r="AB82" s="151">
        <f>+'saisie Niv3_Pub'!AB83</f>
        <v>6</v>
      </c>
      <c r="AC82" s="151">
        <f>+'saisie Niv3_Pub'!AC83+'saisie Niv3_Pub'!AD83</f>
        <v>4</v>
      </c>
      <c r="AD82" s="151">
        <f>+'saisie Niv3_Pub'!AD83</f>
        <v>0</v>
      </c>
      <c r="AE82" s="151">
        <f>+'saisie Niv3_Pub'!AE83+'saisie Niv3_Pub'!AF83</f>
        <v>4</v>
      </c>
      <c r="AF82" s="151">
        <f>+'saisie Niv3_Pub'!AF83</f>
        <v>2</v>
      </c>
      <c r="AG82" s="16">
        <f t="shared" si="24"/>
        <v>25</v>
      </c>
      <c r="AH82" s="16">
        <f t="shared" si="25"/>
        <v>13</v>
      </c>
      <c r="AI82" s="151" t="s">
        <v>447</v>
      </c>
      <c r="AJ82" s="151">
        <f>+'saisie Niv3_Pub'!AJ83</f>
        <v>3</v>
      </c>
      <c r="AK82" s="151">
        <f>+'saisie Niv3_Pub'!AK83</f>
        <v>1</v>
      </c>
      <c r="AL82" s="151">
        <f>+'saisie Niv3_Pub'!AL83</f>
        <v>1</v>
      </c>
      <c r="AM82" s="151">
        <f>+'saisie Niv3_Pub'!AM83</f>
        <v>1</v>
      </c>
      <c r="AN82" s="151">
        <f>+'saisie Niv3_Pub'!AN83</f>
        <v>1</v>
      </c>
      <c r="AO82" s="151">
        <f>+'saisie Niv3_Pub'!AO83</f>
        <v>1</v>
      </c>
      <c r="AP82" s="151">
        <f>+'saisie Niv3_Pub'!AP83</f>
        <v>1</v>
      </c>
      <c r="AQ82" s="743">
        <f t="shared" si="26"/>
        <v>9</v>
      </c>
      <c r="AR82" s="151">
        <f>+'saisie Niv3_Pub'!AR83</f>
        <v>8</v>
      </c>
      <c r="AS82" s="151">
        <f>+'saisie Niv3_Pub'!AS83</f>
        <v>8</v>
      </c>
      <c r="AT82" s="151">
        <f>+'saisie Niv3_Pub'!AT83</f>
        <v>0</v>
      </c>
      <c r="AU82" s="151">
        <f>+'saisie Niv3_Pub'!AU83</f>
        <v>16</v>
      </c>
      <c r="AV82" s="151">
        <f>+'saisie Niv3_Pub'!AV83</f>
        <v>7</v>
      </c>
      <c r="AW82" s="151">
        <f>+'saisie Niv3_Pub'!AW83</f>
        <v>0</v>
      </c>
      <c r="AX82" s="151">
        <f>+'saisie Niv3_Pub'!AX83</f>
        <v>3</v>
      </c>
      <c r="AY82" s="90">
        <f t="shared" si="28"/>
        <v>19</v>
      </c>
      <c r="AZ82" s="151">
        <f>+'saisie Niv3_Pub'!BA83</f>
        <v>1</v>
      </c>
      <c r="BA82" s="151">
        <f>+'saisie Niv3_Pub'!BB83</f>
        <v>1</v>
      </c>
      <c r="BB82" s="652"/>
    </row>
    <row r="83" spans="1:54" ht="14.25" customHeight="1">
      <c r="A83" s="17" t="s">
        <v>448</v>
      </c>
      <c r="B83" s="17">
        <f>+'saisie Niv3_Pub'!B84+'saisie Niv3_Pub'!C84</f>
        <v>245</v>
      </c>
      <c r="C83" s="17">
        <f>+'saisie Niv3_Pub'!C84</f>
        <v>102</v>
      </c>
      <c r="D83" s="17">
        <f>+'saisie Niv3_Pub'!D84+'saisie Niv3_Pub'!E84</f>
        <v>52</v>
      </c>
      <c r="E83" s="17">
        <f>+'saisie Niv3_Pub'!E84</f>
        <v>33</v>
      </c>
      <c r="F83" s="17">
        <f>+'saisie Niv3_Pub'!F84+'saisie Niv3_Pub'!G84</f>
        <v>32</v>
      </c>
      <c r="G83" s="17">
        <f>+'saisie Niv3_Pub'!G84</f>
        <v>11</v>
      </c>
      <c r="H83" s="17">
        <f>+'saisie Niv3_Pub'!H84+'saisie Niv3_Pub'!I84</f>
        <v>50</v>
      </c>
      <c r="I83" s="17">
        <f>+'saisie Niv3_Pub'!I84</f>
        <v>17</v>
      </c>
      <c r="J83" s="17">
        <f>+'saisie Niv3_Pub'!J84+'saisie Niv3_Pub'!K84</f>
        <v>80</v>
      </c>
      <c r="K83" s="17">
        <f>+'saisie Niv3_Pub'!K84</f>
        <v>50</v>
      </c>
      <c r="L83" s="17">
        <f>+'saisie Niv3_Pub'!L84+'saisie Niv3_Pub'!M84</f>
        <v>27</v>
      </c>
      <c r="M83" s="17">
        <f>+'saisie Niv3_Pub'!M84</f>
        <v>9</v>
      </c>
      <c r="N83" s="17">
        <f>+'saisie Niv3_Pub'!N84+'saisie Niv3_Pub'!O84</f>
        <v>44</v>
      </c>
      <c r="O83" s="17">
        <f>+'saisie Niv3_Pub'!O84</f>
        <v>19</v>
      </c>
      <c r="P83" s="16">
        <f t="shared" si="22"/>
        <v>530</v>
      </c>
      <c r="Q83" s="16">
        <f t="shared" si="23"/>
        <v>241</v>
      </c>
      <c r="R83" s="17" t="s">
        <v>448</v>
      </c>
      <c r="S83" s="17">
        <f>+'saisie Niv3_Pub'!S84+'saisie Niv3_Pub'!T84</f>
        <v>22</v>
      </c>
      <c r="T83" s="17">
        <f>+'saisie Niv3_Pub'!T84</f>
        <v>7</v>
      </c>
      <c r="U83" s="17">
        <f>+'saisie Niv3_Pub'!U84+'saisie Niv3_Pub'!V84</f>
        <v>8</v>
      </c>
      <c r="V83" s="17">
        <f>+'saisie Niv3_Pub'!V84</f>
        <v>6</v>
      </c>
      <c r="W83" s="17">
        <f>+'saisie Niv3_Pub'!W84+'saisie Niv3_Pub'!X84</f>
        <v>11</v>
      </c>
      <c r="X83" s="17">
        <f>+'saisie Niv3_Pub'!X84</f>
        <v>4</v>
      </c>
      <c r="Y83" s="17">
        <f>+'saisie Niv3_Pub'!Y84+'saisie Niv3_Pub'!Z84</f>
        <v>21</v>
      </c>
      <c r="Z83" s="17">
        <f>+'saisie Niv3_Pub'!Z84</f>
        <v>9</v>
      </c>
      <c r="AA83" s="17">
        <f>+'saisie Niv3_Pub'!AA84+'saisie Niv3_Pub'!AB84</f>
        <v>34</v>
      </c>
      <c r="AB83" s="17">
        <f>+'saisie Niv3_Pub'!AB84</f>
        <v>21</v>
      </c>
      <c r="AC83" s="17">
        <f>+'saisie Niv3_Pub'!AC84+'saisie Niv3_Pub'!AD84</f>
        <v>13</v>
      </c>
      <c r="AD83" s="17">
        <f>+'saisie Niv3_Pub'!AD84</f>
        <v>1</v>
      </c>
      <c r="AE83" s="17">
        <f>+'saisie Niv3_Pub'!AE84+'saisie Niv3_Pub'!AF84</f>
        <v>27</v>
      </c>
      <c r="AF83" s="17">
        <f>+'saisie Niv3_Pub'!AF84</f>
        <v>14</v>
      </c>
      <c r="AG83" s="16">
        <f t="shared" si="24"/>
        <v>136</v>
      </c>
      <c r="AH83" s="16">
        <f t="shared" si="25"/>
        <v>62</v>
      </c>
      <c r="AI83" s="17" t="s">
        <v>448</v>
      </c>
      <c r="AJ83" s="17">
        <f>+'saisie Niv3_Pub'!AJ84</f>
        <v>5</v>
      </c>
      <c r="AK83" s="17">
        <f>+'saisie Niv3_Pub'!AK84</f>
        <v>1</v>
      </c>
      <c r="AL83" s="17">
        <f>+'saisie Niv3_Pub'!AL84</f>
        <v>1</v>
      </c>
      <c r="AM83" s="17">
        <f>+'saisie Niv3_Pub'!AM84</f>
        <v>1</v>
      </c>
      <c r="AN83" s="17">
        <f>+'saisie Niv3_Pub'!AN84</f>
        <v>2</v>
      </c>
      <c r="AO83" s="17">
        <f>+'saisie Niv3_Pub'!AO84</f>
        <v>1</v>
      </c>
      <c r="AP83" s="17">
        <f>+'saisie Niv3_Pub'!AP84</f>
        <v>1</v>
      </c>
      <c r="AQ83" s="743">
        <f t="shared" si="26"/>
        <v>12</v>
      </c>
      <c r="AR83" s="17">
        <f>+'saisie Niv3_Pub'!AR84</f>
        <v>12</v>
      </c>
      <c r="AS83" s="17">
        <f>+'saisie Niv3_Pub'!AS84</f>
        <v>12</v>
      </c>
      <c r="AT83" s="17">
        <f>+'saisie Niv3_Pub'!AT84</f>
        <v>0</v>
      </c>
      <c r="AU83" s="17">
        <f>+'saisie Niv3_Pub'!AU84</f>
        <v>28</v>
      </c>
      <c r="AV83" s="17">
        <f>+'saisie Niv3_Pub'!AV84</f>
        <v>12</v>
      </c>
      <c r="AW83" s="17">
        <f>+'saisie Niv3_Pub'!AW84</f>
        <v>0</v>
      </c>
      <c r="AX83" s="17">
        <f>+'saisie Niv3_Pub'!AX84</f>
        <v>19</v>
      </c>
      <c r="AY83" s="90">
        <f t="shared" si="28"/>
        <v>47</v>
      </c>
      <c r="AZ83" s="17">
        <f>+'saisie Niv3_Pub'!BA84</f>
        <v>1</v>
      </c>
      <c r="BA83" s="17">
        <f>+'saisie Niv3_Pub'!BB84</f>
        <v>1</v>
      </c>
      <c r="BB83" s="31"/>
    </row>
    <row r="84" spans="1:54" ht="14.25" customHeight="1">
      <c r="A84" s="17" t="s">
        <v>449</v>
      </c>
      <c r="B84" s="17">
        <f>+'saisie Niv3_Pub'!B85+'saisie Niv3_Pub'!C85</f>
        <v>0</v>
      </c>
      <c r="C84" s="17">
        <f>+'saisie Niv3_Pub'!C85</f>
        <v>0</v>
      </c>
      <c r="D84" s="17">
        <f>+'saisie Niv3_Pub'!D85+'saisie Niv3_Pub'!E85</f>
        <v>0</v>
      </c>
      <c r="E84" s="17">
        <f>+'saisie Niv3_Pub'!E85</f>
        <v>0</v>
      </c>
      <c r="F84" s="17">
        <f>+'saisie Niv3_Pub'!F85+'saisie Niv3_Pub'!G85</f>
        <v>0</v>
      </c>
      <c r="G84" s="17">
        <f>+'saisie Niv3_Pub'!G85</f>
        <v>0</v>
      </c>
      <c r="H84" s="17">
        <f>+'saisie Niv3_Pub'!H85+'saisie Niv3_Pub'!I85</f>
        <v>0</v>
      </c>
      <c r="I84" s="17">
        <f>+'saisie Niv3_Pub'!I85</f>
        <v>0</v>
      </c>
      <c r="J84" s="17">
        <f>+'saisie Niv3_Pub'!J85+'saisie Niv3_Pub'!K85</f>
        <v>0</v>
      </c>
      <c r="K84" s="17">
        <f>+'saisie Niv3_Pub'!K85</f>
        <v>0</v>
      </c>
      <c r="L84" s="17">
        <f>+'saisie Niv3_Pub'!L85+'saisie Niv3_Pub'!M85</f>
        <v>0</v>
      </c>
      <c r="M84" s="17">
        <f>+'saisie Niv3_Pub'!M85</f>
        <v>0</v>
      </c>
      <c r="N84" s="17">
        <f>+'saisie Niv3_Pub'!N85+'saisie Niv3_Pub'!O85</f>
        <v>0</v>
      </c>
      <c r="O84" s="17">
        <f>+'saisie Niv3_Pub'!O85</f>
        <v>0</v>
      </c>
      <c r="P84" s="16">
        <f t="shared" si="22"/>
        <v>0</v>
      </c>
      <c r="Q84" s="16">
        <f t="shared" si="23"/>
        <v>0</v>
      </c>
      <c r="R84" s="17" t="s">
        <v>449</v>
      </c>
      <c r="S84" s="17">
        <f>+'saisie Niv3_Pub'!S85+'saisie Niv3_Pub'!T85</f>
        <v>0</v>
      </c>
      <c r="T84" s="17">
        <f>+'saisie Niv3_Pub'!T85</f>
        <v>0</v>
      </c>
      <c r="U84" s="17">
        <f>+'saisie Niv3_Pub'!U85+'saisie Niv3_Pub'!V85</f>
        <v>0</v>
      </c>
      <c r="V84" s="17">
        <f>+'saisie Niv3_Pub'!V85</f>
        <v>0</v>
      </c>
      <c r="W84" s="17">
        <f>+'saisie Niv3_Pub'!W85+'saisie Niv3_Pub'!X85</f>
        <v>0</v>
      </c>
      <c r="X84" s="17">
        <f>+'saisie Niv3_Pub'!X85</f>
        <v>0</v>
      </c>
      <c r="Y84" s="17">
        <f>+'saisie Niv3_Pub'!Y85+'saisie Niv3_Pub'!Z85</f>
        <v>0</v>
      </c>
      <c r="Z84" s="17">
        <f>+'saisie Niv3_Pub'!Z85</f>
        <v>0</v>
      </c>
      <c r="AA84" s="17">
        <f>+'saisie Niv3_Pub'!AA85+'saisie Niv3_Pub'!AB85</f>
        <v>0</v>
      </c>
      <c r="AB84" s="17">
        <f>+'saisie Niv3_Pub'!AB85</f>
        <v>0</v>
      </c>
      <c r="AC84" s="17">
        <f>+'saisie Niv3_Pub'!AC85+'saisie Niv3_Pub'!AD85</f>
        <v>0</v>
      </c>
      <c r="AD84" s="17">
        <f>+'saisie Niv3_Pub'!AD85</f>
        <v>0</v>
      </c>
      <c r="AE84" s="17">
        <f>+'saisie Niv3_Pub'!AE85+'saisie Niv3_Pub'!AF85</f>
        <v>0</v>
      </c>
      <c r="AF84" s="17">
        <f>+'saisie Niv3_Pub'!AF85</f>
        <v>0</v>
      </c>
      <c r="AG84" s="16">
        <f t="shared" si="24"/>
        <v>0</v>
      </c>
      <c r="AH84" s="16">
        <f t="shared" si="25"/>
        <v>0</v>
      </c>
      <c r="AI84" s="17" t="s">
        <v>449</v>
      </c>
      <c r="AJ84" s="17">
        <f>+'saisie Niv3_Pub'!AJ85</f>
        <v>0</v>
      </c>
      <c r="AK84" s="17">
        <f>+'saisie Niv3_Pub'!AK85</f>
        <v>0</v>
      </c>
      <c r="AL84" s="17">
        <f>+'saisie Niv3_Pub'!AL85</f>
        <v>0</v>
      </c>
      <c r="AM84" s="17">
        <f>+'saisie Niv3_Pub'!AM85</f>
        <v>0</v>
      </c>
      <c r="AN84" s="17">
        <f>+'saisie Niv3_Pub'!AN85</f>
        <v>0</v>
      </c>
      <c r="AO84" s="17">
        <f>+'saisie Niv3_Pub'!AO85</f>
        <v>0</v>
      </c>
      <c r="AP84" s="17">
        <f>+'saisie Niv3_Pub'!AP85</f>
        <v>0</v>
      </c>
      <c r="AQ84" s="743">
        <f t="shared" si="26"/>
        <v>0</v>
      </c>
      <c r="AR84" s="17">
        <f>+'saisie Niv3_Pub'!AR85</f>
        <v>0</v>
      </c>
      <c r="AS84" s="17">
        <f>+'saisie Niv3_Pub'!AS85</f>
        <v>0</v>
      </c>
      <c r="AT84" s="17">
        <f>+'saisie Niv3_Pub'!AT85</f>
        <v>0</v>
      </c>
      <c r="AU84" s="17">
        <f>+'saisie Niv3_Pub'!AU85</f>
        <v>0</v>
      </c>
      <c r="AV84" s="17">
        <f>+'saisie Niv3_Pub'!AV85</f>
        <v>0</v>
      </c>
      <c r="AW84" s="17">
        <f>+'saisie Niv3_Pub'!AW85</f>
        <v>0</v>
      </c>
      <c r="AX84" s="17">
        <f>+'saisie Niv3_Pub'!AX85</f>
        <v>0</v>
      </c>
      <c r="AY84" s="90">
        <f t="shared" si="28"/>
        <v>0</v>
      </c>
      <c r="AZ84" s="17">
        <f>+'saisie Niv3_Pub'!BA85</f>
        <v>0</v>
      </c>
      <c r="BA84" s="17">
        <f>+'saisie Niv3_Pub'!BB85</f>
        <v>0</v>
      </c>
      <c r="BB84" s="31"/>
    </row>
    <row r="85" spans="1:54" ht="14.25" customHeight="1">
      <c r="A85" s="17" t="s">
        <v>450</v>
      </c>
      <c r="B85" s="17">
        <f>+'saisie Niv3_Pub'!B86+'saisie Niv3_Pub'!C86</f>
        <v>51</v>
      </c>
      <c r="C85" s="17">
        <f>+'saisie Niv3_Pub'!C86</f>
        <v>24</v>
      </c>
      <c r="D85" s="17">
        <f>+'saisie Niv3_Pub'!D86+'saisie Niv3_Pub'!E86</f>
        <v>11</v>
      </c>
      <c r="E85" s="17">
        <f>+'saisie Niv3_Pub'!E86</f>
        <v>4</v>
      </c>
      <c r="F85" s="17">
        <f>+'saisie Niv3_Pub'!F86+'saisie Niv3_Pub'!G86</f>
        <v>0</v>
      </c>
      <c r="G85" s="17">
        <f>+'saisie Niv3_Pub'!G86</f>
        <v>0</v>
      </c>
      <c r="H85" s="17">
        <f>+'saisie Niv3_Pub'!H86+'saisie Niv3_Pub'!I86</f>
        <v>3</v>
      </c>
      <c r="I85" s="17">
        <f>+'saisie Niv3_Pub'!I86</f>
        <v>1</v>
      </c>
      <c r="J85" s="17">
        <f>+'saisie Niv3_Pub'!J86+'saisie Niv3_Pub'!K86</f>
        <v>8</v>
      </c>
      <c r="K85" s="17">
        <f>+'saisie Niv3_Pub'!K86</f>
        <v>3</v>
      </c>
      <c r="L85" s="17">
        <f>+'saisie Niv3_Pub'!L86+'saisie Niv3_Pub'!M86</f>
        <v>0</v>
      </c>
      <c r="M85" s="17">
        <f>+'saisie Niv3_Pub'!M86</f>
        <v>0</v>
      </c>
      <c r="N85" s="17">
        <f>+'saisie Niv3_Pub'!N86+'saisie Niv3_Pub'!O86</f>
        <v>8</v>
      </c>
      <c r="O85" s="17">
        <f>+'saisie Niv3_Pub'!O86</f>
        <v>1</v>
      </c>
      <c r="P85" s="16">
        <f t="shared" si="22"/>
        <v>81</v>
      </c>
      <c r="Q85" s="16">
        <f t="shared" si="23"/>
        <v>33</v>
      </c>
      <c r="R85" s="17" t="s">
        <v>450</v>
      </c>
      <c r="S85" s="17">
        <f>+'saisie Niv3_Pub'!S86+'saisie Niv3_Pub'!T86</f>
        <v>2</v>
      </c>
      <c r="T85" s="17">
        <f>+'saisie Niv3_Pub'!T86</f>
        <v>0</v>
      </c>
      <c r="U85" s="17">
        <f>+'saisie Niv3_Pub'!U86+'saisie Niv3_Pub'!V86</f>
        <v>1</v>
      </c>
      <c r="V85" s="17">
        <f>+'saisie Niv3_Pub'!V86</f>
        <v>0</v>
      </c>
      <c r="W85" s="17">
        <f>+'saisie Niv3_Pub'!W86+'saisie Niv3_Pub'!X86</f>
        <v>0</v>
      </c>
      <c r="X85" s="17">
        <f>+'saisie Niv3_Pub'!X86</f>
        <v>0</v>
      </c>
      <c r="Y85" s="17">
        <f>+'saisie Niv3_Pub'!Y86+'saisie Niv3_Pub'!Z86</f>
        <v>0</v>
      </c>
      <c r="Z85" s="17">
        <f>+'saisie Niv3_Pub'!Z86</f>
        <v>0</v>
      </c>
      <c r="AA85" s="17">
        <f>+'saisie Niv3_Pub'!AA86+'saisie Niv3_Pub'!AB86</f>
        <v>1</v>
      </c>
      <c r="AB85" s="17">
        <f>+'saisie Niv3_Pub'!AB86</f>
        <v>0</v>
      </c>
      <c r="AC85" s="17">
        <f>+'saisie Niv3_Pub'!AC86+'saisie Niv3_Pub'!AD86</f>
        <v>0</v>
      </c>
      <c r="AD85" s="17">
        <f>+'saisie Niv3_Pub'!AD86</f>
        <v>0</v>
      </c>
      <c r="AE85" s="17">
        <f>+'saisie Niv3_Pub'!AE86+'saisie Niv3_Pub'!AF86</f>
        <v>3</v>
      </c>
      <c r="AF85" s="17">
        <f>+'saisie Niv3_Pub'!AF86</f>
        <v>1</v>
      </c>
      <c r="AG85" s="16">
        <f t="shared" si="24"/>
        <v>7</v>
      </c>
      <c r="AH85" s="16">
        <f t="shared" si="25"/>
        <v>1</v>
      </c>
      <c r="AI85" s="17" t="s">
        <v>450</v>
      </c>
      <c r="AJ85" s="17">
        <f>+'saisie Niv3_Pub'!AJ86</f>
        <v>1</v>
      </c>
      <c r="AK85" s="17">
        <f>+'saisie Niv3_Pub'!AK86</f>
        <v>1</v>
      </c>
      <c r="AL85" s="17">
        <f>+'saisie Niv3_Pub'!AL86</f>
        <v>0</v>
      </c>
      <c r="AM85" s="17">
        <f>+'saisie Niv3_Pub'!AM86</f>
        <v>1</v>
      </c>
      <c r="AN85" s="17">
        <f>+'saisie Niv3_Pub'!AN86</f>
        <v>1</v>
      </c>
      <c r="AO85" s="17">
        <f>+'saisie Niv3_Pub'!AO86</f>
        <v>0</v>
      </c>
      <c r="AP85" s="17">
        <f>+'saisie Niv3_Pub'!AP86</f>
        <v>1</v>
      </c>
      <c r="AQ85" s="743">
        <f t="shared" si="26"/>
        <v>5</v>
      </c>
      <c r="AR85" s="17">
        <f>+'saisie Niv3_Pub'!AR86</f>
        <v>0</v>
      </c>
      <c r="AS85" s="17">
        <f>+'saisie Niv3_Pub'!AS86</f>
        <v>0</v>
      </c>
      <c r="AT85" s="17">
        <f>+'saisie Niv3_Pub'!AT86</f>
        <v>0</v>
      </c>
      <c r="AU85" s="17">
        <f>+'saisie Niv3_Pub'!AU86</f>
        <v>7</v>
      </c>
      <c r="AV85" s="17">
        <f>+'saisie Niv3_Pub'!AV86</f>
        <v>2</v>
      </c>
      <c r="AW85" s="17">
        <f>+'saisie Niv3_Pub'!AW86</f>
        <v>0</v>
      </c>
      <c r="AX85" s="17">
        <f>+'saisie Niv3_Pub'!AX86</f>
        <v>4</v>
      </c>
      <c r="AY85" s="90">
        <f t="shared" si="28"/>
        <v>11</v>
      </c>
      <c r="AZ85" s="17">
        <f>+'saisie Niv3_Pub'!BA86</f>
        <v>1</v>
      </c>
      <c r="BA85" s="17">
        <f>+'saisie Niv3_Pub'!BB86</f>
        <v>1</v>
      </c>
      <c r="BB85" s="31"/>
    </row>
    <row r="86" spans="1:54" ht="14.25" customHeight="1">
      <c r="A86" s="17" t="s">
        <v>451</v>
      </c>
      <c r="B86" s="17">
        <f>+'saisie Niv3_Pub'!B87+'saisie Niv3_Pub'!C87</f>
        <v>91</v>
      </c>
      <c r="C86" s="17">
        <f>+'saisie Niv3_Pub'!C87</f>
        <v>26</v>
      </c>
      <c r="D86" s="17">
        <f>+'saisie Niv3_Pub'!D87+'saisie Niv3_Pub'!E87</f>
        <v>7</v>
      </c>
      <c r="E86" s="17">
        <f>+'saisie Niv3_Pub'!E87</f>
        <v>3</v>
      </c>
      <c r="F86" s="17">
        <f>+'saisie Niv3_Pub'!F87+'saisie Niv3_Pub'!G87</f>
        <v>0</v>
      </c>
      <c r="G86" s="17">
        <f>+'saisie Niv3_Pub'!G87</f>
        <v>0</v>
      </c>
      <c r="H86" s="17">
        <f>+'saisie Niv3_Pub'!H87+'saisie Niv3_Pub'!I87</f>
        <v>23</v>
      </c>
      <c r="I86" s="17">
        <f>+'saisie Niv3_Pub'!I87</f>
        <v>10</v>
      </c>
      <c r="J86" s="17">
        <f>+'saisie Niv3_Pub'!J87+'saisie Niv3_Pub'!K87</f>
        <v>30</v>
      </c>
      <c r="K86" s="17">
        <f>+'saisie Niv3_Pub'!K87</f>
        <v>15</v>
      </c>
      <c r="L86" s="17">
        <f>+'saisie Niv3_Pub'!L87+'saisie Niv3_Pub'!M87</f>
        <v>0</v>
      </c>
      <c r="M86" s="17">
        <f>+'saisie Niv3_Pub'!M87</f>
        <v>0</v>
      </c>
      <c r="N86" s="17">
        <f>+'saisie Niv3_Pub'!N87+'saisie Niv3_Pub'!O87</f>
        <v>29</v>
      </c>
      <c r="O86" s="17">
        <f>+'saisie Niv3_Pub'!O87</f>
        <v>5</v>
      </c>
      <c r="P86" s="16">
        <f t="shared" si="22"/>
        <v>180</v>
      </c>
      <c r="Q86" s="16">
        <f t="shared" si="23"/>
        <v>59</v>
      </c>
      <c r="R86" s="17" t="s">
        <v>451</v>
      </c>
      <c r="S86" s="17">
        <f>+'saisie Niv3_Pub'!S87+'saisie Niv3_Pub'!T87</f>
        <v>8</v>
      </c>
      <c r="T86" s="17">
        <f>+'saisie Niv3_Pub'!T87</f>
        <v>2</v>
      </c>
      <c r="U86" s="17">
        <f>+'saisie Niv3_Pub'!U87+'saisie Niv3_Pub'!V87</f>
        <v>1</v>
      </c>
      <c r="V86" s="17">
        <f>+'saisie Niv3_Pub'!V87</f>
        <v>0</v>
      </c>
      <c r="W86" s="17">
        <f>+'saisie Niv3_Pub'!W87+'saisie Niv3_Pub'!X87</f>
        <v>0</v>
      </c>
      <c r="X86" s="17">
        <f>+'saisie Niv3_Pub'!X87</f>
        <v>0</v>
      </c>
      <c r="Y86" s="17">
        <f>+'saisie Niv3_Pub'!Y87+'saisie Niv3_Pub'!Z87</f>
        <v>6</v>
      </c>
      <c r="Z86" s="17">
        <f>+'saisie Niv3_Pub'!Z87</f>
        <v>3</v>
      </c>
      <c r="AA86" s="17">
        <f>+'saisie Niv3_Pub'!AA87+'saisie Niv3_Pub'!AB87</f>
        <v>8</v>
      </c>
      <c r="AB86" s="17">
        <f>+'saisie Niv3_Pub'!AB87</f>
        <v>2</v>
      </c>
      <c r="AC86" s="17">
        <f>+'saisie Niv3_Pub'!AC87+'saisie Niv3_Pub'!AD87</f>
        <v>0</v>
      </c>
      <c r="AD86" s="17">
        <f>+'saisie Niv3_Pub'!AD87</f>
        <v>0</v>
      </c>
      <c r="AE86" s="17">
        <f>+'saisie Niv3_Pub'!AE87+'saisie Niv3_Pub'!AF87</f>
        <v>9</v>
      </c>
      <c r="AF86" s="17">
        <f>+'saisie Niv3_Pub'!AF87</f>
        <v>2</v>
      </c>
      <c r="AG86" s="16">
        <f t="shared" si="24"/>
        <v>32</v>
      </c>
      <c r="AH86" s="16">
        <f t="shared" si="25"/>
        <v>9</v>
      </c>
      <c r="AI86" s="17" t="s">
        <v>451</v>
      </c>
      <c r="AJ86" s="17">
        <f>+'saisie Niv3_Pub'!AJ87</f>
        <v>2</v>
      </c>
      <c r="AK86" s="17">
        <f>+'saisie Niv3_Pub'!AK87</f>
        <v>1</v>
      </c>
      <c r="AL86" s="17">
        <f>+'saisie Niv3_Pub'!AL87</f>
        <v>0</v>
      </c>
      <c r="AM86" s="17">
        <f>+'saisie Niv3_Pub'!AM87</f>
        <v>1</v>
      </c>
      <c r="AN86" s="17">
        <f>+'saisie Niv3_Pub'!AN87</f>
        <v>1</v>
      </c>
      <c r="AO86" s="17">
        <f>+'saisie Niv3_Pub'!AO87</f>
        <v>0</v>
      </c>
      <c r="AP86" s="17">
        <f>+'saisie Niv3_Pub'!AP87</f>
        <v>1</v>
      </c>
      <c r="AQ86" s="743">
        <f t="shared" si="26"/>
        <v>6</v>
      </c>
      <c r="AR86" s="17">
        <f>+'saisie Niv3_Pub'!AR87</f>
        <v>12</v>
      </c>
      <c r="AS86" s="17">
        <f>+'saisie Niv3_Pub'!AS87</f>
        <v>6</v>
      </c>
      <c r="AT86" s="17">
        <f>+'saisie Niv3_Pub'!AT87</f>
        <v>6</v>
      </c>
      <c r="AU86" s="17">
        <f>+'saisie Niv3_Pub'!AU87</f>
        <v>15</v>
      </c>
      <c r="AV86" s="17">
        <f>+'saisie Niv3_Pub'!AV87</f>
        <v>6</v>
      </c>
      <c r="AW86" s="17">
        <f>+'saisie Niv3_Pub'!AW87</f>
        <v>0</v>
      </c>
      <c r="AX86" s="17">
        <f>+'saisie Niv3_Pub'!AX87</f>
        <v>10</v>
      </c>
      <c r="AY86" s="90">
        <f t="shared" si="28"/>
        <v>25</v>
      </c>
      <c r="AZ86" s="17">
        <f>+'saisie Niv3_Pub'!BA87</f>
        <v>1</v>
      </c>
      <c r="BA86" s="17">
        <f>+'saisie Niv3_Pub'!BB87</f>
        <v>1</v>
      </c>
      <c r="BB86" s="31"/>
    </row>
    <row r="87" spans="1:54" ht="14.25" customHeight="1">
      <c r="A87" s="17" t="s">
        <v>452</v>
      </c>
      <c r="B87" s="17">
        <f>+'saisie Niv3_Pub'!B88+'saisie Niv3_Pub'!C88</f>
        <v>116</v>
      </c>
      <c r="C87" s="17">
        <f>+'saisie Niv3_Pub'!C88</f>
        <v>46</v>
      </c>
      <c r="D87" s="17">
        <f>+'saisie Niv3_Pub'!D88+'saisie Niv3_Pub'!E88</f>
        <v>13</v>
      </c>
      <c r="E87" s="17">
        <f>+'saisie Niv3_Pub'!E88</f>
        <v>3</v>
      </c>
      <c r="F87" s="17">
        <f>+'saisie Niv3_Pub'!F88+'saisie Niv3_Pub'!G88</f>
        <v>0</v>
      </c>
      <c r="G87" s="17">
        <f>+'saisie Niv3_Pub'!G88</f>
        <v>0</v>
      </c>
      <c r="H87" s="17">
        <f>+'saisie Niv3_Pub'!H88+'saisie Niv3_Pub'!I88</f>
        <v>27</v>
      </c>
      <c r="I87" s="17">
        <f>+'saisie Niv3_Pub'!I88</f>
        <v>8</v>
      </c>
      <c r="J87" s="17">
        <f>+'saisie Niv3_Pub'!J88+'saisie Niv3_Pub'!K88</f>
        <v>32</v>
      </c>
      <c r="K87" s="17">
        <f>+'saisie Niv3_Pub'!K88</f>
        <v>13</v>
      </c>
      <c r="L87" s="17">
        <f>+'saisie Niv3_Pub'!L88+'saisie Niv3_Pub'!M88</f>
        <v>0</v>
      </c>
      <c r="M87" s="17">
        <f>+'saisie Niv3_Pub'!M88</f>
        <v>0</v>
      </c>
      <c r="N87" s="17">
        <f>+'saisie Niv3_Pub'!N88+'saisie Niv3_Pub'!O88</f>
        <v>19</v>
      </c>
      <c r="O87" s="17">
        <f>+'saisie Niv3_Pub'!O88</f>
        <v>4</v>
      </c>
      <c r="P87" s="16">
        <f t="shared" si="22"/>
        <v>207</v>
      </c>
      <c r="Q87" s="16">
        <f t="shared" si="23"/>
        <v>74</v>
      </c>
      <c r="R87" s="17" t="s">
        <v>452</v>
      </c>
      <c r="S87" s="17">
        <f>+'saisie Niv3_Pub'!S88+'saisie Niv3_Pub'!T88</f>
        <v>4</v>
      </c>
      <c r="T87" s="17">
        <f>+'saisie Niv3_Pub'!T88</f>
        <v>0</v>
      </c>
      <c r="U87" s="17">
        <f>+'saisie Niv3_Pub'!U88+'saisie Niv3_Pub'!V88</f>
        <v>0</v>
      </c>
      <c r="V87" s="17">
        <f>+'saisie Niv3_Pub'!V88</f>
        <v>0</v>
      </c>
      <c r="W87" s="17">
        <f>+'saisie Niv3_Pub'!W88+'saisie Niv3_Pub'!X88</f>
        <v>0</v>
      </c>
      <c r="X87" s="17">
        <f>+'saisie Niv3_Pub'!X88</f>
        <v>0</v>
      </c>
      <c r="Y87" s="17">
        <f>+'saisie Niv3_Pub'!Y88+'saisie Niv3_Pub'!Z88</f>
        <v>0</v>
      </c>
      <c r="Z87" s="17">
        <f>+'saisie Niv3_Pub'!Z88</f>
        <v>0</v>
      </c>
      <c r="AA87" s="17">
        <f>+'saisie Niv3_Pub'!AA88+'saisie Niv3_Pub'!AB88</f>
        <v>17</v>
      </c>
      <c r="AB87" s="17">
        <f>+'saisie Niv3_Pub'!AB88</f>
        <v>5</v>
      </c>
      <c r="AC87" s="17">
        <f>+'saisie Niv3_Pub'!AC88+'saisie Niv3_Pub'!AD88</f>
        <v>0</v>
      </c>
      <c r="AD87" s="17">
        <f>+'saisie Niv3_Pub'!AD88</f>
        <v>0</v>
      </c>
      <c r="AE87" s="17">
        <f>+'saisie Niv3_Pub'!AE88+'saisie Niv3_Pub'!AF88</f>
        <v>6</v>
      </c>
      <c r="AF87" s="17">
        <f>+'saisie Niv3_Pub'!AF88</f>
        <v>1</v>
      </c>
      <c r="AG87" s="16">
        <f t="shared" si="24"/>
        <v>27</v>
      </c>
      <c r="AH87" s="16">
        <f t="shared" si="25"/>
        <v>6</v>
      </c>
      <c r="AI87" s="17" t="s">
        <v>452</v>
      </c>
      <c r="AJ87" s="17">
        <f>+'saisie Niv3_Pub'!AJ88</f>
        <v>3</v>
      </c>
      <c r="AK87" s="17">
        <f>+'saisie Niv3_Pub'!AK88</f>
        <v>1</v>
      </c>
      <c r="AL87" s="17">
        <f>+'saisie Niv3_Pub'!AL88</f>
        <v>0</v>
      </c>
      <c r="AM87" s="17">
        <f>+'saisie Niv3_Pub'!AM88</f>
        <v>1</v>
      </c>
      <c r="AN87" s="17">
        <f>+'saisie Niv3_Pub'!AN88</f>
        <v>1</v>
      </c>
      <c r="AO87" s="17">
        <f>+'saisie Niv3_Pub'!AO88</f>
        <v>0</v>
      </c>
      <c r="AP87" s="17">
        <f>+'saisie Niv3_Pub'!AP88</f>
        <v>1</v>
      </c>
      <c r="AQ87" s="743">
        <f t="shared" si="26"/>
        <v>7</v>
      </c>
      <c r="AR87" s="17">
        <f>+'saisie Niv3_Pub'!AR88</f>
        <v>7</v>
      </c>
      <c r="AS87" s="17">
        <f>+'saisie Niv3_Pub'!AS88</f>
        <v>7</v>
      </c>
      <c r="AT87" s="17">
        <f>+'saisie Niv3_Pub'!AT88</f>
        <v>0</v>
      </c>
      <c r="AU87" s="17">
        <f>+'saisie Niv3_Pub'!AU88</f>
        <v>12</v>
      </c>
      <c r="AV87" s="17">
        <f>+'saisie Niv3_Pub'!AV88</f>
        <v>1</v>
      </c>
      <c r="AW87" s="17">
        <f>+'saisie Niv3_Pub'!AW88</f>
        <v>0</v>
      </c>
      <c r="AX87" s="17">
        <f>+'saisie Niv3_Pub'!AX88</f>
        <v>6</v>
      </c>
      <c r="AY87" s="90">
        <f t="shared" si="28"/>
        <v>18</v>
      </c>
      <c r="AZ87" s="17">
        <f>+'saisie Niv3_Pub'!BA88</f>
        <v>1</v>
      </c>
      <c r="BA87" s="17">
        <f>+'saisie Niv3_Pub'!BB88</f>
        <v>1</v>
      </c>
      <c r="BB87" s="31"/>
    </row>
    <row r="88" spans="1:54" ht="14.25" customHeight="1">
      <c r="A88" s="17" t="s">
        <v>453</v>
      </c>
      <c r="B88" s="17">
        <f>+'saisie Niv3_Pub'!B89+'saisie Niv3_Pub'!C89</f>
        <v>19</v>
      </c>
      <c r="C88" s="17">
        <f>+'saisie Niv3_Pub'!C89</f>
        <v>4</v>
      </c>
      <c r="D88" s="17">
        <f>+'saisie Niv3_Pub'!D89+'saisie Niv3_Pub'!E89</f>
        <v>8</v>
      </c>
      <c r="E88" s="17">
        <f>+'saisie Niv3_Pub'!E89</f>
        <v>3</v>
      </c>
      <c r="F88" s="17">
        <f>+'saisie Niv3_Pub'!F89+'saisie Niv3_Pub'!G89</f>
        <v>0</v>
      </c>
      <c r="G88" s="17">
        <f>+'saisie Niv3_Pub'!G89</f>
        <v>0</v>
      </c>
      <c r="H88" s="17">
        <f>+'saisie Niv3_Pub'!H89+'saisie Niv3_Pub'!I89</f>
        <v>0</v>
      </c>
      <c r="I88" s="17">
        <f>+'saisie Niv3_Pub'!I89</f>
        <v>0</v>
      </c>
      <c r="J88" s="17">
        <f>+'saisie Niv3_Pub'!J89+'saisie Niv3_Pub'!K89</f>
        <v>10</v>
      </c>
      <c r="K88" s="17">
        <f>+'saisie Niv3_Pub'!K89</f>
        <v>5</v>
      </c>
      <c r="L88" s="17">
        <f>+'saisie Niv3_Pub'!L89+'saisie Niv3_Pub'!M89</f>
        <v>0</v>
      </c>
      <c r="M88" s="17">
        <f>+'saisie Niv3_Pub'!M89</f>
        <v>0</v>
      </c>
      <c r="N88" s="17">
        <f>+'saisie Niv3_Pub'!N89+'saisie Niv3_Pub'!O89</f>
        <v>6</v>
      </c>
      <c r="O88" s="17">
        <f>+'saisie Niv3_Pub'!O89</f>
        <v>0</v>
      </c>
      <c r="P88" s="16">
        <f t="shared" si="22"/>
        <v>43</v>
      </c>
      <c r="Q88" s="16">
        <f t="shared" si="23"/>
        <v>12</v>
      </c>
      <c r="R88" s="17" t="s">
        <v>453</v>
      </c>
      <c r="S88" s="17">
        <f>+'saisie Niv3_Pub'!S89+'saisie Niv3_Pub'!T89</f>
        <v>1</v>
      </c>
      <c r="T88" s="17">
        <f>+'saisie Niv3_Pub'!T89</f>
        <v>0</v>
      </c>
      <c r="U88" s="17">
        <f>+'saisie Niv3_Pub'!U89+'saisie Niv3_Pub'!V89</f>
        <v>2</v>
      </c>
      <c r="V88" s="17">
        <f>+'saisie Niv3_Pub'!V89</f>
        <v>0</v>
      </c>
      <c r="W88" s="17">
        <f>+'saisie Niv3_Pub'!W89+'saisie Niv3_Pub'!X89</f>
        <v>0</v>
      </c>
      <c r="X88" s="17">
        <f>+'saisie Niv3_Pub'!X89</f>
        <v>0</v>
      </c>
      <c r="Y88" s="17">
        <f>+'saisie Niv3_Pub'!Y89+'saisie Niv3_Pub'!Z89</f>
        <v>0</v>
      </c>
      <c r="Z88" s="17">
        <f>+'saisie Niv3_Pub'!Z89</f>
        <v>0</v>
      </c>
      <c r="AA88" s="17">
        <f>+'saisie Niv3_Pub'!AA89+'saisie Niv3_Pub'!AB89</f>
        <v>4</v>
      </c>
      <c r="AB88" s="17">
        <f>+'saisie Niv3_Pub'!AB89</f>
        <v>1</v>
      </c>
      <c r="AC88" s="17">
        <f>+'saisie Niv3_Pub'!AC89+'saisie Niv3_Pub'!AD89</f>
        <v>0</v>
      </c>
      <c r="AD88" s="17">
        <f>+'saisie Niv3_Pub'!AD89</f>
        <v>0</v>
      </c>
      <c r="AE88" s="17">
        <f>+'saisie Niv3_Pub'!AE89+'saisie Niv3_Pub'!AF89</f>
        <v>0</v>
      </c>
      <c r="AF88" s="17">
        <f>+'saisie Niv3_Pub'!AF89</f>
        <v>0</v>
      </c>
      <c r="AG88" s="16">
        <f t="shared" si="24"/>
        <v>7</v>
      </c>
      <c r="AH88" s="16">
        <f t="shared" si="25"/>
        <v>1</v>
      </c>
      <c r="AI88" s="17" t="s">
        <v>453</v>
      </c>
      <c r="AJ88" s="17">
        <f>+'saisie Niv3_Pub'!AJ89</f>
        <v>1</v>
      </c>
      <c r="AK88" s="17">
        <f>+'saisie Niv3_Pub'!AK89</f>
        <v>1</v>
      </c>
      <c r="AL88" s="17">
        <f>+'saisie Niv3_Pub'!AL89</f>
        <v>0</v>
      </c>
      <c r="AM88" s="17">
        <f>+'saisie Niv3_Pub'!AM89</f>
        <v>0</v>
      </c>
      <c r="AN88" s="17">
        <f>+'saisie Niv3_Pub'!AN89</f>
        <v>1</v>
      </c>
      <c r="AO88" s="17">
        <f>+'saisie Niv3_Pub'!AO89</f>
        <v>0</v>
      </c>
      <c r="AP88" s="17">
        <f>+'saisie Niv3_Pub'!AP89</f>
        <v>1</v>
      </c>
      <c r="AQ88" s="743">
        <f t="shared" si="26"/>
        <v>4</v>
      </c>
      <c r="AR88" s="17">
        <f>+'saisie Niv3_Pub'!AR89</f>
        <v>5</v>
      </c>
      <c r="AS88" s="17">
        <f>+'saisie Niv3_Pub'!AS89</f>
        <v>5</v>
      </c>
      <c r="AT88" s="17">
        <f>+'saisie Niv3_Pub'!AT89</f>
        <v>0</v>
      </c>
      <c r="AU88" s="17">
        <f>+'saisie Niv3_Pub'!AU89</f>
        <v>5</v>
      </c>
      <c r="AV88" s="17">
        <f>+'saisie Niv3_Pub'!AV89</f>
        <v>1</v>
      </c>
      <c r="AW88" s="17">
        <f>+'saisie Niv3_Pub'!AW89</f>
        <v>0</v>
      </c>
      <c r="AX88" s="17">
        <f>+'saisie Niv3_Pub'!AX89</f>
        <v>1</v>
      </c>
      <c r="AY88" s="90">
        <f t="shared" si="28"/>
        <v>6</v>
      </c>
      <c r="AZ88" s="17">
        <f>+'saisie Niv3_Pub'!BA89</f>
        <v>1</v>
      </c>
      <c r="BA88" s="17">
        <f>+'saisie Niv3_Pub'!BB89</f>
        <v>1</v>
      </c>
      <c r="BB88" s="31"/>
    </row>
    <row r="89" spans="1:54" ht="9" customHeight="1">
      <c r="A89" s="110"/>
      <c r="B89" s="110">
        <f>+'saisie Niv3_Pub'!B90+'saisie Niv3_Pub'!C90</f>
        <v>0</v>
      </c>
      <c r="C89" s="110">
        <f>+'saisie Niv3_Pub'!C90</f>
        <v>0</v>
      </c>
      <c r="D89" s="110">
        <f>+'saisie Niv3_Pub'!D90+'saisie Niv3_Pub'!E90</f>
        <v>0</v>
      </c>
      <c r="E89" s="110">
        <f>+'saisie Niv3_Pub'!E90</f>
        <v>0</v>
      </c>
      <c r="F89" s="110">
        <f>+'saisie Niv3_Pub'!F90+'saisie Niv3_Pub'!G90</f>
        <v>0</v>
      </c>
      <c r="G89" s="110">
        <f>+'saisie Niv3_Pub'!G90</f>
        <v>0</v>
      </c>
      <c r="H89" s="110">
        <f>+'saisie Niv3_Pub'!H90+'saisie Niv3_Pub'!I90</f>
        <v>0</v>
      </c>
      <c r="I89" s="110">
        <f>+'saisie Niv3_Pub'!I90</f>
        <v>0</v>
      </c>
      <c r="J89" s="110">
        <f>+'saisie Niv3_Pub'!J90+'saisie Niv3_Pub'!K90</f>
        <v>0</v>
      </c>
      <c r="K89" s="110">
        <f>+'saisie Niv3_Pub'!K90</f>
        <v>0</v>
      </c>
      <c r="L89" s="110">
        <f>+'saisie Niv3_Pub'!L90+'saisie Niv3_Pub'!M90</f>
        <v>0</v>
      </c>
      <c r="M89" s="110">
        <f>+'saisie Niv3_Pub'!M90</f>
        <v>0</v>
      </c>
      <c r="N89" s="110">
        <f>+'saisie Niv3_Pub'!N90+'saisie Niv3_Pub'!O90</f>
        <v>0</v>
      </c>
      <c r="O89" s="110">
        <f>+'saisie Niv3_Pub'!O90</f>
        <v>0</v>
      </c>
      <c r="P89" s="109">
        <f t="shared" si="22"/>
        <v>0</v>
      </c>
      <c r="Q89" s="109">
        <f t="shared" si="23"/>
        <v>0</v>
      </c>
      <c r="R89" s="110"/>
      <c r="S89" s="110">
        <f>+'saisie Niv3_Pub'!S90+'saisie Niv3_Pub'!T90</f>
        <v>0</v>
      </c>
      <c r="T89" s="110">
        <f>+'saisie Niv3_Pub'!T90</f>
        <v>0</v>
      </c>
      <c r="U89" s="110">
        <f>+'saisie Niv3_Pub'!U90+'saisie Niv3_Pub'!V90</f>
        <v>0</v>
      </c>
      <c r="V89" s="110">
        <f>+'saisie Niv3_Pub'!V90</f>
        <v>0</v>
      </c>
      <c r="W89" s="110">
        <f>+'saisie Niv3_Pub'!W90+'saisie Niv3_Pub'!X90</f>
        <v>0</v>
      </c>
      <c r="X89" s="110">
        <f>+'saisie Niv3_Pub'!X90</f>
        <v>0</v>
      </c>
      <c r="Y89" s="110">
        <f>+'saisie Niv3_Pub'!Y90+'saisie Niv3_Pub'!Z90</f>
        <v>0</v>
      </c>
      <c r="Z89" s="110">
        <f>+'saisie Niv3_Pub'!Z90</f>
        <v>0</v>
      </c>
      <c r="AA89" s="110">
        <f>+'saisie Niv3_Pub'!AA90+'saisie Niv3_Pub'!AB90</f>
        <v>0</v>
      </c>
      <c r="AB89" s="110">
        <f>+'saisie Niv3_Pub'!AB90</f>
        <v>0</v>
      </c>
      <c r="AC89" s="110">
        <f>+'saisie Niv3_Pub'!AC90+'saisie Niv3_Pub'!AD90</f>
        <v>0</v>
      </c>
      <c r="AD89" s="110">
        <f>+'saisie Niv3_Pub'!AD90</f>
        <v>0</v>
      </c>
      <c r="AE89" s="110">
        <f>+'saisie Niv3_Pub'!AE90+'saisie Niv3_Pub'!AF90</f>
        <v>0</v>
      </c>
      <c r="AF89" s="110">
        <f>+'saisie Niv3_Pub'!AF90</f>
        <v>0</v>
      </c>
      <c r="AG89" s="109">
        <f t="shared" si="24"/>
        <v>0</v>
      </c>
      <c r="AH89" s="109">
        <f t="shared" si="25"/>
        <v>0</v>
      </c>
      <c r="AI89" s="110"/>
      <c r="AJ89" s="110">
        <f>+'saisie Niv3_Pub'!AJ90</f>
        <v>0</v>
      </c>
      <c r="AK89" s="110">
        <f>+'saisie Niv3_Pub'!AK90</f>
        <v>0</v>
      </c>
      <c r="AL89" s="110">
        <f>+'saisie Niv3_Pub'!AL90</f>
        <v>0</v>
      </c>
      <c r="AM89" s="110">
        <f>+'saisie Niv3_Pub'!AM90</f>
        <v>0</v>
      </c>
      <c r="AN89" s="110">
        <f>+'saisie Niv3_Pub'!AN90</f>
        <v>0</v>
      </c>
      <c r="AO89" s="110">
        <f>+'saisie Niv3_Pub'!AO90</f>
        <v>0</v>
      </c>
      <c r="AP89" s="110">
        <f>+'saisie Niv3_Pub'!AP90</f>
        <v>0</v>
      </c>
      <c r="AQ89" s="747">
        <f t="shared" si="26"/>
        <v>0</v>
      </c>
      <c r="AR89" s="110">
        <f>+'saisie Niv3_Pub'!AR90</f>
        <v>0</v>
      </c>
      <c r="AS89" s="110">
        <f>+'saisie Niv3_Pub'!AS90</f>
        <v>0</v>
      </c>
      <c r="AT89" s="110">
        <f>+'saisie Niv3_Pub'!AT90</f>
        <v>0</v>
      </c>
      <c r="AU89" s="110">
        <f>+'saisie Niv3_Pub'!AU90</f>
        <v>0</v>
      </c>
      <c r="AV89" s="110">
        <f>+'saisie Niv3_Pub'!AV90</f>
        <v>0</v>
      </c>
      <c r="AW89" s="110"/>
      <c r="AX89" s="110">
        <f>+'saisie Niv3_Pub'!AX90</f>
        <v>0</v>
      </c>
      <c r="AY89" s="110">
        <f>+'saisie Niv3_Pub'!AZ90</f>
        <v>0</v>
      </c>
      <c r="AZ89" s="110">
        <f>+'saisie Niv3_Pub'!BA90</f>
        <v>0</v>
      </c>
      <c r="BA89" s="110"/>
      <c r="BB89" s="223"/>
    </row>
    <row r="90" spans="1:54"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J90" s="48"/>
      <c r="AK90" s="48"/>
      <c r="AL90" s="48"/>
      <c r="AM90" s="48"/>
      <c r="AN90" s="48"/>
      <c r="AO90" s="48"/>
      <c r="AP90" s="48"/>
      <c r="AQ90" s="157"/>
      <c r="AR90" s="48"/>
      <c r="AS90" s="48"/>
      <c r="AT90" s="48"/>
      <c r="AU90" s="48"/>
      <c r="AV90" s="48"/>
      <c r="AW90" s="48"/>
      <c r="AX90" s="48"/>
      <c r="AY90" s="48"/>
    </row>
    <row r="91" spans="1:54">
      <c r="A91" s="50" t="s">
        <v>229</v>
      </c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 t="s">
        <v>230</v>
      </c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1097" t="s">
        <v>286</v>
      </c>
      <c r="AJ91" s="1097"/>
      <c r="AK91" s="1097"/>
      <c r="AL91" s="1097"/>
      <c r="AM91" s="1097"/>
      <c r="AN91" s="1097"/>
      <c r="AO91" s="1097"/>
      <c r="AP91" s="1097"/>
      <c r="AQ91" s="1097"/>
      <c r="AR91" s="1097"/>
      <c r="AS91" s="1097"/>
      <c r="AT91" s="1097"/>
      <c r="AU91" s="1097"/>
      <c r="AV91" s="1097"/>
      <c r="AW91" s="1097"/>
      <c r="AX91" s="1097"/>
      <c r="AY91" s="1097"/>
      <c r="AZ91" s="1097"/>
      <c r="BA91" s="1097"/>
    </row>
    <row r="92" spans="1:54">
      <c r="A92" s="50" t="s">
        <v>998</v>
      </c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 t="s">
        <v>998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1097" t="s">
        <v>227</v>
      </c>
      <c r="AJ92" s="1097"/>
      <c r="AK92" s="1097"/>
      <c r="AL92" s="1097"/>
      <c r="AM92" s="1097"/>
      <c r="AN92" s="1097"/>
      <c r="AO92" s="1097"/>
      <c r="AP92" s="1097"/>
      <c r="AQ92" s="1097"/>
      <c r="AR92" s="1097"/>
      <c r="AS92" s="1097"/>
      <c r="AT92" s="1097"/>
      <c r="AU92" s="1097"/>
      <c r="AV92" s="1097"/>
      <c r="AW92" s="1097"/>
      <c r="AX92" s="1097"/>
      <c r="AY92" s="1097"/>
      <c r="AZ92" s="1097"/>
      <c r="BA92" s="1097"/>
    </row>
    <row r="93" spans="1:54">
      <c r="A93" s="50" t="s">
        <v>1</v>
      </c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 t="s">
        <v>1</v>
      </c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1097" t="s">
        <v>1</v>
      </c>
      <c r="AJ93" s="1097"/>
      <c r="AK93" s="1097"/>
      <c r="AL93" s="1097"/>
      <c r="AM93" s="1097"/>
      <c r="AN93" s="1097"/>
      <c r="AO93" s="1097"/>
      <c r="AP93" s="1097"/>
      <c r="AQ93" s="1097"/>
      <c r="AR93" s="1097"/>
      <c r="AS93" s="1097"/>
      <c r="AT93" s="1097"/>
      <c r="AU93" s="1097"/>
      <c r="AV93" s="1097"/>
      <c r="AW93" s="1097"/>
      <c r="AX93" s="1097"/>
      <c r="AY93" s="1097"/>
      <c r="AZ93" s="1097"/>
      <c r="BA93" s="1097"/>
    </row>
    <row r="94" spans="1:54"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J94" s="48"/>
      <c r="AK94" s="48"/>
      <c r="AL94" s="48"/>
      <c r="AM94" s="48"/>
      <c r="AN94" s="48"/>
      <c r="AO94" s="48"/>
      <c r="AP94" s="48"/>
      <c r="AQ94" s="157"/>
      <c r="AR94" s="48"/>
      <c r="AS94" s="48"/>
      <c r="AT94" s="48"/>
      <c r="AU94" s="48"/>
      <c r="AV94" s="48"/>
      <c r="AW94" s="48"/>
      <c r="AX94" s="48"/>
      <c r="AY94" s="48"/>
    </row>
    <row r="95" spans="1:54">
      <c r="A95" s="156" t="s">
        <v>480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50" t="s">
        <v>618</v>
      </c>
      <c r="O95" s="50"/>
      <c r="P95" s="48"/>
      <c r="Q95" s="48"/>
      <c r="R95" s="156" t="s">
        <v>480</v>
      </c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50" t="s">
        <v>618</v>
      </c>
      <c r="AF95" s="50"/>
      <c r="AG95" s="48"/>
      <c r="AH95" s="48"/>
      <c r="AI95" s="156" t="s">
        <v>480</v>
      </c>
      <c r="AJ95" s="48"/>
      <c r="AK95" s="48"/>
      <c r="AL95" s="48"/>
      <c r="AM95" s="48"/>
      <c r="AN95" s="48"/>
      <c r="AO95" s="48"/>
      <c r="AP95" s="48"/>
      <c r="AQ95" s="157"/>
      <c r="AR95" s="48"/>
      <c r="AS95" s="48"/>
      <c r="AT95" s="48"/>
      <c r="AU95" s="48"/>
      <c r="AV95" s="48"/>
      <c r="AW95" s="48"/>
      <c r="AX95" s="50" t="s">
        <v>618</v>
      </c>
      <c r="AY95" s="50"/>
    </row>
    <row r="96" spans="1:54"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J96" s="48"/>
      <c r="AK96" s="48"/>
      <c r="AL96" s="48"/>
      <c r="AM96" s="48"/>
      <c r="AN96" s="48"/>
      <c r="AO96" s="48"/>
      <c r="AP96" s="48"/>
      <c r="AQ96" s="157"/>
      <c r="AR96" s="48"/>
      <c r="AS96" s="48"/>
      <c r="AT96" s="48"/>
      <c r="AU96" s="48"/>
      <c r="AV96" s="48"/>
      <c r="AW96" s="48"/>
      <c r="AX96" s="48"/>
      <c r="AY96" s="48"/>
    </row>
    <row r="97" spans="1:54" ht="19.5" customHeight="1">
      <c r="A97" s="413"/>
      <c r="B97" s="53" t="s">
        <v>585</v>
      </c>
      <c r="C97" s="54"/>
      <c r="D97" s="53" t="s">
        <v>586</v>
      </c>
      <c r="E97" s="54"/>
      <c r="F97" s="53" t="s">
        <v>587</v>
      </c>
      <c r="G97" s="54"/>
      <c r="H97" s="53" t="s">
        <v>588</v>
      </c>
      <c r="I97" s="54"/>
      <c r="J97" s="53" t="s">
        <v>589</v>
      </c>
      <c r="K97" s="54"/>
      <c r="L97" s="53" t="s">
        <v>590</v>
      </c>
      <c r="M97" s="54"/>
      <c r="N97" s="53" t="s">
        <v>591</v>
      </c>
      <c r="O97" s="54"/>
      <c r="P97" s="53" t="s">
        <v>377</v>
      </c>
      <c r="Q97" s="54"/>
      <c r="R97" s="413"/>
      <c r="S97" s="53" t="s">
        <v>585</v>
      </c>
      <c r="T97" s="54"/>
      <c r="U97" s="53" t="s">
        <v>586</v>
      </c>
      <c r="V97" s="54"/>
      <c r="W97" s="53" t="s">
        <v>587</v>
      </c>
      <c r="X97" s="54"/>
      <c r="Y97" s="53" t="s">
        <v>588</v>
      </c>
      <c r="Z97" s="54"/>
      <c r="AA97" s="53" t="s">
        <v>589</v>
      </c>
      <c r="AB97" s="54"/>
      <c r="AC97" s="53" t="s">
        <v>590</v>
      </c>
      <c r="AD97" s="54"/>
      <c r="AE97" s="53" t="s">
        <v>591</v>
      </c>
      <c r="AF97" s="54"/>
      <c r="AG97" s="53" t="s">
        <v>377</v>
      </c>
      <c r="AH97" s="54"/>
      <c r="AI97" s="13"/>
      <c r="AJ97" s="1089" t="s">
        <v>592</v>
      </c>
      <c r="AK97" s="1090"/>
      <c r="AL97" s="1090"/>
      <c r="AM97" s="1090"/>
      <c r="AN97" s="1090"/>
      <c r="AO97" s="1090"/>
      <c r="AP97" s="1090"/>
      <c r="AQ97" s="1091"/>
      <c r="AR97" s="244" t="s">
        <v>384</v>
      </c>
      <c r="AS97" s="251"/>
      <c r="AT97" s="250"/>
      <c r="AU97" s="244" t="s">
        <v>385</v>
      </c>
      <c r="AV97" s="251"/>
      <c r="AW97" s="251"/>
      <c r="AX97" s="251"/>
      <c r="AY97" s="250"/>
      <c r="AZ97" s="821" t="s">
        <v>386</v>
      </c>
      <c r="BA97" s="821"/>
      <c r="BB97" s="1057"/>
    </row>
    <row r="98" spans="1:54" ht="24.75" customHeight="1">
      <c r="A98" s="647" t="s">
        <v>387</v>
      </c>
      <c r="B98" s="650" t="s">
        <v>665</v>
      </c>
      <c r="C98" s="650" t="s">
        <v>389</v>
      </c>
      <c r="D98" s="650" t="s">
        <v>665</v>
      </c>
      <c r="E98" s="650" t="s">
        <v>389</v>
      </c>
      <c r="F98" s="650" t="s">
        <v>665</v>
      </c>
      <c r="G98" s="650" t="s">
        <v>389</v>
      </c>
      <c r="H98" s="650" t="s">
        <v>665</v>
      </c>
      <c r="I98" s="650" t="s">
        <v>389</v>
      </c>
      <c r="J98" s="650" t="s">
        <v>665</v>
      </c>
      <c r="K98" s="650" t="s">
        <v>389</v>
      </c>
      <c r="L98" s="650" t="s">
        <v>665</v>
      </c>
      <c r="M98" s="650" t="s">
        <v>389</v>
      </c>
      <c r="N98" s="650" t="s">
        <v>665</v>
      </c>
      <c r="O98" s="650" t="s">
        <v>389</v>
      </c>
      <c r="P98" s="650" t="s">
        <v>665</v>
      </c>
      <c r="Q98" s="650" t="s">
        <v>389</v>
      </c>
      <c r="R98" s="647" t="s">
        <v>387</v>
      </c>
      <c r="S98" s="650" t="s">
        <v>665</v>
      </c>
      <c r="T98" s="650" t="s">
        <v>389</v>
      </c>
      <c r="U98" s="650" t="s">
        <v>665</v>
      </c>
      <c r="V98" s="650" t="s">
        <v>389</v>
      </c>
      <c r="W98" s="650" t="s">
        <v>665</v>
      </c>
      <c r="X98" s="650" t="s">
        <v>389</v>
      </c>
      <c r="Y98" s="650" t="s">
        <v>665</v>
      </c>
      <c r="Z98" s="650" t="s">
        <v>389</v>
      </c>
      <c r="AA98" s="650" t="s">
        <v>665</v>
      </c>
      <c r="AB98" s="650" t="s">
        <v>389</v>
      </c>
      <c r="AC98" s="650" t="s">
        <v>665</v>
      </c>
      <c r="AD98" s="650" t="s">
        <v>389</v>
      </c>
      <c r="AE98" s="650" t="s">
        <v>665</v>
      </c>
      <c r="AF98" s="650" t="s">
        <v>389</v>
      </c>
      <c r="AG98" s="650" t="s">
        <v>665</v>
      </c>
      <c r="AH98" s="650" t="s">
        <v>389</v>
      </c>
      <c r="AI98" s="647" t="s">
        <v>387</v>
      </c>
      <c r="AJ98" s="649" t="s">
        <v>585</v>
      </c>
      <c r="AK98" s="649" t="s">
        <v>594</v>
      </c>
      <c r="AL98" s="649" t="s">
        <v>595</v>
      </c>
      <c r="AM98" s="649" t="s">
        <v>596</v>
      </c>
      <c r="AN98" s="649" t="s">
        <v>597</v>
      </c>
      <c r="AO98" s="649" t="s">
        <v>598</v>
      </c>
      <c r="AP98" s="649" t="s">
        <v>599</v>
      </c>
      <c r="AQ98" s="648" t="s">
        <v>395</v>
      </c>
      <c r="AR98" s="646" t="s">
        <v>86</v>
      </c>
      <c r="AS98" s="635" t="s">
        <v>9</v>
      </c>
      <c r="AT98" s="636" t="s">
        <v>673</v>
      </c>
      <c r="AU98" s="636" t="s">
        <v>85</v>
      </c>
      <c r="AV98" s="636" t="s">
        <v>81</v>
      </c>
      <c r="AW98" s="618" t="s">
        <v>88</v>
      </c>
      <c r="AX98" s="618" t="s">
        <v>83</v>
      </c>
      <c r="AY98" s="249" t="s">
        <v>377</v>
      </c>
      <c r="AZ98" s="820" t="s">
        <v>111</v>
      </c>
      <c r="BA98" s="830" t="s">
        <v>600</v>
      </c>
      <c r="BB98" s="1058" t="s">
        <v>162</v>
      </c>
    </row>
    <row r="99" spans="1:54">
      <c r="A99" s="13"/>
      <c r="B99" s="171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3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3"/>
      <c r="AJ99" s="645"/>
      <c r="AK99" s="645"/>
      <c r="AL99" s="645"/>
      <c r="AM99" s="645"/>
      <c r="AN99" s="645"/>
      <c r="AO99" s="645"/>
      <c r="AP99" s="645"/>
      <c r="AQ99" s="404"/>
      <c r="AR99" s="641"/>
      <c r="AS99" s="641"/>
      <c r="AT99" s="651"/>
      <c r="AU99" s="639"/>
      <c r="AV99" s="639"/>
      <c r="AW99" s="404"/>
      <c r="AX99" s="639"/>
      <c r="AY99" s="404"/>
      <c r="AZ99" s="641"/>
      <c r="BA99" s="641"/>
      <c r="BB99" s="31"/>
    </row>
    <row r="100" spans="1:54">
      <c r="A100" s="16" t="s">
        <v>407</v>
      </c>
      <c r="B100" s="16">
        <f t="shared" ref="B100:O100" si="29">SUM(B102:B122)</f>
        <v>1613</v>
      </c>
      <c r="C100" s="16">
        <f t="shared" si="29"/>
        <v>665</v>
      </c>
      <c r="D100" s="16">
        <f t="shared" si="29"/>
        <v>280</v>
      </c>
      <c r="E100" s="16">
        <f t="shared" si="29"/>
        <v>138</v>
      </c>
      <c r="F100" s="16">
        <f t="shared" si="29"/>
        <v>70</v>
      </c>
      <c r="G100" s="16">
        <f t="shared" si="29"/>
        <v>17</v>
      </c>
      <c r="H100" s="16">
        <f t="shared" si="29"/>
        <v>398</v>
      </c>
      <c r="I100" s="16">
        <f t="shared" si="29"/>
        <v>156</v>
      </c>
      <c r="J100" s="16">
        <f t="shared" si="29"/>
        <v>656</v>
      </c>
      <c r="K100" s="16">
        <f t="shared" si="29"/>
        <v>333</v>
      </c>
      <c r="L100" s="16">
        <f t="shared" si="29"/>
        <v>61</v>
      </c>
      <c r="M100" s="16">
        <f t="shared" si="29"/>
        <v>12</v>
      </c>
      <c r="N100" s="16">
        <f t="shared" si="29"/>
        <v>356</v>
      </c>
      <c r="O100" s="16">
        <f t="shared" si="29"/>
        <v>96</v>
      </c>
      <c r="P100" s="16">
        <f>SUM(P102:P122)</f>
        <v>3434</v>
      </c>
      <c r="Q100" s="16">
        <f>SUM(Q102:Q122)</f>
        <v>1417</v>
      </c>
      <c r="R100" s="16" t="s">
        <v>407</v>
      </c>
      <c r="S100" s="16">
        <f t="shared" ref="S100:AF100" si="30">SUM(S102:S122)</f>
        <v>85</v>
      </c>
      <c r="T100" s="16">
        <f t="shared" si="30"/>
        <v>44</v>
      </c>
      <c r="U100" s="16">
        <f t="shared" si="30"/>
        <v>27</v>
      </c>
      <c r="V100" s="16">
        <f t="shared" si="30"/>
        <v>8</v>
      </c>
      <c r="W100" s="16">
        <f t="shared" si="30"/>
        <v>9</v>
      </c>
      <c r="X100" s="16">
        <f t="shared" si="30"/>
        <v>2</v>
      </c>
      <c r="Y100" s="16">
        <f t="shared" si="30"/>
        <v>74</v>
      </c>
      <c r="Z100" s="16">
        <f t="shared" si="30"/>
        <v>30</v>
      </c>
      <c r="AA100" s="16">
        <f t="shared" si="30"/>
        <v>204</v>
      </c>
      <c r="AB100" s="16">
        <f t="shared" si="30"/>
        <v>93</v>
      </c>
      <c r="AC100" s="16">
        <f t="shared" si="30"/>
        <v>14</v>
      </c>
      <c r="AD100" s="16">
        <f t="shared" si="30"/>
        <v>1</v>
      </c>
      <c r="AE100" s="16">
        <f t="shared" si="30"/>
        <v>95</v>
      </c>
      <c r="AF100" s="16">
        <f t="shared" si="30"/>
        <v>18</v>
      </c>
      <c r="AG100" s="16">
        <f>SUM(AG102:AG122)</f>
        <v>508</v>
      </c>
      <c r="AH100" s="16">
        <f>SUM(AH102:AH122)</f>
        <v>196</v>
      </c>
      <c r="AI100" s="16" t="s">
        <v>407</v>
      </c>
      <c r="AJ100" s="16">
        <f t="shared" ref="AJ100:BB100" si="31">SUM(AJ102:AJ122)</f>
        <v>40</v>
      </c>
      <c r="AK100" s="16">
        <f t="shared" si="31"/>
        <v>11</v>
      </c>
      <c r="AL100" s="16">
        <f t="shared" si="31"/>
        <v>5</v>
      </c>
      <c r="AM100" s="16">
        <f t="shared" si="31"/>
        <v>16</v>
      </c>
      <c r="AN100" s="16">
        <f t="shared" si="31"/>
        <v>21</v>
      </c>
      <c r="AO100" s="16">
        <f t="shared" si="31"/>
        <v>4</v>
      </c>
      <c r="AP100" s="16">
        <f t="shared" si="31"/>
        <v>15</v>
      </c>
      <c r="AQ100" s="743">
        <f t="shared" ref="AQ100:AV100" si="32">SUM(AQ102:AQ122)</f>
        <v>112</v>
      </c>
      <c r="AR100" s="16">
        <f t="shared" si="32"/>
        <v>126</v>
      </c>
      <c r="AS100" s="16">
        <f t="shared" si="32"/>
        <v>112</v>
      </c>
      <c r="AT100" s="16">
        <f t="shared" si="32"/>
        <v>14</v>
      </c>
      <c r="AU100" s="16">
        <f t="shared" si="32"/>
        <v>241</v>
      </c>
      <c r="AV100" s="16">
        <f t="shared" si="32"/>
        <v>85</v>
      </c>
      <c r="AW100" s="16">
        <f t="shared" si="31"/>
        <v>0</v>
      </c>
      <c r="AX100" s="16">
        <f t="shared" si="31"/>
        <v>113</v>
      </c>
      <c r="AY100" s="16">
        <f t="shared" si="31"/>
        <v>354</v>
      </c>
      <c r="AZ100" s="16">
        <f t="shared" si="31"/>
        <v>15</v>
      </c>
      <c r="BA100" s="16">
        <f t="shared" si="31"/>
        <v>15</v>
      </c>
      <c r="BB100" s="16">
        <f t="shared" si="31"/>
        <v>0</v>
      </c>
    </row>
    <row r="101" spans="1:54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6"/>
      <c r="Q101" s="16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746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31"/>
    </row>
    <row r="102" spans="1:54" ht="15" customHeight="1">
      <c r="A102" s="17" t="s">
        <v>481</v>
      </c>
      <c r="B102" s="17">
        <v>472</v>
      </c>
      <c r="C102" s="17">
        <v>243</v>
      </c>
      <c r="D102" s="17">
        <v>93</v>
      </c>
      <c r="E102" s="17">
        <v>59</v>
      </c>
      <c r="F102" s="17">
        <v>37</v>
      </c>
      <c r="G102" s="17">
        <v>14</v>
      </c>
      <c r="H102" s="17">
        <v>138</v>
      </c>
      <c r="I102" s="17">
        <v>72</v>
      </c>
      <c r="J102" s="17">
        <v>150</v>
      </c>
      <c r="K102" s="17">
        <v>105</v>
      </c>
      <c r="L102" s="17">
        <v>36</v>
      </c>
      <c r="M102" s="17">
        <v>5</v>
      </c>
      <c r="N102" s="17">
        <v>130</v>
      </c>
      <c r="O102" s="17">
        <v>44</v>
      </c>
      <c r="P102" s="16">
        <f t="shared" ref="P102:P122" si="33">B102+D102+F102+H102+J102+L102+N102</f>
        <v>1056</v>
      </c>
      <c r="Q102" s="16">
        <f t="shared" ref="Q102:Q122" si="34">C102+E102+G102+I102+K102+M102+O102</f>
        <v>542</v>
      </c>
      <c r="R102" s="17" t="s">
        <v>481</v>
      </c>
      <c r="S102" s="17">
        <v>51</v>
      </c>
      <c r="T102" s="17">
        <v>28</v>
      </c>
      <c r="U102" s="17">
        <v>5</v>
      </c>
      <c r="V102" s="17">
        <v>1</v>
      </c>
      <c r="W102" s="17">
        <v>5</v>
      </c>
      <c r="X102" s="17">
        <v>2</v>
      </c>
      <c r="Y102" s="17">
        <v>28</v>
      </c>
      <c r="Z102" s="17">
        <v>16</v>
      </c>
      <c r="AA102" s="17">
        <v>28</v>
      </c>
      <c r="AB102" s="17">
        <v>19</v>
      </c>
      <c r="AC102" s="17">
        <v>14</v>
      </c>
      <c r="AD102" s="17">
        <v>1</v>
      </c>
      <c r="AE102" s="17">
        <v>27</v>
      </c>
      <c r="AF102" s="17">
        <v>7</v>
      </c>
      <c r="AG102" s="16">
        <f t="shared" ref="AG102:AG122" si="35">S102+U102+W102+Y102+AA102+AC102+AE102</f>
        <v>158</v>
      </c>
      <c r="AH102" s="16">
        <f t="shared" ref="AH102:AH122" si="36">T102+V102+X102+Z102+AB102+AD102+AF102</f>
        <v>74</v>
      </c>
      <c r="AI102" s="17" t="s">
        <v>481</v>
      </c>
      <c r="AJ102" s="17">
        <v>10</v>
      </c>
      <c r="AK102" s="17">
        <v>2</v>
      </c>
      <c r="AL102" s="17">
        <v>1</v>
      </c>
      <c r="AM102" s="17">
        <v>3</v>
      </c>
      <c r="AN102" s="17">
        <v>3</v>
      </c>
      <c r="AO102" s="17">
        <v>1</v>
      </c>
      <c r="AP102" s="17">
        <v>3</v>
      </c>
      <c r="AQ102" s="17">
        <f>SUM(AJ102:AP102)</f>
        <v>23</v>
      </c>
      <c r="AR102" s="17">
        <v>23</v>
      </c>
      <c r="AS102" s="17">
        <v>23</v>
      </c>
      <c r="AT102" s="17">
        <f>+'saisie Niv3_Pub'!AT103</f>
        <v>0</v>
      </c>
      <c r="AU102" s="17">
        <v>59</v>
      </c>
      <c r="AV102" s="17">
        <f>+'saisie Niv3_Pub'!AV103</f>
        <v>42</v>
      </c>
      <c r="AW102" s="17">
        <f>+'saisie Niv3_Pub'!AW103</f>
        <v>0</v>
      </c>
      <c r="AX102" s="17">
        <v>26</v>
      </c>
      <c r="AY102" s="17">
        <f>+AU102+AX102</f>
        <v>85</v>
      </c>
      <c r="AZ102" s="17">
        <f>+'saisie Niv3_Pub'!BA103</f>
        <v>1</v>
      </c>
      <c r="BA102" s="17">
        <f>+'saisie Niv3_Pub'!BB103</f>
        <v>1</v>
      </c>
      <c r="BB102" s="31"/>
    </row>
    <row r="103" spans="1:54" ht="15" customHeight="1">
      <c r="A103" s="17" t="s">
        <v>482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6">
        <f t="shared" si="33"/>
        <v>0</v>
      </c>
      <c r="Q103" s="16">
        <f t="shared" si="34"/>
        <v>0</v>
      </c>
      <c r="R103" s="17" t="s">
        <v>482</v>
      </c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6">
        <f t="shared" si="35"/>
        <v>0</v>
      </c>
      <c r="AH103" s="16">
        <f t="shared" si="36"/>
        <v>0</v>
      </c>
      <c r="AI103" s="17" t="s">
        <v>482</v>
      </c>
      <c r="AJ103" s="17"/>
      <c r="AK103" s="17"/>
      <c r="AL103" s="17"/>
      <c r="AM103" s="17"/>
      <c r="AN103" s="17"/>
      <c r="AO103" s="17"/>
      <c r="AP103" s="17"/>
      <c r="AQ103" s="17">
        <f t="shared" ref="AQ103:AQ122" si="37">SUM(AJ103:AP103)</f>
        <v>0</v>
      </c>
      <c r="AR103" s="17"/>
      <c r="AS103" s="17"/>
      <c r="AT103" s="17">
        <f>+'saisie Niv3_Pub'!AT104</f>
        <v>0</v>
      </c>
      <c r="AU103" s="17"/>
      <c r="AV103" s="17">
        <f>+'saisie Niv3_Pub'!AV104</f>
        <v>0</v>
      </c>
      <c r="AW103" s="17">
        <f>+'saisie Niv3_Pub'!AW104</f>
        <v>0</v>
      </c>
      <c r="AX103" s="17"/>
      <c r="AY103" s="17">
        <f t="shared" ref="AY103:AY122" si="38">+AU103+AX103</f>
        <v>0</v>
      </c>
      <c r="AZ103" s="17">
        <f>+'saisie Niv3_Pub'!BA104</f>
        <v>0</v>
      </c>
      <c r="BA103" s="17">
        <f>+'saisie Niv3_Pub'!BB104</f>
        <v>0</v>
      </c>
      <c r="BB103" s="31"/>
    </row>
    <row r="104" spans="1:54" ht="15" customHeight="1">
      <c r="A104" s="17" t="s">
        <v>483</v>
      </c>
      <c r="B104" s="17">
        <v>62</v>
      </c>
      <c r="C104" s="17">
        <v>24</v>
      </c>
      <c r="D104" s="17"/>
      <c r="E104" s="17"/>
      <c r="F104" s="17"/>
      <c r="G104" s="17"/>
      <c r="H104" s="17">
        <v>23</v>
      </c>
      <c r="I104" s="17">
        <v>13</v>
      </c>
      <c r="J104" s="17">
        <v>23</v>
      </c>
      <c r="K104" s="17">
        <v>17</v>
      </c>
      <c r="L104" s="17"/>
      <c r="M104" s="17"/>
      <c r="N104" s="17">
        <v>11</v>
      </c>
      <c r="O104" s="17">
        <v>2</v>
      </c>
      <c r="P104" s="16">
        <f t="shared" si="33"/>
        <v>119</v>
      </c>
      <c r="Q104" s="16">
        <f t="shared" si="34"/>
        <v>56</v>
      </c>
      <c r="R104" s="17" t="s">
        <v>483</v>
      </c>
      <c r="S104" s="17"/>
      <c r="T104" s="17"/>
      <c r="U104" s="17"/>
      <c r="V104" s="17"/>
      <c r="W104" s="17"/>
      <c r="X104" s="17"/>
      <c r="Y104" s="17"/>
      <c r="Z104" s="17"/>
      <c r="AA104" s="17">
        <v>3</v>
      </c>
      <c r="AB104" s="17">
        <v>3</v>
      </c>
      <c r="AC104" s="17"/>
      <c r="AD104" s="17"/>
      <c r="AE104" s="17">
        <v>5</v>
      </c>
      <c r="AF104" s="17">
        <v>1</v>
      </c>
      <c r="AG104" s="16">
        <f t="shared" si="35"/>
        <v>8</v>
      </c>
      <c r="AH104" s="16">
        <f t="shared" si="36"/>
        <v>4</v>
      </c>
      <c r="AI104" s="17" t="s">
        <v>483</v>
      </c>
      <c r="AJ104" s="17">
        <v>2</v>
      </c>
      <c r="AK104" s="17"/>
      <c r="AL104" s="17"/>
      <c r="AM104" s="17">
        <v>1</v>
      </c>
      <c r="AN104" s="17">
        <v>1</v>
      </c>
      <c r="AO104" s="17"/>
      <c r="AP104" s="17">
        <v>1</v>
      </c>
      <c r="AQ104" s="17">
        <f t="shared" si="37"/>
        <v>5</v>
      </c>
      <c r="AR104" s="17">
        <v>4</v>
      </c>
      <c r="AS104" s="17">
        <v>4</v>
      </c>
      <c r="AT104" s="17">
        <f>+'saisie Niv3_Pub'!AT105</f>
        <v>0</v>
      </c>
      <c r="AU104" s="17">
        <v>16</v>
      </c>
      <c r="AV104" s="17">
        <f>+'saisie Niv3_Pub'!AV105</f>
        <v>0</v>
      </c>
      <c r="AW104" s="17">
        <f>+'saisie Niv3_Pub'!AW105</f>
        <v>0</v>
      </c>
      <c r="AX104" s="17"/>
      <c r="AY104" s="17">
        <f t="shared" si="38"/>
        <v>16</v>
      </c>
      <c r="AZ104" s="17">
        <f>+'saisie Niv3_Pub'!BA105</f>
        <v>1</v>
      </c>
      <c r="BA104" s="17">
        <f>+'saisie Niv3_Pub'!BB105</f>
        <v>1</v>
      </c>
      <c r="BB104" s="31"/>
    </row>
    <row r="105" spans="1:54" ht="15" customHeight="1">
      <c r="A105" s="17" t="s">
        <v>484</v>
      </c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6">
        <f t="shared" si="33"/>
        <v>0</v>
      </c>
      <c r="Q105" s="16">
        <f t="shared" si="34"/>
        <v>0</v>
      </c>
      <c r="R105" s="17" t="s">
        <v>484</v>
      </c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6">
        <f t="shared" si="35"/>
        <v>0</v>
      </c>
      <c r="AH105" s="16">
        <f t="shared" si="36"/>
        <v>0</v>
      </c>
      <c r="AI105" s="17" t="s">
        <v>484</v>
      </c>
      <c r="AJ105" s="17"/>
      <c r="AK105" s="17"/>
      <c r="AL105" s="17"/>
      <c r="AM105" s="17"/>
      <c r="AN105" s="17"/>
      <c r="AO105" s="17"/>
      <c r="AP105" s="17"/>
      <c r="AQ105" s="17">
        <f t="shared" si="37"/>
        <v>0</v>
      </c>
      <c r="AR105" s="17"/>
      <c r="AS105" s="17"/>
      <c r="AT105" s="17">
        <f>+'saisie Niv3_Pub'!AT106</f>
        <v>0</v>
      </c>
      <c r="AU105" s="17"/>
      <c r="AV105" s="17">
        <f>+'saisie Niv3_Pub'!AV106</f>
        <v>2</v>
      </c>
      <c r="AW105" s="17">
        <f>+'saisie Niv3_Pub'!AW106</f>
        <v>0</v>
      </c>
      <c r="AX105" s="17"/>
      <c r="AY105" s="17">
        <f t="shared" si="38"/>
        <v>0</v>
      </c>
      <c r="AZ105" s="17">
        <f>+'saisie Niv3_Pub'!BA106</f>
        <v>0</v>
      </c>
      <c r="BA105" s="17">
        <f>+'saisie Niv3_Pub'!BB106</f>
        <v>0</v>
      </c>
      <c r="BB105" s="31"/>
    </row>
    <row r="106" spans="1:54" ht="15" customHeight="1">
      <c r="A106" s="17" t="s">
        <v>485</v>
      </c>
      <c r="B106" s="17">
        <v>22</v>
      </c>
      <c r="C106" s="17">
        <v>10</v>
      </c>
      <c r="D106" s="17">
        <v>9</v>
      </c>
      <c r="E106" s="17">
        <v>5</v>
      </c>
      <c r="F106" s="17"/>
      <c r="G106" s="17"/>
      <c r="H106" s="17">
        <v>2</v>
      </c>
      <c r="I106" s="17"/>
      <c r="J106" s="17">
        <v>14</v>
      </c>
      <c r="K106" s="17">
        <v>6</v>
      </c>
      <c r="L106" s="17"/>
      <c r="M106" s="17"/>
      <c r="N106" s="17">
        <v>3</v>
      </c>
      <c r="O106" s="17">
        <v>1</v>
      </c>
      <c r="P106" s="16">
        <f t="shared" si="33"/>
        <v>50</v>
      </c>
      <c r="Q106" s="16">
        <f t="shared" si="34"/>
        <v>22</v>
      </c>
      <c r="R106" s="17" t="s">
        <v>485</v>
      </c>
      <c r="S106" s="17">
        <v>2</v>
      </c>
      <c r="T106" s="17">
        <v>1</v>
      </c>
      <c r="U106" s="17">
        <v>4</v>
      </c>
      <c r="V106" s="17">
        <v>2</v>
      </c>
      <c r="W106" s="17"/>
      <c r="X106" s="17"/>
      <c r="Y106" s="17"/>
      <c r="Z106" s="17"/>
      <c r="AA106" s="17">
        <v>6</v>
      </c>
      <c r="AB106" s="17">
        <v>2</v>
      </c>
      <c r="AC106" s="17"/>
      <c r="AD106" s="17"/>
      <c r="AE106" s="17"/>
      <c r="AF106" s="17"/>
      <c r="AG106" s="16">
        <f t="shared" si="35"/>
        <v>12</v>
      </c>
      <c r="AH106" s="16">
        <f t="shared" si="36"/>
        <v>5</v>
      </c>
      <c r="AI106" s="17" t="s">
        <v>485</v>
      </c>
      <c r="AJ106" s="17">
        <v>1</v>
      </c>
      <c r="AK106" s="17">
        <v>1</v>
      </c>
      <c r="AL106" s="17"/>
      <c r="AM106" s="17">
        <v>1</v>
      </c>
      <c r="AN106" s="17">
        <v>1</v>
      </c>
      <c r="AO106" s="17"/>
      <c r="AP106" s="17">
        <v>1</v>
      </c>
      <c r="AQ106" s="17">
        <f t="shared" si="37"/>
        <v>5</v>
      </c>
      <c r="AR106" s="17">
        <v>5</v>
      </c>
      <c r="AS106" s="17">
        <v>5</v>
      </c>
      <c r="AT106" s="17">
        <f>+'saisie Niv3_Pub'!AT107</f>
        <v>0</v>
      </c>
      <c r="AU106" s="17">
        <v>10</v>
      </c>
      <c r="AV106" s="17">
        <f>+'saisie Niv3_Pub'!AV107</f>
        <v>3</v>
      </c>
      <c r="AW106" s="17">
        <f>+'saisie Niv3_Pub'!AW107</f>
        <v>0</v>
      </c>
      <c r="AX106" s="17">
        <v>3</v>
      </c>
      <c r="AY106" s="17">
        <f t="shared" si="38"/>
        <v>13</v>
      </c>
      <c r="AZ106" s="17">
        <f>+'saisie Niv3_Pub'!BA107</f>
        <v>1</v>
      </c>
      <c r="BA106" s="17">
        <f>+'saisie Niv3_Pub'!BB107</f>
        <v>1</v>
      </c>
      <c r="BB106" s="31"/>
    </row>
    <row r="107" spans="1:54" ht="15" customHeight="1">
      <c r="A107" s="17" t="s">
        <v>486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6">
        <f t="shared" si="33"/>
        <v>0</v>
      </c>
      <c r="Q107" s="16">
        <f t="shared" si="34"/>
        <v>0</v>
      </c>
      <c r="R107" s="17" t="s">
        <v>486</v>
      </c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6">
        <f t="shared" si="35"/>
        <v>0</v>
      </c>
      <c r="AH107" s="16">
        <f t="shared" si="36"/>
        <v>0</v>
      </c>
      <c r="AI107" s="17" t="s">
        <v>486</v>
      </c>
      <c r="AJ107" s="17"/>
      <c r="AK107" s="17"/>
      <c r="AL107" s="17"/>
      <c r="AM107" s="17"/>
      <c r="AN107" s="17"/>
      <c r="AO107" s="17"/>
      <c r="AP107" s="17"/>
      <c r="AQ107" s="17">
        <f t="shared" si="37"/>
        <v>0</v>
      </c>
      <c r="AR107" s="17"/>
      <c r="AS107" s="17"/>
      <c r="AT107" s="17">
        <f>+'saisie Niv3_Pub'!AT108</f>
        <v>0</v>
      </c>
      <c r="AU107" s="17"/>
      <c r="AV107" s="17">
        <f>+'saisie Niv3_Pub'!AV108</f>
        <v>6</v>
      </c>
      <c r="AW107" s="17">
        <f>+'saisie Niv3_Pub'!AW108</f>
        <v>0</v>
      </c>
      <c r="AX107" s="17"/>
      <c r="AY107" s="17">
        <f t="shared" si="38"/>
        <v>0</v>
      </c>
      <c r="AZ107" s="17">
        <f>+'saisie Niv3_Pub'!BA108</f>
        <v>0</v>
      </c>
      <c r="BA107" s="17">
        <f>+'saisie Niv3_Pub'!BB108</f>
        <v>0</v>
      </c>
      <c r="BB107" s="31"/>
    </row>
    <row r="108" spans="1:54" ht="15" customHeight="1">
      <c r="A108" s="17" t="s">
        <v>487</v>
      </c>
      <c r="B108" s="17">
        <v>122</v>
      </c>
      <c r="C108" s="17">
        <v>36</v>
      </c>
      <c r="D108" s="17">
        <v>26</v>
      </c>
      <c r="E108" s="17">
        <v>11</v>
      </c>
      <c r="F108" s="17">
        <v>6</v>
      </c>
      <c r="G108" s="17"/>
      <c r="H108" s="17">
        <v>21</v>
      </c>
      <c r="I108" s="17">
        <v>12</v>
      </c>
      <c r="J108" s="17">
        <v>171</v>
      </c>
      <c r="K108" s="17">
        <v>71</v>
      </c>
      <c r="L108" s="17">
        <v>5</v>
      </c>
      <c r="M108" s="17"/>
      <c r="N108" s="17">
        <v>46</v>
      </c>
      <c r="O108" s="17">
        <v>6</v>
      </c>
      <c r="P108" s="16">
        <f t="shared" si="33"/>
        <v>397</v>
      </c>
      <c r="Q108" s="16">
        <f t="shared" si="34"/>
        <v>136</v>
      </c>
      <c r="R108" s="17" t="s">
        <v>487</v>
      </c>
      <c r="S108" s="17"/>
      <c r="T108" s="17"/>
      <c r="U108" s="17">
        <v>4</v>
      </c>
      <c r="V108" s="17">
        <v>2</v>
      </c>
      <c r="W108" s="17"/>
      <c r="X108" s="17"/>
      <c r="Y108" s="17">
        <v>2</v>
      </c>
      <c r="Z108" s="17">
        <v>2</v>
      </c>
      <c r="AA108" s="17">
        <v>60</v>
      </c>
      <c r="AB108" s="17">
        <v>16</v>
      </c>
      <c r="AC108" s="17"/>
      <c r="AD108" s="17"/>
      <c r="AE108" s="17">
        <v>10</v>
      </c>
      <c r="AF108" s="17"/>
      <c r="AG108" s="16">
        <f t="shared" si="35"/>
        <v>76</v>
      </c>
      <c r="AH108" s="16">
        <f t="shared" si="36"/>
        <v>20</v>
      </c>
      <c r="AI108" s="17" t="s">
        <v>487</v>
      </c>
      <c r="AJ108" s="17">
        <v>3</v>
      </c>
      <c r="AK108" s="17">
        <v>1</v>
      </c>
      <c r="AL108" s="17">
        <v>1</v>
      </c>
      <c r="AM108" s="17">
        <v>1</v>
      </c>
      <c r="AN108" s="17">
        <v>4</v>
      </c>
      <c r="AO108" s="17">
        <v>1</v>
      </c>
      <c r="AP108" s="17">
        <v>1</v>
      </c>
      <c r="AQ108" s="17">
        <f t="shared" si="37"/>
        <v>12</v>
      </c>
      <c r="AR108" s="17">
        <v>13</v>
      </c>
      <c r="AS108" s="17">
        <v>12</v>
      </c>
      <c r="AT108" s="17">
        <f>+'saisie Niv3_Pub'!AT109</f>
        <v>3</v>
      </c>
      <c r="AU108" s="17">
        <v>16</v>
      </c>
      <c r="AV108" s="17">
        <f>+'saisie Niv3_Pub'!AV109</f>
        <v>2</v>
      </c>
      <c r="AW108" s="17">
        <f>+'saisie Niv3_Pub'!AW109</f>
        <v>0</v>
      </c>
      <c r="AX108" s="17">
        <v>8</v>
      </c>
      <c r="AY108" s="17">
        <f t="shared" si="38"/>
        <v>24</v>
      </c>
      <c r="AZ108" s="17">
        <f>+'saisie Niv3_Pub'!BA109</f>
        <v>1</v>
      </c>
      <c r="BA108" s="17">
        <f>+'saisie Niv3_Pub'!BB109</f>
        <v>1</v>
      </c>
      <c r="BB108" s="31"/>
    </row>
    <row r="109" spans="1:54" ht="15" customHeight="1">
      <c r="A109" s="17" t="s">
        <v>488</v>
      </c>
      <c r="B109" s="17">
        <v>89</v>
      </c>
      <c r="C109" s="17">
        <v>38</v>
      </c>
      <c r="D109" s="17">
        <v>6</v>
      </c>
      <c r="E109" s="17">
        <v>3</v>
      </c>
      <c r="F109" s="17"/>
      <c r="G109" s="17"/>
      <c r="H109" s="17">
        <v>20</v>
      </c>
      <c r="I109" s="17">
        <v>5</v>
      </c>
      <c r="J109" s="17">
        <v>13</v>
      </c>
      <c r="K109" s="17">
        <v>6</v>
      </c>
      <c r="L109" s="17"/>
      <c r="M109" s="17"/>
      <c r="N109" s="17">
        <v>22</v>
      </c>
      <c r="O109" s="17">
        <v>4</v>
      </c>
      <c r="P109" s="16">
        <f t="shared" si="33"/>
        <v>150</v>
      </c>
      <c r="Q109" s="16">
        <f t="shared" si="34"/>
        <v>56</v>
      </c>
      <c r="R109" s="17" t="s">
        <v>488</v>
      </c>
      <c r="S109" s="17">
        <v>1</v>
      </c>
      <c r="T109" s="17"/>
      <c r="U109" s="17"/>
      <c r="V109" s="17"/>
      <c r="W109" s="17"/>
      <c r="X109" s="17"/>
      <c r="Y109" s="17">
        <v>9</v>
      </c>
      <c r="Z109" s="17">
        <v>5</v>
      </c>
      <c r="AA109" s="17">
        <v>3</v>
      </c>
      <c r="AB109" s="17"/>
      <c r="AC109" s="17"/>
      <c r="AD109" s="17"/>
      <c r="AE109" s="17">
        <v>9</v>
      </c>
      <c r="AF109" s="17">
        <v>1</v>
      </c>
      <c r="AG109" s="16">
        <f t="shared" si="35"/>
        <v>22</v>
      </c>
      <c r="AH109" s="16">
        <f t="shared" si="36"/>
        <v>6</v>
      </c>
      <c r="AI109" s="17" t="s">
        <v>488</v>
      </c>
      <c r="AJ109" s="17">
        <v>2</v>
      </c>
      <c r="AK109" s="17">
        <v>1</v>
      </c>
      <c r="AL109" s="17"/>
      <c r="AM109" s="17">
        <v>1</v>
      </c>
      <c r="AN109" s="17">
        <v>1</v>
      </c>
      <c r="AO109" s="17"/>
      <c r="AP109" s="17">
        <v>1</v>
      </c>
      <c r="AQ109" s="17">
        <f t="shared" si="37"/>
        <v>6</v>
      </c>
      <c r="AR109" s="17">
        <v>7</v>
      </c>
      <c r="AS109" s="17">
        <v>5</v>
      </c>
      <c r="AT109" s="17">
        <f>+'saisie Niv3_Pub'!AT110</f>
        <v>0</v>
      </c>
      <c r="AU109" s="17">
        <v>13</v>
      </c>
      <c r="AV109" s="17">
        <f>+'saisie Niv3_Pub'!AV110</f>
        <v>3</v>
      </c>
      <c r="AW109" s="17">
        <f>+'saisie Niv3_Pub'!AW110</f>
        <v>0</v>
      </c>
      <c r="AX109" s="17">
        <v>4</v>
      </c>
      <c r="AY109" s="17">
        <f t="shared" si="38"/>
        <v>17</v>
      </c>
      <c r="AZ109" s="17">
        <f>+'saisie Niv3_Pub'!BA110</f>
        <v>1</v>
      </c>
      <c r="BA109" s="17">
        <f>+'saisie Niv3_Pub'!BB110</f>
        <v>1</v>
      </c>
      <c r="BB109" s="31"/>
    </row>
    <row r="110" spans="1:54" ht="15" customHeight="1">
      <c r="A110" s="17" t="s">
        <v>489</v>
      </c>
      <c r="B110" s="17">
        <v>129</v>
      </c>
      <c r="C110" s="17">
        <v>29</v>
      </c>
      <c r="D110" s="17">
        <v>25</v>
      </c>
      <c r="E110" s="17">
        <v>7</v>
      </c>
      <c r="F110" s="17">
        <v>2</v>
      </c>
      <c r="G110" s="17"/>
      <c r="H110" s="17">
        <v>11</v>
      </c>
      <c r="I110" s="17">
        <v>1</v>
      </c>
      <c r="J110" s="17">
        <v>58</v>
      </c>
      <c r="K110" s="17">
        <v>14</v>
      </c>
      <c r="L110" s="17"/>
      <c r="M110" s="17"/>
      <c r="N110" s="17">
        <v>10</v>
      </c>
      <c r="O110" s="17">
        <v>2</v>
      </c>
      <c r="P110" s="16">
        <f t="shared" si="33"/>
        <v>235</v>
      </c>
      <c r="Q110" s="16">
        <f t="shared" si="34"/>
        <v>53</v>
      </c>
      <c r="R110" s="17" t="s">
        <v>489</v>
      </c>
      <c r="S110" s="17">
        <v>2</v>
      </c>
      <c r="T110" s="17">
        <v>1</v>
      </c>
      <c r="U110" s="17"/>
      <c r="V110" s="17"/>
      <c r="W110" s="17"/>
      <c r="X110" s="17"/>
      <c r="Y110" s="17"/>
      <c r="Z110" s="17"/>
      <c r="AA110" s="17">
        <v>15</v>
      </c>
      <c r="AB110" s="17">
        <v>5</v>
      </c>
      <c r="AC110" s="17"/>
      <c r="AD110" s="17"/>
      <c r="AE110" s="17">
        <v>4</v>
      </c>
      <c r="AF110" s="17"/>
      <c r="AG110" s="16">
        <f t="shared" si="35"/>
        <v>21</v>
      </c>
      <c r="AH110" s="16">
        <f t="shared" si="36"/>
        <v>6</v>
      </c>
      <c r="AI110" s="17" t="s">
        <v>489</v>
      </c>
      <c r="AJ110" s="17">
        <v>3</v>
      </c>
      <c r="AK110" s="17">
        <v>1</v>
      </c>
      <c r="AL110" s="17">
        <v>1</v>
      </c>
      <c r="AM110" s="17">
        <v>1</v>
      </c>
      <c r="AN110" s="17">
        <v>1</v>
      </c>
      <c r="AO110" s="17"/>
      <c r="AP110" s="17">
        <v>1</v>
      </c>
      <c r="AQ110" s="17">
        <f t="shared" si="37"/>
        <v>8</v>
      </c>
      <c r="AR110" s="17">
        <v>6</v>
      </c>
      <c r="AS110" s="17">
        <v>6</v>
      </c>
      <c r="AT110" s="17">
        <f>+'saisie Niv3_Pub'!AT111</f>
        <v>0</v>
      </c>
      <c r="AU110" s="17">
        <v>19</v>
      </c>
      <c r="AV110" s="17">
        <f>+'saisie Niv3_Pub'!AV111</f>
        <v>5</v>
      </c>
      <c r="AW110" s="17">
        <f>+'saisie Niv3_Pub'!AW111</f>
        <v>0</v>
      </c>
      <c r="AX110" s="17">
        <v>10</v>
      </c>
      <c r="AY110" s="17">
        <f t="shared" si="38"/>
        <v>29</v>
      </c>
      <c r="AZ110" s="17">
        <f>+'saisie Niv3_Pub'!BA111</f>
        <v>1</v>
      </c>
      <c r="BA110" s="17">
        <f>+'saisie Niv3_Pub'!BB111</f>
        <v>1</v>
      </c>
      <c r="BB110" s="31"/>
    </row>
    <row r="111" spans="1:54" ht="15" customHeight="1">
      <c r="A111" s="17" t="s">
        <v>490</v>
      </c>
      <c r="B111" s="17">
        <v>6</v>
      </c>
      <c r="C111" s="17">
        <v>2</v>
      </c>
      <c r="D111" s="17"/>
      <c r="E111" s="17"/>
      <c r="F111" s="17"/>
      <c r="G111" s="17"/>
      <c r="H111" s="17">
        <v>6</v>
      </c>
      <c r="I111" s="17">
        <v>3</v>
      </c>
      <c r="J111" s="17">
        <v>2</v>
      </c>
      <c r="K111" s="17">
        <v>1</v>
      </c>
      <c r="L111" s="17"/>
      <c r="M111" s="17"/>
      <c r="N111" s="17"/>
      <c r="O111" s="17"/>
      <c r="P111" s="16">
        <f t="shared" si="33"/>
        <v>14</v>
      </c>
      <c r="Q111" s="16">
        <f t="shared" si="34"/>
        <v>6</v>
      </c>
      <c r="R111" s="17" t="s">
        <v>490</v>
      </c>
      <c r="S111" s="17"/>
      <c r="T111" s="17"/>
      <c r="U111" s="17"/>
      <c r="V111" s="17"/>
      <c r="W111" s="17"/>
      <c r="X111" s="17"/>
      <c r="Y111" s="17">
        <v>1</v>
      </c>
      <c r="Z111" s="17"/>
      <c r="AA111" s="17">
        <v>2</v>
      </c>
      <c r="AB111" s="17">
        <v>1</v>
      </c>
      <c r="AC111" s="17"/>
      <c r="AD111" s="17"/>
      <c r="AE111" s="17"/>
      <c r="AF111" s="17"/>
      <c r="AG111" s="16">
        <f t="shared" si="35"/>
        <v>3</v>
      </c>
      <c r="AH111" s="16">
        <f t="shared" si="36"/>
        <v>1</v>
      </c>
      <c r="AI111" s="17" t="s">
        <v>490</v>
      </c>
      <c r="AJ111" s="17">
        <v>1</v>
      </c>
      <c r="AK111" s="17"/>
      <c r="AL111" s="17"/>
      <c r="AM111" s="17">
        <v>1</v>
      </c>
      <c r="AN111" s="17">
        <v>1</v>
      </c>
      <c r="AO111" s="17"/>
      <c r="AP111" s="17"/>
      <c r="AQ111" s="17">
        <f t="shared" si="37"/>
        <v>3</v>
      </c>
      <c r="AR111" s="17">
        <v>4</v>
      </c>
      <c r="AS111" s="17">
        <v>4</v>
      </c>
      <c r="AT111" s="17">
        <f>+'saisie Niv3_Pub'!AT112</f>
        <v>8</v>
      </c>
      <c r="AU111" s="17">
        <v>4</v>
      </c>
      <c r="AV111" s="17">
        <f>+'saisie Niv3_Pub'!AV112</f>
        <v>6</v>
      </c>
      <c r="AW111" s="17">
        <f>+'saisie Niv3_Pub'!AW112</f>
        <v>0</v>
      </c>
      <c r="AX111" s="17">
        <v>3</v>
      </c>
      <c r="AY111" s="17">
        <f t="shared" si="38"/>
        <v>7</v>
      </c>
      <c r="AZ111" s="17">
        <f>+'saisie Niv3_Pub'!BA112</f>
        <v>1</v>
      </c>
      <c r="BA111" s="17">
        <f>+'saisie Niv3_Pub'!BB112</f>
        <v>1</v>
      </c>
      <c r="BB111" s="31"/>
    </row>
    <row r="112" spans="1:54" ht="15" customHeight="1">
      <c r="A112" s="17" t="s">
        <v>491</v>
      </c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6">
        <f t="shared" si="33"/>
        <v>0</v>
      </c>
      <c r="Q112" s="16">
        <f t="shared" si="34"/>
        <v>0</v>
      </c>
      <c r="R112" s="17" t="s">
        <v>491</v>
      </c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6">
        <f t="shared" si="35"/>
        <v>0</v>
      </c>
      <c r="AH112" s="16">
        <f t="shared" si="36"/>
        <v>0</v>
      </c>
      <c r="AI112" s="17" t="s">
        <v>491</v>
      </c>
      <c r="AJ112" s="17"/>
      <c r="AK112" s="17"/>
      <c r="AL112" s="17"/>
      <c r="AM112" s="17"/>
      <c r="AN112" s="17"/>
      <c r="AO112" s="17"/>
      <c r="AP112" s="17"/>
      <c r="AQ112" s="17">
        <f t="shared" si="37"/>
        <v>0</v>
      </c>
      <c r="AR112" s="17"/>
      <c r="AS112" s="17"/>
      <c r="AT112" s="17">
        <f>+'saisie Niv3_Pub'!AT113</f>
        <v>0</v>
      </c>
      <c r="AU112" s="17"/>
      <c r="AV112" s="17">
        <f>+'saisie Niv3_Pub'!AV113</f>
        <v>2</v>
      </c>
      <c r="AW112" s="17">
        <f>+'saisie Niv3_Pub'!AW113</f>
        <v>0</v>
      </c>
      <c r="AX112" s="17"/>
      <c r="AY112" s="17">
        <f t="shared" si="38"/>
        <v>0</v>
      </c>
      <c r="AZ112" s="17">
        <f>+'saisie Niv3_Pub'!BA113</f>
        <v>0</v>
      </c>
      <c r="BA112" s="17">
        <f>+'saisie Niv3_Pub'!BB113</f>
        <v>0</v>
      </c>
      <c r="BB112" s="31"/>
    </row>
    <row r="113" spans="1:54" ht="15" customHeight="1">
      <c r="A113" s="17" t="s">
        <v>492</v>
      </c>
      <c r="B113" s="17">
        <v>51</v>
      </c>
      <c r="C113" s="17">
        <v>24</v>
      </c>
      <c r="D113" s="17"/>
      <c r="E113" s="17"/>
      <c r="F113" s="17"/>
      <c r="G113" s="17"/>
      <c r="H113" s="17">
        <v>22</v>
      </c>
      <c r="I113" s="17">
        <v>8</v>
      </c>
      <c r="J113" s="17">
        <v>16</v>
      </c>
      <c r="K113" s="17">
        <v>10</v>
      </c>
      <c r="L113" s="17"/>
      <c r="M113" s="17"/>
      <c r="N113" s="17">
        <v>15</v>
      </c>
      <c r="O113" s="17">
        <v>4</v>
      </c>
      <c r="P113" s="16">
        <f t="shared" si="33"/>
        <v>104</v>
      </c>
      <c r="Q113" s="16">
        <f t="shared" si="34"/>
        <v>46</v>
      </c>
      <c r="R113" s="17" t="s">
        <v>492</v>
      </c>
      <c r="S113" s="17"/>
      <c r="T113" s="17"/>
      <c r="U113" s="17"/>
      <c r="V113" s="17"/>
      <c r="W113" s="17"/>
      <c r="X113" s="17"/>
      <c r="Y113" s="17">
        <v>2</v>
      </c>
      <c r="Z113" s="17">
        <v>1</v>
      </c>
      <c r="AA113" s="17">
        <v>3</v>
      </c>
      <c r="AB113" s="17">
        <v>3</v>
      </c>
      <c r="AC113" s="17"/>
      <c r="AD113" s="17"/>
      <c r="AE113" s="17">
        <v>5</v>
      </c>
      <c r="AF113" s="17">
        <v>2</v>
      </c>
      <c r="AG113" s="16">
        <f t="shared" si="35"/>
        <v>10</v>
      </c>
      <c r="AH113" s="16">
        <f t="shared" si="36"/>
        <v>6</v>
      </c>
      <c r="AI113" s="17" t="s">
        <v>492</v>
      </c>
      <c r="AJ113" s="17">
        <v>1</v>
      </c>
      <c r="AK113" s="17"/>
      <c r="AL113" s="17"/>
      <c r="AM113" s="17">
        <v>1</v>
      </c>
      <c r="AN113" s="17">
        <v>1</v>
      </c>
      <c r="AO113" s="17"/>
      <c r="AP113" s="17">
        <v>1</v>
      </c>
      <c r="AQ113" s="17">
        <f t="shared" si="37"/>
        <v>4</v>
      </c>
      <c r="AR113" s="17">
        <v>4</v>
      </c>
      <c r="AS113" s="17">
        <v>4</v>
      </c>
      <c r="AT113" s="17">
        <f>+'saisie Niv3_Pub'!AT114</f>
        <v>0</v>
      </c>
      <c r="AU113" s="17">
        <v>12</v>
      </c>
      <c r="AV113" s="17">
        <f>+'saisie Niv3_Pub'!AV114</f>
        <v>4</v>
      </c>
      <c r="AW113" s="17">
        <f>+'saisie Niv3_Pub'!AW114</f>
        <v>0</v>
      </c>
      <c r="AX113" s="17">
        <v>7</v>
      </c>
      <c r="AY113" s="17">
        <f t="shared" si="38"/>
        <v>19</v>
      </c>
      <c r="AZ113" s="17">
        <f>+'saisie Niv3_Pub'!BA114</f>
        <v>1</v>
      </c>
      <c r="BA113" s="17">
        <f>+'saisie Niv3_Pub'!BB114</f>
        <v>1</v>
      </c>
      <c r="BB113" s="31"/>
    </row>
    <row r="114" spans="1:54" ht="15" customHeight="1">
      <c r="A114" s="17" t="s">
        <v>493</v>
      </c>
      <c r="B114" s="17">
        <v>140</v>
      </c>
      <c r="C114" s="17">
        <v>60</v>
      </c>
      <c r="D114" s="17">
        <v>21</v>
      </c>
      <c r="E114" s="17">
        <v>12</v>
      </c>
      <c r="F114" s="17"/>
      <c r="G114" s="17"/>
      <c r="H114" s="17">
        <v>24</v>
      </c>
      <c r="I114" s="17">
        <v>11</v>
      </c>
      <c r="J114" s="17">
        <v>28</v>
      </c>
      <c r="K114" s="17">
        <v>14</v>
      </c>
      <c r="L114" s="17"/>
      <c r="M114" s="17"/>
      <c r="N114" s="17">
        <v>11</v>
      </c>
      <c r="O114" s="17">
        <v>4</v>
      </c>
      <c r="P114" s="16">
        <f t="shared" si="33"/>
        <v>224</v>
      </c>
      <c r="Q114" s="16">
        <f t="shared" si="34"/>
        <v>101</v>
      </c>
      <c r="R114" s="17" t="s">
        <v>493</v>
      </c>
      <c r="S114" s="17">
        <v>8</v>
      </c>
      <c r="T114" s="17">
        <v>4</v>
      </c>
      <c r="U114" s="17">
        <v>4</v>
      </c>
      <c r="V114" s="17">
        <v>1</v>
      </c>
      <c r="W114" s="17"/>
      <c r="X114" s="17"/>
      <c r="Y114" s="17">
        <v>2</v>
      </c>
      <c r="Z114" s="17">
        <v>1</v>
      </c>
      <c r="AA114" s="17">
        <v>10</v>
      </c>
      <c r="AB114" s="17">
        <v>6</v>
      </c>
      <c r="AC114" s="17"/>
      <c r="AD114" s="17"/>
      <c r="AE114" s="17">
        <v>4</v>
      </c>
      <c r="AF114" s="17">
        <v>2</v>
      </c>
      <c r="AG114" s="16">
        <f t="shared" si="35"/>
        <v>28</v>
      </c>
      <c r="AH114" s="16">
        <f t="shared" si="36"/>
        <v>14</v>
      </c>
      <c r="AI114" s="17" t="s">
        <v>493</v>
      </c>
      <c r="AJ114" s="17">
        <v>3</v>
      </c>
      <c r="AK114" s="17">
        <v>1</v>
      </c>
      <c r="AL114" s="17"/>
      <c r="AM114" s="17">
        <v>1</v>
      </c>
      <c r="AN114" s="17">
        <v>1</v>
      </c>
      <c r="AO114" s="17"/>
      <c r="AP114" s="17">
        <v>1</v>
      </c>
      <c r="AQ114" s="17">
        <f t="shared" si="37"/>
        <v>7</v>
      </c>
      <c r="AR114" s="17">
        <v>6</v>
      </c>
      <c r="AS114" s="17">
        <v>6</v>
      </c>
      <c r="AT114" s="17">
        <f>+'saisie Niv3_Pub'!AT115</f>
        <v>1</v>
      </c>
      <c r="AU114" s="17">
        <v>14</v>
      </c>
      <c r="AV114" s="17">
        <f>+'saisie Niv3_Pub'!AV115</f>
        <v>4</v>
      </c>
      <c r="AW114" s="17">
        <f>+'saisie Niv3_Pub'!AW115</f>
        <v>0</v>
      </c>
      <c r="AX114" s="17">
        <v>8</v>
      </c>
      <c r="AY114" s="17">
        <f t="shared" si="38"/>
        <v>22</v>
      </c>
      <c r="AZ114" s="17">
        <f>+'saisie Niv3_Pub'!BA115</f>
        <v>1</v>
      </c>
      <c r="BA114" s="17">
        <f>+'saisie Niv3_Pub'!BB115</f>
        <v>1</v>
      </c>
      <c r="BB114" s="31"/>
    </row>
    <row r="115" spans="1:54" ht="15" customHeight="1">
      <c r="A115" s="417" t="s">
        <v>494</v>
      </c>
      <c r="B115" s="17">
        <v>68</v>
      </c>
      <c r="C115" s="17">
        <v>18</v>
      </c>
      <c r="D115" s="17">
        <v>7</v>
      </c>
      <c r="E115" s="17">
        <v>2</v>
      </c>
      <c r="F115" s="17"/>
      <c r="G115" s="17"/>
      <c r="H115" s="17">
        <v>15</v>
      </c>
      <c r="I115" s="17">
        <v>6</v>
      </c>
      <c r="J115" s="17">
        <v>7</v>
      </c>
      <c r="K115" s="17">
        <v>5</v>
      </c>
      <c r="L115" s="17"/>
      <c r="M115" s="17"/>
      <c r="N115" s="17">
        <v>14</v>
      </c>
      <c r="O115" s="17">
        <v>2</v>
      </c>
      <c r="P115" s="16">
        <f t="shared" si="33"/>
        <v>111</v>
      </c>
      <c r="Q115" s="16">
        <f t="shared" si="34"/>
        <v>33</v>
      </c>
      <c r="R115" s="417" t="s">
        <v>494</v>
      </c>
      <c r="S115" s="17"/>
      <c r="T115" s="17"/>
      <c r="U115" s="17"/>
      <c r="V115" s="17"/>
      <c r="W115" s="17"/>
      <c r="X115" s="17"/>
      <c r="Y115" s="17">
        <v>1</v>
      </c>
      <c r="Z115" s="17">
        <v>1</v>
      </c>
      <c r="AA115" s="17">
        <v>3</v>
      </c>
      <c r="AB115" s="17">
        <v>1</v>
      </c>
      <c r="AC115" s="17"/>
      <c r="AD115" s="17"/>
      <c r="AE115" s="17">
        <v>6</v>
      </c>
      <c r="AF115" s="17">
        <v>0</v>
      </c>
      <c r="AG115" s="16">
        <f t="shared" si="35"/>
        <v>10</v>
      </c>
      <c r="AH115" s="16">
        <f t="shared" si="36"/>
        <v>2</v>
      </c>
      <c r="AI115" s="417" t="s">
        <v>494</v>
      </c>
      <c r="AJ115" s="17">
        <v>2</v>
      </c>
      <c r="AK115" s="17">
        <v>1</v>
      </c>
      <c r="AL115" s="17"/>
      <c r="AM115" s="17">
        <v>1</v>
      </c>
      <c r="AN115" s="17">
        <v>1</v>
      </c>
      <c r="AO115" s="17"/>
      <c r="AP115" s="17">
        <v>1</v>
      </c>
      <c r="AQ115" s="17">
        <f t="shared" si="37"/>
        <v>6</v>
      </c>
      <c r="AR115" s="17">
        <v>3</v>
      </c>
      <c r="AS115" s="17">
        <v>3</v>
      </c>
      <c r="AT115" s="17">
        <f>+'saisie Niv3_Pub'!AT116</f>
        <v>2</v>
      </c>
      <c r="AU115" s="17">
        <v>10</v>
      </c>
      <c r="AV115" s="17">
        <f>+'saisie Niv3_Pub'!AV116</f>
        <v>2</v>
      </c>
      <c r="AW115" s="17">
        <f>+'saisie Niv3_Pub'!AW116</f>
        <v>0</v>
      </c>
      <c r="AX115" s="17">
        <v>5</v>
      </c>
      <c r="AY115" s="17">
        <f t="shared" si="38"/>
        <v>15</v>
      </c>
      <c r="AZ115" s="17">
        <f>+'saisie Niv3_Pub'!BA116</f>
        <v>1</v>
      </c>
      <c r="BA115" s="17">
        <f>+'saisie Niv3_Pub'!BB116</f>
        <v>1</v>
      </c>
      <c r="BB115" s="31"/>
    </row>
    <row r="116" spans="1:54" ht="15" customHeight="1">
      <c r="A116" s="17" t="s">
        <v>495</v>
      </c>
      <c r="B116" s="17">
        <v>157</v>
      </c>
      <c r="C116" s="17">
        <v>56</v>
      </c>
      <c r="D116" s="17">
        <v>39</v>
      </c>
      <c r="E116" s="17">
        <v>17</v>
      </c>
      <c r="F116" s="17">
        <v>7</v>
      </c>
      <c r="G116" s="17"/>
      <c r="H116" s="17">
        <v>42</v>
      </c>
      <c r="I116" s="17">
        <v>11</v>
      </c>
      <c r="J116" s="17">
        <v>85</v>
      </c>
      <c r="K116" s="17">
        <v>40</v>
      </c>
      <c r="L116" s="17">
        <v>5</v>
      </c>
      <c r="M116" s="17">
        <v>1</v>
      </c>
      <c r="N116" s="17">
        <v>36</v>
      </c>
      <c r="O116" s="17">
        <v>15</v>
      </c>
      <c r="P116" s="16">
        <f t="shared" si="33"/>
        <v>371</v>
      </c>
      <c r="Q116" s="16">
        <f t="shared" si="34"/>
        <v>140</v>
      </c>
      <c r="R116" s="17" t="s">
        <v>495</v>
      </c>
      <c r="S116" s="17">
        <v>6</v>
      </c>
      <c r="T116" s="17">
        <v>2</v>
      </c>
      <c r="U116" s="17">
        <v>6</v>
      </c>
      <c r="V116" s="17">
        <v>2</v>
      </c>
      <c r="W116" s="17"/>
      <c r="X116" s="17"/>
      <c r="Y116" s="17">
        <v>5</v>
      </c>
      <c r="Z116" s="17">
        <v>1</v>
      </c>
      <c r="AA116" s="17">
        <v>31</v>
      </c>
      <c r="AB116" s="17">
        <v>20</v>
      </c>
      <c r="AC116" s="17"/>
      <c r="AD116" s="17"/>
      <c r="AE116" s="17">
        <v>8</v>
      </c>
      <c r="AF116" s="17">
        <v>1</v>
      </c>
      <c r="AG116" s="16">
        <f t="shared" si="35"/>
        <v>56</v>
      </c>
      <c r="AH116" s="16">
        <f t="shared" si="36"/>
        <v>26</v>
      </c>
      <c r="AI116" s="17" t="s">
        <v>495</v>
      </c>
      <c r="AJ116" s="17">
        <v>4</v>
      </c>
      <c r="AK116" s="17">
        <v>1</v>
      </c>
      <c r="AL116" s="17">
        <v>1</v>
      </c>
      <c r="AM116" s="17">
        <v>1</v>
      </c>
      <c r="AN116" s="17">
        <v>2</v>
      </c>
      <c r="AO116" s="17">
        <v>1</v>
      </c>
      <c r="AP116" s="17">
        <v>1</v>
      </c>
      <c r="AQ116" s="17">
        <f t="shared" si="37"/>
        <v>11</v>
      </c>
      <c r="AR116" s="17">
        <v>25</v>
      </c>
      <c r="AS116" s="17">
        <v>17</v>
      </c>
      <c r="AT116" s="17">
        <f>+'saisie Niv3_Pub'!AT117</f>
        <v>0</v>
      </c>
      <c r="AU116" s="17">
        <v>22</v>
      </c>
      <c r="AV116" s="17">
        <f>+'saisie Niv3_Pub'!AV117</f>
        <v>0</v>
      </c>
      <c r="AW116" s="17">
        <f>+'saisie Niv3_Pub'!AW117</f>
        <v>0</v>
      </c>
      <c r="AX116" s="17">
        <v>23</v>
      </c>
      <c r="AY116" s="17">
        <f t="shared" si="38"/>
        <v>45</v>
      </c>
      <c r="AZ116" s="17">
        <f>+'saisie Niv3_Pub'!BA117</f>
        <v>1</v>
      </c>
      <c r="BA116" s="17">
        <f>+'saisie Niv3_Pub'!BB117</f>
        <v>1</v>
      </c>
      <c r="BB116" s="31"/>
    </row>
    <row r="117" spans="1:54" ht="15" customHeight="1">
      <c r="A117" s="17" t="s">
        <v>496</v>
      </c>
      <c r="B117" s="17">
        <v>95</v>
      </c>
      <c r="C117" s="17">
        <v>44</v>
      </c>
      <c r="D117" s="17">
        <v>16</v>
      </c>
      <c r="E117" s="17">
        <v>7</v>
      </c>
      <c r="F117" s="17"/>
      <c r="G117" s="17"/>
      <c r="H117" s="17">
        <v>12</v>
      </c>
      <c r="I117" s="17">
        <v>2</v>
      </c>
      <c r="J117" s="17">
        <v>13</v>
      </c>
      <c r="K117" s="17">
        <v>7</v>
      </c>
      <c r="L117" s="17"/>
      <c r="M117" s="17"/>
      <c r="N117" s="17">
        <v>7</v>
      </c>
      <c r="O117" s="17">
        <v>3</v>
      </c>
      <c r="P117" s="16">
        <f t="shared" si="33"/>
        <v>143</v>
      </c>
      <c r="Q117" s="16">
        <f t="shared" si="34"/>
        <v>63</v>
      </c>
      <c r="R117" s="17" t="s">
        <v>496</v>
      </c>
      <c r="S117" s="17">
        <v>13</v>
      </c>
      <c r="T117" s="17">
        <v>7</v>
      </c>
      <c r="U117" s="17">
        <v>2</v>
      </c>
      <c r="V117" s="17"/>
      <c r="W117" s="17"/>
      <c r="X117" s="17"/>
      <c r="Y117" s="17"/>
      <c r="Z117" s="17"/>
      <c r="AA117" s="17">
        <v>7</v>
      </c>
      <c r="AB117" s="17">
        <v>4</v>
      </c>
      <c r="AC117" s="17"/>
      <c r="AD117" s="17"/>
      <c r="AE117" s="17">
        <v>2</v>
      </c>
      <c r="AF117" s="17">
        <v>1</v>
      </c>
      <c r="AG117" s="16">
        <f t="shared" si="35"/>
        <v>24</v>
      </c>
      <c r="AH117" s="16">
        <f t="shared" si="36"/>
        <v>12</v>
      </c>
      <c r="AI117" s="17" t="s">
        <v>496</v>
      </c>
      <c r="AJ117" s="17">
        <v>3</v>
      </c>
      <c r="AK117" s="17">
        <v>1</v>
      </c>
      <c r="AL117" s="17"/>
      <c r="AM117" s="17">
        <v>1</v>
      </c>
      <c r="AN117" s="17">
        <v>1</v>
      </c>
      <c r="AO117" s="17"/>
      <c r="AP117" s="17">
        <v>1</v>
      </c>
      <c r="AQ117" s="17">
        <f t="shared" si="37"/>
        <v>7</v>
      </c>
      <c r="AR117" s="17">
        <v>6</v>
      </c>
      <c r="AS117" s="17">
        <v>6</v>
      </c>
      <c r="AT117" s="17">
        <f>+'saisie Niv3_Pub'!AT118</f>
        <v>0</v>
      </c>
      <c r="AU117" s="17">
        <v>16</v>
      </c>
      <c r="AV117" s="17">
        <f>+'saisie Niv3_Pub'!AV118</f>
        <v>0</v>
      </c>
      <c r="AW117" s="17">
        <f>+'saisie Niv3_Pub'!AW118</f>
        <v>0</v>
      </c>
      <c r="AX117" s="17">
        <v>4</v>
      </c>
      <c r="AY117" s="17">
        <f t="shared" si="38"/>
        <v>20</v>
      </c>
      <c r="AZ117" s="17">
        <f>+'saisie Niv3_Pub'!BA118</f>
        <v>1</v>
      </c>
      <c r="BA117" s="17">
        <f>+'saisie Niv3_Pub'!BB118</f>
        <v>1</v>
      </c>
      <c r="BB117" s="31"/>
    </row>
    <row r="118" spans="1:54" ht="15" customHeight="1">
      <c r="A118" s="17" t="s">
        <v>497</v>
      </c>
      <c r="B118" s="17">
        <v>10</v>
      </c>
      <c r="C118" s="17">
        <v>5</v>
      </c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6">
        <f t="shared" si="33"/>
        <v>10</v>
      </c>
      <c r="Q118" s="16">
        <f t="shared" si="34"/>
        <v>5</v>
      </c>
      <c r="R118" s="17" t="s">
        <v>497</v>
      </c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6">
        <f t="shared" si="35"/>
        <v>0</v>
      </c>
      <c r="AH118" s="16">
        <f t="shared" si="36"/>
        <v>0</v>
      </c>
      <c r="AI118" s="17" t="s">
        <v>497</v>
      </c>
      <c r="AJ118" s="17">
        <v>1</v>
      </c>
      <c r="AK118" s="17"/>
      <c r="AL118" s="17"/>
      <c r="AM118" s="17"/>
      <c r="AN118" s="17"/>
      <c r="AO118" s="17"/>
      <c r="AP118" s="17"/>
      <c r="AQ118" s="17">
        <f t="shared" si="37"/>
        <v>1</v>
      </c>
      <c r="AR118" s="17">
        <v>6</v>
      </c>
      <c r="AS118" s="17">
        <v>3</v>
      </c>
      <c r="AT118" s="17">
        <f>+'saisie Niv3_Pub'!AT119</f>
        <v>0</v>
      </c>
      <c r="AU118" s="17">
        <v>4</v>
      </c>
      <c r="AV118" s="17">
        <f>+'saisie Niv3_Pub'!AV119</f>
        <v>0</v>
      </c>
      <c r="AW118" s="17">
        <f>+'saisie Niv3_Pub'!AW119</f>
        <v>0</v>
      </c>
      <c r="AX118" s="17"/>
      <c r="AY118" s="17">
        <f t="shared" si="38"/>
        <v>4</v>
      </c>
      <c r="AZ118" s="17">
        <f>+'saisie Niv3_Pub'!BA119</f>
        <v>1</v>
      </c>
      <c r="BA118" s="17">
        <f>+'saisie Niv3_Pub'!BB119</f>
        <v>1</v>
      </c>
      <c r="BB118" s="31"/>
    </row>
    <row r="119" spans="1:54" ht="15" customHeight="1">
      <c r="A119" s="17" t="s">
        <v>498</v>
      </c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6">
        <f t="shared" si="33"/>
        <v>0</v>
      </c>
      <c r="Q119" s="16">
        <f t="shared" si="34"/>
        <v>0</v>
      </c>
      <c r="R119" s="17" t="s">
        <v>498</v>
      </c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6">
        <f t="shared" si="35"/>
        <v>0</v>
      </c>
      <c r="AH119" s="16">
        <f t="shared" si="36"/>
        <v>0</v>
      </c>
      <c r="AI119" s="17" t="s">
        <v>498</v>
      </c>
      <c r="AJ119" s="17"/>
      <c r="AK119" s="17"/>
      <c r="AL119" s="17"/>
      <c r="AM119" s="17"/>
      <c r="AN119" s="17"/>
      <c r="AO119" s="17"/>
      <c r="AP119" s="17"/>
      <c r="AQ119" s="17">
        <f t="shared" si="37"/>
        <v>0</v>
      </c>
      <c r="AR119" s="17"/>
      <c r="AS119" s="17"/>
      <c r="AT119" s="17">
        <f>+'saisie Niv3_Pub'!AT120</f>
        <v>0</v>
      </c>
      <c r="AU119" s="17"/>
      <c r="AV119" s="17">
        <f>+'saisie Niv3_Pub'!AV120</f>
        <v>0</v>
      </c>
      <c r="AW119" s="17">
        <f>+'saisie Niv3_Pub'!AW120</f>
        <v>0</v>
      </c>
      <c r="AX119" s="17"/>
      <c r="AY119" s="17">
        <f t="shared" si="38"/>
        <v>0</v>
      </c>
      <c r="AZ119" s="17">
        <f>+'saisie Niv3_Pub'!BA120</f>
        <v>0</v>
      </c>
      <c r="BA119" s="17">
        <f>+'saisie Niv3_Pub'!BB120</f>
        <v>0</v>
      </c>
      <c r="BB119" s="31"/>
    </row>
    <row r="120" spans="1:54" ht="15" customHeight="1">
      <c r="A120" s="17" t="s">
        <v>499</v>
      </c>
      <c r="B120" s="17">
        <v>162</v>
      </c>
      <c r="C120" s="17">
        <v>63</v>
      </c>
      <c r="D120" s="17">
        <v>38</v>
      </c>
      <c r="E120" s="17">
        <v>15</v>
      </c>
      <c r="F120" s="17">
        <v>18</v>
      </c>
      <c r="G120" s="17">
        <v>3</v>
      </c>
      <c r="H120" s="17">
        <v>47</v>
      </c>
      <c r="I120" s="17">
        <v>9</v>
      </c>
      <c r="J120" s="17">
        <v>72</v>
      </c>
      <c r="K120" s="17">
        <v>36</v>
      </c>
      <c r="L120" s="17">
        <v>15</v>
      </c>
      <c r="M120" s="17">
        <v>6</v>
      </c>
      <c r="N120" s="17">
        <v>45</v>
      </c>
      <c r="O120" s="17">
        <v>9</v>
      </c>
      <c r="P120" s="16">
        <f t="shared" si="33"/>
        <v>397</v>
      </c>
      <c r="Q120" s="16">
        <f t="shared" si="34"/>
        <v>141</v>
      </c>
      <c r="R120" s="17" t="s">
        <v>499</v>
      </c>
      <c r="S120" s="17">
        <v>1</v>
      </c>
      <c r="T120" s="17">
        <v>0</v>
      </c>
      <c r="U120" s="17">
        <v>2</v>
      </c>
      <c r="V120" s="17">
        <v>0</v>
      </c>
      <c r="W120" s="17">
        <v>4</v>
      </c>
      <c r="X120" s="17">
        <v>0</v>
      </c>
      <c r="Y120" s="17">
        <v>22</v>
      </c>
      <c r="Z120" s="17">
        <v>3</v>
      </c>
      <c r="AA120" s="17">
        <v>32</v>
      </c>
      <c r="AB120" s="17">
        <v>13</v>
      </c>
      <c r="AC120" s="17">
        <v>0</v>
      </c>
      <c r="AD120" s="17">
        <v>0</v>
      </c>
      <c r="AE120" s="17">
        <v>15</v>
      </c>
      <c r="AF120" s="17">
        <v>3</v>
      </c>
      <c r="AG120" s="16">
        <f t="shared" si="35"/>
        <v>76</v>
      </c>
      <c r="AH120" s="16">
        <f t="shared" si="36"/>
        <v>19</v>
      </c>
      <c r="AI120" s="17" t="s">
        <v>499</v>
      </c>
      <c r="AJ120" s="17">
        <v>3</v>
      </c>
      <c r="AK120" s="17">
        <v>1</v>
      </c>
      <c r="AL120" s="17">
        <v>1</v>
      </c>
      <c r="AM120" s="17">
        <v>1</v>
      </c>
      <c r="AN120" s="17">
        <v>2</v>
      </c>
      <c r="AO120" s="17">
        <v>1</v>
      </c>
      <c r="AP120" s="17">
        <v>1</v>
      </c>
      <c r="AQ120" s="17">
        <f t="shared" si="37"/>
        <v>10</v>
      </c>
      <c r="AR120" s="17">
        <v>10</v>
      </c>
      <c r="AS120" s="17">
        <v>10</v>
      </c>
      <c r="AT120" s="17">
        <f>+'saisie Niv3_Pub'!AT121</f>
        <v>0</v>
      </c>
      <c r="AU120" s="17">
        <v>16</v>
      </c>
      <c r="AV120" s="17">
        <f>+'saisie Niv3_Pub'!AV121</f>
        <v>2</v>
      </c>
      <c r="AW120" s="17">
        <f>+'saisie Niv3_Pub'!AW121</f>
        <v>0</v>
      </c>
      <c r="AX120" s="17">
        <v>9</v>
      </c>
      <c r="AY120" s="17">
        <f t="shared" si="38"/>
        <v>25</v>
      </c>
      <c r="AZ120" s="17">
        <f>+'saisie Niv3_Pub'!BA121</f>
        <v>1</v>
      </c>
      <c r="BA120" s="17">
        <f>+'saisie Niv3_Pub'!BB121</f>
        <v>1</v>
      </c>
      <c r="BB120" s="31"/>
    </row>
    <row r="121" spans="1:54" ht="15" customHeight="1">
      <c r="A121" s="17" t="s">
        <v>500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6">
        <f t="shared" si="33"/>
        <v>0</v>
      </c>
      <c r="Q121" s="16">
        <f t="shared" si="34"/>
        <v>0</v>
      </c>
      <c r="R121" s="17" t="s">
        <v>500</v>
      </c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6">
        <f t="shared" si="35"/>
        <v>0</v>
      </c>
      <c r="AH121" s="16">
        <f t="shared" si="36"/>
        <v>0</v>
      </c>
      <c r="AI121" s="17" t="s">
        <v>500</v>
      </c>
      <c r="AJ121" s="17"/>
      <c r="AK121" s="17"/>
      <c r="AL121" s="17"/>
      <c r="AM121" s="17"/>
      <c r="AN121" s="17"/>
      <c r="AO121" s="17"/>
      <c r="AP121" s="17"/>
      <c r="AQ121" s="17">
        <f t="shared" si="37"/>
        <v>0</v>
      </c>
      <c r="AR121" s="17"/>
      <c r="AS121" s="17"/>
      <c r="AT121" s="17">
        <f>+'saisie Niv3_Pub'!AT122</f>
        <v>0</v>
      </c>
      <c r="AU121" s="17"/>
      <c r="AV121" s="17">
        <f>+'saisie Niv3_Pub'!AV122</f>
        <v>0</v>
      </c>
      <c r="AW121" s="17">
        <f>+'saisie Niv3_Pub'!AW122</f>
        <v>0</v>
      </c>
      <c r="AX121" s="17"/>
      <c r="AY121" s="17">
        <f t="shared" si="38"/>
        <v>0</v>
      </c>
      <c r="AZ121" s="17">
        <f>+'saisie Niv3_Pub'!BA122</f>
        <v>0</v>
      </c>
      <c r="BA121" s="17">
        <f>+'saisie Niv3_Pub'!BB122</f>
        <v>0</v>
      </c>
      <c r="BB121" s="31"/>
    </row>
    <row r="122" spans="1:54" ht="15" customHeight="1">
      <c r="A122" s="110" t="s">
        <v>501</v>
      </c>
      <c r="B122" s="110">
        <v>28</v>
      </c>
      <c r="C122" s="110">
        <v>13</v>
      </c>
      <c r="D122" s="110"/>
      <c r="E122" s="110"/>
      <c r="F122" s="110"/>
      <c r="G122" s="110"/>
      <c r="H122" s="110">
        <v>15</v>
      </c>
      <c r="I122" s="110">
        <v>3</v>
      </c>
      <c r="J122" s="110">
        <v>4</v>
      </c>
      <c r="K122" s="110">
        <v>1</v>
      </c>
      <c r="L122" s="110"/>
      <c r="M122" s="110"/>
      <c r="N122" s="110">
        <v>6</v>
      </c>
      <c r="O122" s="110"/>
      <c r="P122" s="109">
        <f t="shared" si="33"/>
        <v>53</v>
      </c>
      <c r="Q122" s="109">
        <f t="shared" si="34"/>
        <v>17</v>
      </c>
      <c r="R122" s="110" t="s">
        <v>501</v>
      </c>
      <c r="S122" s="110">
        <v>1</v>
      </c>
      <c r="T122" s="110">
        <v>1</v>
      </c>
      <c r="U122" s="110"/>
      <c r="V122" s="110"/>
      <c r="W122" s="110"/>
      <c r="X122" s="110"/>
      <c r="Y122" s="110">
        <v>2</v>
      </c>
      <c r="Z122" s="110"/>
      <c r="AA122" s="110">
        <v>1</v>
      </c>
      <c r="AB122" s="110"/>
      <c r="AC122" s="110"/>
      <c r="AD122" s="110"/>
      <c r="AE122" s="110"/>
      <c r="AF122" s="110"/>
      <c r="AG122" s="109">
        <f t="shared" si="35"/>
        <v>4</v>
      </c>
      <c r="AH122" s="109">
        <f t="shared" si="36"/>
        <v>1</v>
      </c>
      <c r="AI122" s="110" t="s">
        <v>501</v>
      </c>
      <c r="AJ122" s="110">
        <v>1</v>
      </c>
      <c r="AK122" s="110"/>
      <c r="AL122" s="110"/>
      <c r="AM122" s="110">
        <v>1</v>
      </c>
      <c r="AN122" s="110">
        <v>1</v>
      </c>
      <c r="AO122" s="110"/>
      <c r="AP122" s="110">
        <v>1</v>
      </c>
      <c r="AQ122" s="110">
        <f t="shared" si="37"/>
        <v>4</v>
      </c>
      <c r="AR122" s="110">
        <v>4</v>
      </c>
      <c r="AS122" s="110">
        <v>4</v>
      </c>
      <c r="AT122" s="110">
        <f>+'saisie Niv3_Pub'!AT123</f>
        <v>0</v>
      </c>
      <c r="AU122" s="110">
        <v>10</v>
      </c>
      <c r="AV122" s="110">
        <f>+'saisie Niv3_Pub'!AV123</f>
        <v>2</v>
      </c>
      <c r="AW122" s="110">
        <f>+'saisie Niv3_Pub'!AW123</f>
        <v>0</v>
      </c>
      <c r="AX122" s="110">
        <v>3</v>
      </c>
      <c r="AY122" s="110">
        <f t="shared" si="38"/>
        <v>13</v>
      </c>
      <c r="AZ122" s="110">
        <f>+'saisie Niv3_Pub'!BA123</f>
        <v>1</v>
      </c>
      <c r="BA122" s="110">
        <f>+'saisie Niv3_Pub'!BB123</f>
        <v>1</v>
      </c>
      <c r="BB122" s="223"/>
    </row>
    <row r="123" spans="1:54"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J123" s="48"/>
      <c r="AK123" s="48"/>
      <c r="AL123" s="48"/>
      <c r="AM123" s="48"/>
      <c r="AN123" s="48"/>
      <c r="AO123" s="48"/>
      <c r="AP123" s="48"/>
      <c r="AQ123" s="157"/>
      <c r="AR123" s="48"/>
      <c r="AS123" s="48"/>
      <c r="AT123" s="48"/>
      <c r="AU123" s="48"/>
      <c r="AV123" s="48"/>
      <c r="AW123" s="48"/>
      <c r="AX123" s="48"/>
      <c r="AY123" s="48"/>
    </row>
    <row r="124" spans="1:54">
      <c r="A124" s="50" t="s">
        <v>354</v>
      </c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 t="s">
        <v>231</v>
      </c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1097" t="s">
        <v>357</v>
      </c>
      <c r="AJ124" s="1097"/>
      <c r="AK124" s="1097"/>
      <c r="AL124" s="1097"/>
      <c r="AM124" s="1097"/>
      <c r="AN124" s="1097"/>
      <c r="AO124" s="1097"/>
      <c r="AP124" s="1097"/>
      <c r="AQ124" s="1097"/>
      <c r="AR124" s="1097"/>
      <c r="AS124" s="1097"/>
      <c r="AT124" s="1097"/>
      <c r="AU124" s="1097"/>
      <c r="AV124" s="1097"/>
      <c r="AW124" s="1097"/>
      <c r="AX124" s="1097"/>
      <c r="AY124" s="1097"/>
      <c r="AZ124" s="1097"/>
      <c r="BA124" s="1097"/>
    </row>
    <row r="125" spans="1:54">
      <c r="A125" s="50" t="s">
        <v>998</v>
      </c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 t="s">
        <v>998</v>
      </c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1097" t="s">
        <v>228</v>
      </c>
      <c r="AJ125" s="1097"/>
      <c r="AK125" s="1097"/>
      <c r="AL125" s="1097"/>
      <c r="AM125" s="1097"/>
      <c r="AN125" s="1097"/>
      <c r="AO125" s="1097"/>
      <c r="AP125" s="1097"/>
      <c r="AQ125" s="1097"/>
      <c r="AR125" s="1097"/>
      <c r="AS125" s="1097"/>
      <c r="AT125" s="1097"/>
      <c r="AU125" s="1097"/>
      <c r="AV125" s="1097"/>
      <c r="AW125" s="1097"/>
      <c r="AX125" s="1097"/>
      <c r="AY125" s="1097"/>
      <c r="AZ125" s="1097"/>
      <c r="BA125" s="1097"/>
    </row>
    <row r="126" spans="1:54">
      <c r="A126" s="50" t="s">
        <v>1</v>
      </c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 t="s">
        <v>1</v>
      </c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1097" t="s">
        <v>1</v>
      </c>
      <c r="AJ126" s="1097"/>
      <c r="AK126" s="1097"/>
      <c r="AL126" s="1097"/>
      <c r="AM126" s="1097"/>
      <c r="AN126" s="1097"/>
      <c r="AO126" s="1097"/>
      <c r="AP126" s="1097"/>
      <c r="AQ126" s="1097"/>
      <c r="AR126" s="1097"/>
      <c r="AS126" s="1097"/>
      <c r="AT126" s="1097"/>
      <c r="AU126" s="1097"/>
      <c r="AV126" s="1097"/>
      <c r="AW126" s="1097"/>
      <c r="AX126" s="1097"/>
      <c r="AY126" s="1097"/>
      <c r="AZ126" s="1097"/>
      <c r="BA126" s="1097"/>
    </row>
    <row r="127" spans="1:54"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J127" s="48"/>
      <c r="AK127" s="48"/>
      <c r="AL127" s="48"/>
      <c r="AM127" s="48"/>
      <c r="AN127" s="48"/>
      <c r="AO127" s="48"/>
      <c r="AP127" s="48"/>
      <c r="AQ127" s="157"/>
      <c r="AR127" s="48"/>
      <c r="AS127" s="48"/>
      <c r="AT127" s="48"/>
      <c r="AU127" s="48"/>
      <c r="AV127" s="48"/>
      <c r="AW127" s="48"/>
      <c r="AX127" s="48"/>
      <c r="AY127" s="48"/>
    </row>
    <row r="128" spans="1:54">
      <c r="A128" s="156" t="s">
        <v>458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50" t="s">
        <v>618</v>
      </c>
      <c r="O128" s="50"/>
      <c r="P128" s="48"/>
      <c r="Q128" s="48"/>
      <c r="R128" s="156" t="s">
        <v>458</v>
      </c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50" t="s">
        <v>618</v>
      </c>
      <c r="AF128" s="50"/>
      <c r="AG128" s="48"/>
      <c r="AH128" s="48"/>
      <c r="AI128" s="156" t="s">
        <v>458</v>
      </c>
      <c r="AJ128" s="48"/>
      <c r="AK128" s="48"/>
      <c r="AL128" s="48"/>
      <c r="AM128" s="48"/>
      <c r="AN128" s="48"/>
      <c r="AO128" s="48"/>
      <c r="AP128" s="48"/>
      <c r="AQ128" s="157"/>
      <c r="AR128" s="48"/>
      <c r="AS128" s="48"/>
      <c r="AT128" s="48"/>
      <c r="AU128" s="48"/>
      <c r="AV128" s="48"/>
      <c r="AW128" s="48"/>
      <c r="AX128" s="50" t="s">
        <v>618</v>
      </c>
      <c r="AY128" s="50"/>
    </row>
    <row r="129" spans="1:54"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J129" s="48"/>
      <c r="AK129" s="48"/>
      <c r="AL129" s="48"/>
      <c r="AM129" s="48"/>
      <c r="AN129" s="48"/>
      <c r="AO129" s="48"/>
      <c r="AP129" s="48"/>
      <c r="AQ129" s="157"/>
      <c r="AR129" s="48"/>
      <c r="AS129" s="48"/>
      <c r="AT129" s="48"/>
      <c r="AU129" s="48"/>
      <c r="AV129" s="48"/>
      <c r="AW129" s="48"/>
      <c r="AX129" s="48"/>
      <c r="AY129" s="48"/>
    </row>
    <row r="130" spans="1:54" ht="18.75" customHeight="1">
      <c r="A130" s="413"/>
      <c r="B130" s="53" t="s">
        <v>585</v>
      </c>
      <c r="C130" s="54"/>
      <c r="D130" s="53" t="s">
        <v>586</v>
      </c>
      <c r="E130" s="54"/>
      <c r="F130" s="53" t="s">
        <v>587</v>
      </c>
      <c r="G130" s="54"/>
      <c r="H130" s="53" t="s">
        <v>588</v>
      </c>
      <c r="I130" s="54"/>
      <c r="J130" s="53" t="s">
        <v>589</v>
      </c>
      <c r="K130" s="54"/>
      <c r="L130" s="53" t="s">
        <v>590</v>
      </c>
      <c r="M130" s="54"/>
      <c r="N130" s="53" t="s">
        <v>591</v>
      </c>
      <c r="O130" s="54"/>
      <c r="P130" s="53" t="s">
        <v>377</v>
      </c>
      <c r="Q130" s="54"/>
      <c r="R130" s="413"/>
      <c r="S130" s="53" t="s">
        <v>585</v>
      </c>
      <c r="T130" s="54"/>
      <c r="U130" s="53" t="s">
        <v>586</v>
      </c>
      <c r="V130" s="54"/>
      <c r="W130" s="53" t="s">
        <v>587</v>
      </c>
      <c r="X130" s="54"/>
      <c r="Y130" s="53" t="s">
        <v>588</v>
      </c>
      <c r="Z130" s="54"/>
      <c r="AA130" s="53" t="s">
        <v>589</v>
      </c>
      <c r="AB130" s="54"/>
      <c r="AC130" s="53" t="s">
        <v>590</v>
      </c>
      <c r="AD130" s="54"/>
      <c r="AE130" s="53" t="s">
        <v>591</v>
      </c>
      <c r="AF130" s="54"/>
      <c r="AG130" s="53" t="s">
        <v>377</v>
      </c>
      <c r="AH130" s="54"/>
      <c r="AI130" s="13"/>
      <c r="AJ130" s="1089" t="s">
        <v>592</v>
      </c>
      <c r="AK130" s="1090"/>
      <c r="AL130" s="1090"/>
      <c r="AM130" s="1090"/>
      <c r="AN130" s="1090"/>
      <c r="AO130" s="1090"/>
      <c r="AP130" s="1090"/>
      <c r="AQ130" s="1091"/>
      <c r="AR130" s="244" t="s">
        <v>384</v>
      </c>
      <c r="AS130" s="251"/>
      <c r="AT130" s="250"/>
      <c r="AU130" s="244" t="s">
        <v>385</v>
      </c>
      <c r="AV130" s="251"/>
      <c r="AW130" s="251"/>
      <c r="AX130" s="251"/>
      <c r="AY130" s="250"/>
      <c r="AZ130" s="821" t="s">
        <v>386</v>
      </c>
      <c r="BA130" s="821"/>
      <c r="BB130" s="1057"/>
    </row>
    <row r="131" spans="1:54" ht="26.25" customHeight="1">
      <c r="A131" s="647" t="s">
        <v>387</v>
      </c>
      <c r="B131" s="650" t="s">
        <v>665</v>
      </c>
      <c r="C131" s="650" t="s">
        <v>389</v>
      </c>
      <c r="D131" s="650" t="s">
        <v>665</v>
      </c>
      <c r="E131" s="650" t="s">
        <v>389</v>
      </c>
      <c r="F131" s="650" t="s">
        <v>665</v>
      </c>
      <c r="G131" s="650" t="s">
        <v>389</v>
      </c>
      <c r="H131" s="650" t="s">
        <v>665</v>
      </c>
      <c r="I131" s="650" t="s">
        <v>389</v>
      </c>
      <c r="J131" s="650" t="s">
        <v>665</v>
      </c>
      <c r="K131" s="650" t="s">
        <v>389</v>
      </c>
      <c r="L131" s="650" t="s">
        <v>665</v>
      </c>
      <c r="M131" s="650" t="s">
        <v>389</v>
      </c>
      <c r="N131" s="650" t="s">
        <v>665</v>
      </c>
      <c r="O131" s="650" t="s">
        <v>389</v>
      </c>
      <c r="P131" s="650" t="s">
        <v>665</v>
      </c>
      <c r="Q131" s="650" t="s">
        <v>389</v>
      </c>
      <c r="R131" s="647" t="s">
        <v>387</v>
      </c>
      <c r="S131" s="650" t="s">
        <v>665</v>
      </c>
      <c r="T131" s="650" t="s">
        <v>389</v>
      </c>
      <c r="U131" s="650" t="s">
        <v>665</v>
      </c>
      <c r="V131" s="650" t="s">
        <v>389</v>
      </c>
      <c r="W131" s="650" t="s">
        <v>665</v>
      </c>
      <c r="X131" s="650" t="s">
        <v>389</v>
      </c>
      <c r="Y131" s="650" t="s">
        <v>665</v>
      </c>
      <c r="Z131" s="650" t="s">
        <v>389</v>
      </c>
      <c r="AA131" s="650" t="s">
        <v>665</v>
      </c>
      <c r="AB131" s="650" t="s">
        <v>389</v>
      </c>
      <c r="AC131" s="650" t="s">
        <v>665</v>
      </c>
      <c r="AD131" s="650" t="s">
        <v>389</v>
      </c>
      <c r="AE131" s="650" t="s">
        <v>665</v>
      </c>
      <c r="AF131" s="650" t="s">
        <v>389</v>
      </c>
      <c r="AG131" s="650" t="s">
        <v>665</v>
      </c>
      <c r="AH131" s="650" t="s">
        <v>389</v>
      </c>
      <c r="AI131" s="647" t="s">
        <v>387</v>
      </c>
      <c r="AJ131" s="649" t="s">
        <v>585</v>
      </c>
      <c r="AK131" s="649" t="s">
        <v>594</v>
      </c>
      <c r="AL131" s="649" t="s">
        <v>595</v>
      </c>
      <c r="AM131" s="649" t="s">
        <v>596</v>
      </c>
      <c r="AN131" s="649" t="s">
        <v>597</v>
      </c>
      <c r="AO131" s="649" t="s">
        <v>598</v>
      </c>
      <c r="AP131" s="649" t="s">
        <v>599</v>
      </c>
      <c r="AQ131" s="648" t="s">
        <v>395</v>
      </c>
      <c r="AR131" s="646" t="s">
        <v>86</v>
      </c>
      <c r="AS131" s="635" t="s">
        <v>9</v>
      </c>
      <c r="AT131" s="636" t="s">
        <v>673</v>
      </c>
      <c r="AU131" s="636" t="s">
        <v>85</v>
      </c>
      <c r="AV131" s="636" t="s">
        <v>81</v>
      </c>
      <c r="AW131" s="618" t="s">
        <v>88</v>
      </c>
      <c r="AX131" s="618" t="s">
        <v>83</v>
      </c>
      <c r="AY131" s="249" t="s">
        <v>377</v>
      </c>
      <c r="AZ131" s="820" t="s">
        <v>111</v>
      </c>
      <c r="BA131" s="830" t="s">
        <v>600</v>
      </c>
      <c r="BB131" s="1058" t="s">
        <v>162</v>
      </c>
    </row>
    <row r="132" spans="1:54">
      <c r="A132" s="13"/>
      <c r="B132" s="171"/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3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3"/>
      <c r="AJ132" s="645"/>
      <c r="AK132" s="645"/>
      <c r="AL132" s="645"/>
      <c r="AM132" s="645"/>
      <c r="AN132" s="645"/>
      <c r="AO132" s="645"/>
      <c r="AP132" s="645"/>
      <c r="AQ132" s="404"/>
      <c r="AR132" s="641"/>
      <c r="AS132" s="641"/>
      <c r="AT132" s="651"/>
      <c r="AU132" s="639"/>
      <c r="AV132" s="639"/>
      <c r="AW132" s="404"/>
      <c r="AX132" s="639"/>
      <c r="AY132" s="404"/>
      <c r="AZ132" s="641"/>
      <c r="BA132" s="641"/>
      <c r="BB132" s="31"/>
    </row>
    <row r="133" spans="1:54">
      <c r="A133" s="16" t="s">
        <v>407</v>
      </c>
      <c r="B133" s="16">
        <f>SUM(B135:B152)</f>
        <v>2299</v>
      </c>
      <c r="C133" s="16">
        <f t="shared" ref="C133:Q133" si="39">SUM(C135:C152)</f>
        <v>1072</v>
      </c>
      <c r="D133" s="16">
        <f t="shared" si="39"/>
        <v>453</v>
      </c>
      <c r="E133" s="16">
        <f t="shared" si="39"/>
        <v>277</v>
      </c>
      <c r="F133" s="16">
        <f t="shared" si="39"/>
        <v>191</v>
      </c>
      <c r="G133" s="16">
        <f t="shared" si="39"/>
        <v>46</v>
      </c>
      <c r="H133" s="16">
        <f t="shared" si="39"/>
        <v>723</v>
      </c>
      <c r="I133" s="16">
        <f t="shared" si="39"/>
        <v>299</v>
      </c>
      <c r="J133" s="16">
        <f t="shared" si="39"/>
        <v>876</v>
      </c>
      <c r="K133" s="16">
        <f t="shared" si="39"/>
        <v>567</v>
      </c>
      <c r="L133" s="16">
        <f t="shared" si="39"/>
        <v>157</v>
      </c>
      <c r="M133" s="16">
        <f t="shared" si="39"/>
        <v>44</v>
      </c>
      <c r="N133" s="16">
        <f t="shared" si="39"/>
        <v>831</v>
      </c>
      <c r="O133" s="16">
        <f t="shared" si="39"/>
        <v>340</v>
      </c>
      <c r="P133" s="16">
        <f t="shared" si="39"/>
        <v>5530</v>
      </c>
      <c r="Q133" s="16">
        <f t="shared" si="39"/>
        <v>2645</v>
      </c>
      <c r="R133" s="16" t="s">
        <v>407</v>
      </c>
      <c r="S133" s="16">
        <f t="shared" ref="S133:AF133" si="40">SUM(S135:S152)</f>
        <v>212</v>
      </c>
      <c r="T133" s="16">
        <f t="shared" si="40"/>
        <v>96</v>
      </c>
      <c r="U133" s="16">
        <f t="shared" si="40"/>
        <v>45</v>
      </c>
      <c r="V133" s="16">
        <f t="shared" si="40"/>
        <v>29</v>
      </c>
      <c r="W133" s="16">
        <f t="shared" si="40"/>
        <v>27</v>
      </c>
      <c r="X133" s="16">
        <f t="shared" si="40"/>
        <v>3</v>
      </c>
      <c r="Y133" s="16">
        <f t="shared" si="40"/>
        <v>131</v>
      </c>
      <c r="Z133" s="16">
        <f t="shared" si="40"/>
        <v>71</v>
      </c>
      <c r="AA133" s="16">
        <f t="shared" si="40"/>
        <v>355</v>
      </c>
      <c r="AB133" s="16">
        <f t="shared" si="40"/>
        <v>232</v>
      </c>
      <c r="AC133" s="16">
        <f t="shared" si="40"/>
        <v>31</v>
      </c>
      <c r="AD133" s="16">
        <f t="shared" si="40"/>
        <v>8</v>
      </c>
      <c r="AE133" s="16">
        <f t="shared" si="40"/>
        <v>310</v>
      </c>
      <c r="AF133" s="16">
        <f t="shared" si="40"/>
        <v>138</v>
      </c>
      <c r="AG133" s="16">
        <f>SUM(AG135:AG152)</f>
        <v>1111</v>
      </c>
      <c r="AH133" s="16">
        <f>SUM(AH135:AH152)</f>
        <v>577</v>
      </c>
      <c r="AI133" s="16" t="s">
        <v>407</v>
      </c>
      <c r="AJ133" s="16">
        <f t="shared" ref="AJ133:AZ133" si="41">SUM(AJ135:AJ152)</f>
        <v>53</v>
      </c>
      <c r="AK133" s="16">
        <f t="shared" si="41"/>
        <v>18</v>
      </c>
      <c r="AL133" s="16">
        <f t="shared" si="41"/>
        <v>8</v>
      </c>
      <c r="AM133" s="16">
        <f t="shared" si="41"/>
        <v>23</v>
      </c>
      <c r="AN133" s="16">
        <f t="shared" si="41"/>
        <v>24</v>
      </c>
      <c r="AO133" s="16">
        <f t="shared" si="41"/>
        <v>6</v>
      </c>
      <c r="AP133" s="16">
        <f t="shared" si="41"/>
        <v>23</v>
      </c>
      <c r="AQ133" s="743">
        <f>SUM(AQ135:AQ152)</f>
        <v>155</v>
      </c>
      <c r="AR133" s="16">
        <f t="shared" si="41"/>
        <v>188</v>
      </c>
      <c r="AS133" s="16">
        <f t="shared" si="41"/>
        <v>166</v>
      </c>
      <c r="AT133" s="16">
        <f t="shared" si="41"/>
        <v>22</v>
      </c>
      <c r="AU133" s="16">
        <f t="shared" si="41"/>
        <v>340</v>
      </c>
      <c r="AV133" s="16">
        <f t="shared" si="41"/>
        <v>0</v>
      </c>
      <c r="AW133" s="16">
        <f t="shared" si="41"/>
        <v>36</v>
      </c>
      <c r="AX133" s="16">
        <f t="shared" si="41"/>
        <v>193</v>
      </c>
      <c r="AY133" s="16">
        <f t="shared" si="41"/>
        <v>533</v>
      </c>
      <c r="AZ133" s="16">
        <f t="shared" si="41"/>
        <v>16</v>
      </c>
      <c r="BA133" s="16">
        <f>SUM(BA135:BA152)</f>
        <v>16</v>
      </c>
      <c r="BB133" s="16">
        <f>SUM(BB135:BB152)</f>
        <v>0</v>
      </c>
    </row>
    <row r="134" spans="1:54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6"/>
      <c r="Q134" s="16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6"/>
      <c r="AH134" s="16"/>
      <c r="AI134" s="17"/>
      <c r="AJ134" s="17"/>
      <c r="AK134" s="17"/>
      <c r="AL134" s="17"/>
      <c r="AM134" s="17"/>
      <c r="AN134" s="17"/>
      <c r="AO134" s="17"/>
      <c r="AP134" s="17"/>
      <c r="AQ134" s="746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31"/>
    </row>
    <row r="135" spans="1:54" ht="15" customHeight="1">
      <c r="A135" s="17" t="s">
        <v>459</v>
      </c>
      <c r="B135" s="17">
        <v>728</v>
      </c>
      <c r="C135" s="17">
        <v>357</v>
      </c>
      <c r="D135" s="17">
        <v>150</v>
      </c>
      <c r="E135" s="17">
        <v>95</v>
      </c>
      <c r="F135" s="17">
        <v>68</v>
      </c>
      <c r="G135" s="17">
        <v>21</v>
      </c>
      <c r="H135" s="17">
        <v>274</v>
      </c>
      <c r="I135" s="17">
        <v>125</v>
      </c>
      <c r="J135" s="17">
        <v>261</v>
      </c>
      <c r="K135" s="17">
        <v>186</v>
      </c>
      <c r="L135" s="17">
        <v>66</v>
      </c>
      <c r="M135" s="17">
        <v>29</v>
      </c>
      <c r="N135" s="17">
        <v>315</v>
      </c>
      <c r="O135" s="17">
        <v>144</v>
      </c>
      <c r="P135" s="16">
        <f>+B135+D135+F135+H135+J135+L135+N135</f>
        <v>1862</v>
      </c>
      <c r="Q135" s="16">
        <f>+C135+E135+G135+I135+K135+M135+O135</f>
        <v>957</v>
      </c>
      <c r="R135" s="17" t="s">
        <v>459</v>
      </c>
      <c r="S135" s="17">
        <f>+'saisie Niv3_Pub'!S137+'saisie Niv3_Pub'!T137</f>
        <v>38</v>
      </c>
      <c r="T135" s="17">
        <f>+'saisie Niv3_Pub'!T137</f>
        <v>18</v>
      </c>
      <c r="U135" s="17">
        <f>+'saisie Niv3_Pub'!U137+'saisie Niv3_Pub'!V137</f>
        <v>18</v>
      </c>
      <c r="V135" s="17">
        <f>+'saisie Niv3_Pub'!V137</f>
        <v>12</v>
      </c>
      <c r="W135" s="17">
        <f>+'saisie Niv3_Pub'!W137+'saisie Niv3_Pub'!X137</f>
        <v>2</v>
      </c>
      <c r="X135" s="17">
        <f>+'saisie Niv3_Pub'!X137</f>
        <v>0</v>
      </c>
      <c r="Y135" s="17">
        <f>+'saisie Niv3_Pub'!Y137+'saisie Niv3_Pub'!Z137</f>
        <v>48</v>
      </c>
      <c r="Z135" s="17">
        <f>+'saisie Niv3_Pub'!Z137</f>
        <v>34</v>
      </c>
      <c r="AA135" s="17">
        <f>+'saisie Niv3_Pub'!AA137+'saisie Niv3_Pub'!AB137</f>
        <v>92</v>
      </c>
      <c r="AB135" s="17">
        <f>+'saisie Niv3_Pub'!AB137</f>
        <v>69</v>
      </c>
      <c r="AC135" s="17">
        <f>+'saisie Niv3_Pub'!AC137+'saisie Niv3_Pub'!AD137</f>
        <v>9</v>
      </c>
      <c r="AD135" s="17">
        <f>+'saisie Niv3_Pub'!AD137</f>
        <v>3</v>
      </c>
      <c r="AE135" s="17">
        <f>+'saisie Niv3_Pub'!AE137+'saisie Niv3_Pub'!AF137</f>
        <v>93</v>
      </c>
      <c r="AF135" s="17">
        <f>+'saisie Niv3_Pub'!AF137</f>
        <v>45</v>
      </c>
      <c r="AG135" s="16">
        <f t="shared" ref="AG135:AG152" si="42">S135+U135+W135+Y135+AA135+AC135+AE135</f>
        <v>300</v>
      </c>
      <c r="AH135" s="16">
        <f t="shared" ref="AH135:AH152" si="43">T135+V135+X135+Z135+AB135+AD135+AF135</f>
        <v>181</v>
      </c>
      <c r="AI135" s="151" t="s">
        <v>459</v>
      </c>
      <c r="AJ135" s="17">
        <f>+'saisie Niv3_Pub'!AJ137</f>
        <v>13</v>
      </c>
      <c r="AK135" s="17">
        <f>+'saisie Niv3_Pub'!AK137</f>
        <v>3</v>
      </c>
      <c r="AL135" s="17">
        <f>+'saisie Niv3_Pub'!AL137</f>
        <v>2</v>
      </c>
      <c r="AM135" s="17">
        <f>+'saisie Niv3_Pub'!AM137</f>
        <v>5</v>
      </c>
      <c r="AN135" s="17">
        <f>+'saisie Niv3_Pub'!AN137</f>
        <v>5</v>
      </c>
      <c r="AO135" s="17">
        <f>+'saisie Niv3_Pub'!AO137</f>
        <v>2</v>
      </c>
      <c r="AP135" s="17">
        <f>+'saisie Niv3_Pub'!AP137</f>
        <v>6</v>
      </c>
      <c r="AQ135" s="743">
        <f t="shared" ref="AQ135:AQ152" si="44">SUM(AJ135:AP135)</f>
        <v>36</v>
      </c>
      <c r="AR135" s="17">
        <f>+'saisie Niv3_Pub'!AR137</f>
        <v>41</v>
      </c>
      <c r="AS135" s="17">
        <f>+'saisie Niv3_Pub'!AS137</f>
        <v>36</v>
      </c>
      <c r="AT135" s="17">
        <f>+'saisie Niv3_Pub'!AT137</f>
        <v>5</v>
      </c>
      <c r="AU135" s="17">
        <f>+'saisie Niv3_Pub'!AU137</f>
        <v>91</v>
      </c>
      <c r="AV135" s="17">
        <f>+'saisie Niv3_Pub'!AV137</f>
        <v>0</v>
      </c>
      <c r="AW135" s="17">
        <f>+ROUND('Niv3_Pub '!AX136*1.02234,0)</f>
        <v>0</v>
      </c>
      <c r="AX135" s="17">
        <f>+'saisie Niv3_Pub'!AX137</f>
        <v>39</v>
      </c>
      <c r="AY135" s="90">
        <f t="shared" ref="AY135:AY152" si="45">AU135+AX135</f>
        <v>130</v>
      </c>
      <c r="AZ135" s="17">
        <f>+'saisie Niv3_Pub'!BA137</f>
        <v>1</v>
      </c>
      <c r="BA135" s="17">
        <f>+'saisie Niv3_Pub'!BB137</f>
        <v>1</v>
      </c>
      <c r="BB135" s="31"/>
    </row>
    <row r="136" spans="1:54" ht="15" customHeight="1">
      <c r="A136" s="17" t="s">
        <v>460</v>
      </c>
      <c r="B136" s="17">
        <v>0</v>
      </c>
      <c r="C136" s="17">
        <v>0</v>
      </c>
      <c r="D136" s="17">
        <v>0</v>
      </c>
      <c r="E136" s="17">
        <v>0</v>
      </c>
      <c r="F136" s="17">
        <v>0</v>
      </c>
      <c r="G136" s="17">
        <v>0</v>
      </c>
      <c r="H136" s="17">
        <v>0</v>
      </c>
      <c r="I136" s="17">
        <v>0</v>
      </c>
      <c r="J136" s="17">
        <v>0</v>
      </c>
      <c r="K136" s="17">
        <v>0</v>
      </c>
      <c r="L136" s="17">
        <v>0</v>
      </c>
      <c r="M136" s="17">
        <v>0</v>
      </c>
      <c r="N136" s="17">
        <v>0</v>
      </c>
      <c r="O136" s="17">
        <v>0</v>
      </c>
      <c r="P136" s="16">
        <f t="shared" ref="P136:P152" si="46">+B136+D136+F136+H136+J136+L136+N136</f>
        <v>0</v>
      </c>
      <c r="Q136" s="16">
        <f t="shared" ref="Q136:Q152" si="47">+C136+E136+G136+I136+K136+M136+O136</f>
        <v>0</v>
      </c>
      <c r="R136" s="17" t="s">
        <v>460</v>
      </c>
      <c r="S136" s="17">
        <f>+'saisie Niv3_Pub'!S138+'saisie Niv3_Pub'!T138</f>
        <v>0</v>
      </c>
      <c r="T136" s="17">
        <f>+'saisie Niv3_Pub'!T138</f>
        <v>0</v>
      </c>
      <c r="U136" s="17">
        <f>+'saisie Niv3_Pub'!U138+'saisie Niv3_Pub'!V138</f>
        <v>0</v>
      </c>
      <c r="V136" s="17">
        <f>+'saisie Niv3_Pub'!V138</f>
        <v>0</v>
      </c>
      <c r="W136" s="17">
        <f>+'saisie Niv3_Pub'!W138+'saisie Niv3_Pub'!X138</f>
        <v>0</v>
      </c>
      <c r="X136" s="17">
        <f>+'saisie Niv3_Pub'!X138</f>
        <v>0</v>
      </c>
      <c r="Y136" s="17">
        <f>+'saisie Niv3_Pub'!Y138+'saisie Niv3_Pub'!Z138</f>
        <v>0</v>
      </c>
      <c r="Z136" s="17">
        <f>+'saisie Niv3_Pub'!Z138</f>
        <v>0</v>
      </c>
      <c r="AA136" s="17">
        <f>+'saisie Niv3_Pub'!AA138+'saisie Niv3_Pub'!AB138</f>
        <v>0</v>
      </c>
      <c r="AB136" s="17">
        <f>+'saisie Niv3_Pub'!AB138</f>
        <v>0</v>
      </c>
      <c r="AC136" s="17">
        <f>+'saisie Niv3_Pub'!AC138+'saisie Niv3_Pub'!AD138</f>
        <v>0</v>
      </c>
      <c r="AD136" s="17">
        <f>+'saisie Niv3_Pub'!AD138</f>
        <v>0</v>
      </c>
      <c r="AE136" s="17">
        <f>+'saisie Niv3_Pub'!AE138+'saisie Niv3_Pub'!AF138</f>
        <v>0</v>
      </c>
      <c r="AF136" s="17">
        <f>+'saisie Niv3_Pub'!AF138</f>
        <v>0</v>
      </c>
      <c r="AG136" s="16">
        <f t="shared" si="42"/>
        <v>0</v>
      </c>
      <c r="AH136" s="16">
        <f t="shared" si="43"/>
        <v>0</v>
      </c>
      <c r="AI136" s="151" t="s">
        <v>460</v>
      </c>
      <c r="AJ136" s="17">
        <f>+'saisie Niv3_Pub'!AJ138</f>
        <v>0</v>
      </c>
      <c r="AK136" s="17">
        <f>+'saisie Niv3_Pub'!AK138</f>
        <v>0</v>
      </c>
      <c r="AL136" s="17">
        <f>+'saisie Niv3_Pub'!AL138</f>
        <v>0</v>
      </c>
      <c r="AM136" s="17">
        <f>+'saisie Niv3_Pub'!AM138</f>
        <v>0</v>
      </c>
      <c r="AN136" s="17">
        <f>+'saisie Niv3_Pub'!AN138</f>
        <v>0</v>
      </c>
      <c r="AO136" s="17">
        <f>+'saisie Niv3_Pub'!AO138</f>
        <v>0</v>
      </c>
      <c r="AP136" s="17">
        <f>+'saisie Niv3_Pub'!AP138</f>
        <v>0</v>
      </c>
      <c r="AQ136" s="743">
        <f t="shared" si="44"/>
        <v>0</v>
      </c>
      <c r="AR136" s="17">
        <f>+'saisie Niv3_Pub'!AR138</f>
        <v>0</v>
      </c>
      <c r="AS136" s="17">
        <f>+'saisie Niv3_Pub'!AS138</f>
        <v>0</v>
      </c>
      <c r="AT136" s="17">
        <f>+'saisie Niv3_Pub'!AT138</f>
        <v>0</v>
      </c>
      <c r="AU136" s="17">
        <f>+'saisie Niv3_Pub'!AU138</f>
        <v>0</v>
      </c>
      <c r="AV136" s="17">
        <f>+'saisie Niv3_Pub'!AV138</f>
        <v>0</v>
      </c>
      <c r="AW136" s="17">
        <f>+'saisie Niv3_Pub'!AW138</f>
        <v>0</v>
      </c>
      <c r="AX136" s="17">
        <f>+'saisie Niv3_Pub'!AX138</f>
        <v>0</v>
      </c>
      <c r="AY136" s="90">
        <f t="shared" si="45"/>
        <v>0</v>
      </c>
      <c r="AZ136" s="17">
        <f>+'saisie Niv3_Pub'!BA138</f>
        <v>0</v>
      </c>
      <c r="BA136" s="17">
        <f>+'saisie Niv3_Pub'!BB138</f>
        <v>0</v>
      </c>
      <c r="BB136" s="31"/>
    </row>
    <row r="137" spans="1:54" ht="15" customHeight="1">
      <c r="A137" s="17" t="s">
        <v>461</v>
      </c>
      <c r="B137" s="17">
        <v>285</v>
      </c>
      <c r="C137" s="17">
        <v>123</v>
      </c>
      <c r="D137" s="17">
        <v>54</v>
      </c>
      <c r="E137" s="17">
        <v>34</v>
      </c>
      <c r="F137" s="17">
        <v>62</v>
      </c>
      <c r="G137" s="17">
        <v>15</v>
      </c>
      <c r="H137" s="17">
        <v>94</v>
      </c>
      <c r="I137" s="17">
        <v>49</v>
      </c>
      <c r="J137" s="17">
        <v>103</v>
      </c>
      <c r="K137" s="17">
        <v>66</v>
      </c>
      <c r="L137" s="17">
        <v>60</v>
      </c>
      <c r="M137" s="17">
        <v>10</v>
      </c>
      <c r="N137" s="17">
        <v>111</v>
      </c>
      <c r="O137" s="17">
        <v>61</v>
      </c>
      <c r="P137" s="16">
        <f t="shared" si="46"/>
        <v>769</v>
      </c>
      <c r="Q137" s="16">
        <f t="shared" si="47"/>
        <v>358</v>
      </c>
      <c r="R137" s="17" t="s">
        <v>461</v>
      </c>
      <c r="S137" s="17">
        <f>+'saisie Niv3_Pub'!S139+'saisie Niv3_Pub'!T139</f>
        <v>38</v>
      </c>
      <c r="T137" s="17">
        <f>+'saisie Niv3_Pub'!T139</f>
        <v>18</v>
      </c>
      <c r="U137" s="17">
        <f>+'saisie Niv3_Pub'!U139+'saisie Niv3_Pub'!V139</f>
        <v>5</v>
      </c>
      <c r="V137" s="17">
        <f>+'saisie Niv3_Pub'!V139</f>
        <v>3</v>
      </c>
      <c r="W137" s="17">
        <f>+'saisie Niv3_Pub'!W139+'saisie Niv3_Pub'!X139</f>
        <v>18</v>
      </c>
      <c r="X137" s="17">
        <f>+'saisie Niv3_Pub'!X139</f>
        <v>2</v>
      </c>
      <c r="Y137" s="17">
        <f>+'saisie Niv3_Pub'!Y139+'saisie Niv3_Pub'!Z139</f>
        <v>27</v>
      </c>
      <c r="Z137" s="17">
        <f>+'saisie Niv3_Pub'!Z139</f>
        <v>16</v>
      </c>
      <c r="AA137" s="17">
        <f>+'saisie Niv3_Pub'!AA139+'saisie Niv3_Pub'!AB139</f>
        <v>44</v>
      </c>
      <c r="AB137" s="17">
        <f>+'saisie Niv3_Pub'!AB139</f>
        <v>28</v>
      </c>
      <c r="AC137" s="17">
        <f>+'saisie Niv3_Pub'!AC139+'saisie Niv3_Pub'!AD139</f>
        <v>19</v>
      </c>
      <c r="AD137" s="17">
        <f>+'saisie Niv3_Pub'!AD139</f>
        <v>4</v>
      </c>
      <c r="AE137" s="17">
        <f>+'saisie Niv3_Pub'!AE139+'saisie Niv3_Pub'!AF139</f>
        <v>52</v>
      </c>
      <c r="AF137" s="17">
        <f>+'saisie Niv3_Pub'!AF139</f>
        <v>36</v>
      </c>
      <c r="AG137" s="16">
        <f t="shared" si="42"/>
        <v>203</v>
      </c>
      <c r="AH137" s="16">
        <f t="shared" si="43"/>
        <v>107</v>
      </c>
      <c r="AI137" s="151" t="s">
        <v>461</v>
      </c>
      <c r="AJ137" s="17">
        <f>+'saisie Niv3_Pub'!AJ139</f>
        <v>8</v>
      </c>
      <c r="AK137" s="17">
        <f>+'saisie Niv3_Pub'!AK139</f>
        <v>2</v>
      </c>
      <c r="AL137" s="17">
        <f>+'saisie Niv3_Pub'!AL139</f>
        <v>2</v>
      </c>
      <c r="AM137" s="17">
        <f>+'saisie Niv3_Pub'!AM139</f>
        <v>3</v>
      </c>
      <c r="AN137" s="17">
        <f>+'saisie Niv3_Pub'!AN139</f>
        <v>2</v>
      </c>
      <c r="AO137" s="17">
        <f>+'saisie Niv3_Pub'!AO139</f>
        <v>2</v>
      </c>
      <c r="AP137" s="17">
        <f>+'saisie Niv3_Pub'!AP139</f>
        <v>3</v>
      </c>
      <c r="AQ137" s="743">
        <f t="shared" si="44"/>
        <v>22</v>
      </c>
      <c r="AR137" s="17">
        <f>+'saisie Niv3_Pub'!AR139</f>
        <v>24</v>
      </c>
      <c r="AS137" s="17">
        <f>+'saisie Niv3_Pub'!AS139</f>
        <v>22</v>
      </c>
      <c r="AT137" s="17">
        <f>+'saisie Niv3_Pub'!AT139</f>
        <v>2</v>
      </c>
      <c r="AU137" s="17">
        <f>+'saisie Niv3_Pub'!AU139</f>
        <v>44</v>
      </c>
      <c r="AV137" s="17">
        <f>+'saisie Niv3_Pub'!AV139</f>
        <v>0</v>
      </c>
      <c r="AW137" s="17">
        <f>+'saisie Niv3_Pub'!AW139</f>
        <v>8</v>
      </c>
      <c r="AX137" s="17">
        <f>+'saisie Niv3_Pub'!AX139</f>
        <v>18</v>
      </c>
      <c r="AY137" s="90">
        <f t="shared" si="45"/>
        <v>62</v>
      </c>
      <c r="AZ137" s="17">
        <f>+'saisie Niv3_Pub'!BA139</f>
        <v>1</v>
      </c>
      <c r="BA137" s="17">
        <f>+'saisie Niv3_Pub'!BB139</f>
        <v>1</v>
      </c>
      <c r="BB137" s="31"/>
    </row>
    <row r="138" spans="1:54" ht="15" customHeight="1">
      <c r="A138" s="17" t="s">
        <v>462</v>
      </c>
      <c r="B138" s="17">
        <v>212</v>
      </c>
      <c r="C138" s="17">
        <v>118</v>
      </c>
      <c r="D138" s="17">
        <v>22</v>
      </c>
      <c r="E138" s="17">
        <v>13</v>
      </c>
      <c r="F138" s="17">
        <v>16</v>
      </c>
      <c r="G138" s="17">
        <v>1</v>
      </c>
      <c r="H138" s="17">
        <v>50</v>
      </c>
      <c r="I138" s="17">
        <v>25</v>
      </c>
      <c r="J138" s="17">
        <v>55</v>
      </c>
      <c r="K138" s="17">
        <v>43</v>
      </c>
      <c r="L138" s="17">
        <v>0</v>
      </c>
      <c r="M138" s="17">
        <v>0</v>
      </c>
      <c r="N138" s="17">
        <v>61</v>
      </c>
      <c r="O138" s="17">
        <v>24</v>
      </c>
      <c r="P138" s="16">
        <f t="shared" si="46"/>
        <v>416</v>
      </c>
      <c r="Q138" s="16">
        <f t="shared" si="47"/>
        <v>224</v>
      </c>
      <c r="R138" s="17" t="s">
        <v>462</v>
      </c>
      <c r="S138" s="17">
        <f>+'saisie Niv3_Pub'!S140+'saisie Niv3_Pub'!T140</f>
        <v>6</v>
      </c>
      <c r="T138" s="17">
        <f>+'saisie Niv3_Pub'!T140</f>
        <v>4</v>
      </c>
      <c r="U138" s="17">
        <f>+'saisie Niv3_Pub'!U140+'saisie Niv3_Pub'!V140</f>
        <v>5</v>
      </c>
      <c r="V138" s="17">
        <f>+'saisie Niv3_Pub'!V140</f>
        <v>3</v>
      </c>
      <c r="W138" s="17">
        <f>+'saisie Niv3_Pub'!W140+'saisie Niv3_Pub'!X140</f>
        <v>4</v>
      </c>
      <c r="X138" s="17">
        <f>+'saisie Niv3_Pub'!X140</f>
        <v>0</v>
      </c>
      <c r="Y138" s="17">
        <f>+'saisie Niv3_Pub'!Y140+'saisie Niv3_Pub'!Z140</f>
        <v>9</v>
      </c>
      <c r="Z138" s="17">
        <f>+'saisie Niv3_Pub'!Z140</f>
        <v>5</v>
      </c>
      <c r="AA138" s="17">
        <f>+'saisie Niv3_Pub'!AA140+'saisie Niv3_Pub'!AB140</f>
        <v>16</v>
      </c>
      <c r="AB138" s="17">
        <f>+'saisie Niv3_Pub'!AB140</f>
        <v>13</v>
      </c>
      <c r="AC138" s="17">
        <f>+'saisie Niv3_Pub'!AC140+'saisie Niv3_Pub'!AD140</f>
        <v>0</v>
      </c>
      <c r="AD138" s="17">
        <f>+'saisie Niv3_Pub'!AD140</f>
        <v>0</v>
      </c>
      <c r="AE138" s="17">
        <f>+'saisie Niv3_Pub'!AE140+'saisie Niv3_Pub'!AF140</f>
        <v>23</v>
      </c>
      <c r="AF138" s="17">
        <f>+'saisie Niv3_Pub'!AF140</f>
        <v>10</v>
      </c>
      <c r="AG138" s="16">
        <f t="shared" si="42"/>
        <v>63</v>
      </c>
      <c r="AH138" s="16">
        <f t="shared" si="43"/>
        <v>35</v>
      </c>
      <c r="AI138" s="151" t="s">
        <v>462</v>
      </c>
      <c r="AJ138" s="17">
        <f>+'saisie Niv3_Pub'!AJ140</f>
        <v>4</v>
      </c>
      <c r="AK138" s="17">
        <f>+'saisie Niv3_Pub'!AK140</f>
        <v>1</v>
      </c>
      <c r="AL138" s="17">
        <f>+'saisie Niv3_Pub'!AL140</f>
        <v>1</v>
      </c>
      <c r="AM138" s="17">
        <f>+'saisie Niv3_Pub'!AM140</f>
        <v>1</v>
      </c>
      <c r="AN138" s="17">
        <f>+'saisie Niv3_Pub'!AN140</f>
        <v>1</v>
      </c>
      <c r="AO138" s="17">
        <f>+'saisie Niv3_Pub'!AO140</f>
        <v>0</v>
      </c>
      <c r="AP138" s="17">
        <f>+'saisie Niv3_Pub'!AP140</f>
        <v>1</v>
      </c>
      <c r="AQ138" s="743">
        <f t="shared" si="44"/>
        <v>9</v>
      </c>
      <c r="AR138" s="17">
        <f>+'saisie Niv3_Pub'!AR140</f>
        <v>7</v>
      </c>
      <c r="AS138" s="17">
        <f>+'saisie Niv3_Pub'!AS140</f>
        <v>7</v>
      </c>
      <c r="AT138" s="17">
        <f>+'saisie Niv3_Pub'!AT140</f>
        <v>0</v>
      </c>
      <c r="AU138" s="17">
        <f>+'saisie Niv3_Pub'!AU140</f>
        <v>15</v>
      </c>
      <c r="AV138" s="17">
        <f>+'saisie Niv3_Pub'!AV140</f>
        <v>0</v>
      </c>
      <c r="AW138" s="17">
        <f>+'saisie Niv3_Pub'!AW140</f>
        <v>3</v>
      </c>
      <c r="AX138" s="17">
        <f>+'saisie Niv3_Pub'!AX140</f>
        <v>18</v>
      </c>
      <c r="AY138" s="90">
        <f t="shared" si="45"/>
        <v>33</v>
      </c>
      <c r="AZ138" s="17">
        <f>+'saisie Niv3_Pub'!BA140</f>
        <v>1</v>
      </c>
      <c r="BA138" s="17">
        <f>+'saisie Niv3_Pub'!BB140</f>
        <v>1</v>
      </c>
      <c r="BB138" s="31"/>
    </row>
    <row r="139" spans="1:54" ht="15" customHeight="1">
      <c r="A139" s="17" t="s">
        <v>463</v>
      </c>
      <c r="B139" s="17">
        <v>54</v>
      </c>
      <c r="C139" s="17">
        <v>22</v>
      </c>
      <c r="D139" s="17">
        <v>9</v>
      </c>
      <c r="E139" s="17">
        <v>7</v>
      </c>
      <c r="F139" s="17">
        <v>0</v>
      </c>
      <c r="G139" s="17">
        <v>0</v>
      </c>
      <c r="H139" s="17">
        <v>13</v>
      </c>
      <c r="I139" s="17">
        <v>3</v>
      </c>
      <c r="J139" s="17">
        <v>13</v>
      </c>
      <c r="K139" s="17">
        <v>9</v>
      </c>
      <c r="L139" s="17">
        <v>0</v>
      </c>
      <c r="M139" s="17">
        <v>0</v>
      </c>
      <c r="N139" s="17">
        <v>15</v>
      </c>
      <c r="O139" s="17">
        <v>0</v>
      </c>
      <c r="P139" s="16">
        <f t="shared" si="46"/>
        <v>104</v>
      </c>
      <c r="Q139" s="16">
        <f t="shared" si="47"/>
        <v>41</v>
      </c>
      <c r="R139" s="17" t="s">
        <v>463</v>
      </c>
      <c r="S139" s="17">
        <f>+'saisie Niv3_Pub'!S141+'saisie Niv3_Pub'!T141</f>
        <v>5</v>
      </c>
      <c r="T139" s="17">
        <f>+'saisie Niv3_Pub'!T141</f>
        <v>1</v>
      </c>
      <c r="U139" s="17">
        <f>+'saisie Niv3_Pub'!U141+'saisie Niv3_Pub'!V141</f>
        <v>0</v>
      </c>
      <c r="V139" s="17">
        <f>+'saisie Niv3_Pub'!V141</f>
        <v>0</v>
      </c>
      <c r="W139" s="17">
        <f>+'saisie Niv3_Pub'!W141+'saisie Niv3_Pub'!X141</f>
        <v>0</v>
      </c>
      <c r="X139" s="17">
        <f>+'saisie Niv3_Pub'!X141</f>
        <v>0</v>
      </c>
      <c r="Y139" s="17">
        <f>+'saisie Niv3_Pub'!Y141+'saisie Niv3_Pub'!Z141</f>
        <v>0</v>
      </c>
      <c r="Z139" s="17">
        <f>+'saisie Niv3_Pub'!Z141</f>
        <v>0</v>
      </c>
      <c r="AA139" s="17">
        <f>+'saisie Niv3_Pub'!AA141+'saisie Niv3_Pub'!AB141</f>
        <v>3</v>
      </c>
      <c r="AB139" s="17">
        <f>+'saisie Niv3_Pub'!AB141</f>
        <v>1</v>
      </c>
      <c r="AC139" s="17">
        <f>+'saisie Niv3_Pub'!AC141+'saisie Niv3_Pub'!AD141</f>
        <v>0</v>
      </c>
      <c r="AD139" s="17">
        <f>+'saisie Niv3_Pub'!AD141</f>
        <v>0</v>
      </c>
      <c r="AE139" s="17">
        <f>+'saisie Niv3_Pub'!AE141+'saisie Niv3_Pub'!AF141</f>
        <v>2</v>
      </c>
      <c r="AF139" s="17">
        <f>+'saisie Niv3_Pub'!AF141</f>
        <v>0</v>
      </c>
      <c r="AG139" s="16">
        <f t="shared" si="42"/>
        <v>10</v>
      </c>
      <c r="AH139" s="16">
        <f t="shared" si="43"/>
        <v>2</v>
      </c>
      <c r="AI139" s="151" t="s">
        <v>463</v>
      </c>
      <c r="AJ139" s="17">
        <f>+'saisie Niv3_Pub'!AJ141</f>
        <v>1</v>
      </c>
      <c r="AK139" s="17">
        <f>+'saisie Niv3_Pub'!AK141</f>
        <v>1</v>
      </c>
      <c r="AL139" s="17">
        <f>+'saisie Niv3_Pub'!AL141</f>
        <v>0</v>
      </c>
      <c r="AM139" s="17">
        <f>+'saisie Niv3_Pub'!AM141</f>
        <v>1</v>
      </c>
      <c r="AN139" s="17">
        <f>+'saisie Niv3_Pub'!AN141</f>
        <v>1</v>
      </c>
      <c r="AO139" s="17">
        <f>+'saisie Niv3_Pub'!AO141</f>
        <v>0</v>
      </c>
      <c r="AP139" s="17">
        <f>+'saisie Niv3_Pub'!AP141</f>
        <v>1</v>
      </c>
      <c r="AQ139" s="743">
        <f t="shared" si="44"/>
        <v>5</v>
      </c>
      <c r="AR139" s="17">
        <f>+'saisie Niv3_Pub'!AR141</f>
        <v>3</v>
      </c>
      <c r="AS139" s="17">
        <f>+'saisie Niv3_Pub'!AS141</f>
        <v>3</v>
      </c>
      <c r="AT139" s="17">
        <f>+'saisie Niv3_Pub'!AT141</f>
        <v>0</v>
      </c>
      <c r="AU139" s="17">
        <f>+'saisie Niv3_Pub'!AU141</f>
        <v>15</v>
      </c>
      <c r="AV139" s="17">
        <f>+'saisie Niv3_Pub'!AV141</f>
        <v>0</v>
      </c>
      <c r="AW139" s="17">
        <f>+'saisie Niv3_Pub'!AW141</f>
        <v>0</v>
      </c>
      <c r="AX139" s="17">
        <f>+'saisie Niv3_Pub'!AX141</f>
        <v>12</v>
      </c>
      <c r="AY139" s="90">
        <f t="shared" si="45"/>
        <v>27</v>
      </c>
      <c r="AZ139" s="17">
        <f>+'saisie Niv3_Pub'!BA141</f>
        <v>1</v>
      </c>
      <c r="BA139" s="17">
        <f>+'saisie Niv3_Pub'!BB141</f>
        <v>1</v>
      </c>
      <c r="BB139" s="31"/>
    </row>
    <row r="140" spans="1:54" ht="15" customHeight="1">
      <c r="A140" s="17" t="s">
        <v>464</v>
      </c>
      <c r="B140" s="17">
        <v>46</v>
      </c>
      <c r="C140" s="17">
        <v>17</v>
      </c>
      <c r="D140" s="17">
        <v>8</v>
      </c>
      <c r="E140" s="17">
        <v>5</v>
      </c>
      <c r="F140" s="17">
        <v>0</v>
      </c>
      <c r="G140" s="17">
        <v>0</v>
      </c>
      <c r="H140" s="17">
        <v>7</v>
      </c>
      <c r="I140" s="17">
        <v>0</v>
      </c>
      <c r="J140" s="17">
        <v>18</v>
      </c>
      <c r="K140" s="17">
        <v>8</v>
      </c>
      <c r="L140" s="17">
        <v>0</v>
      </c>
      <c r="M140" s="17">
        <v>0</v>
      </c>
      <c r="N140" s="17">
        <v>7</v>
      </c>
      <c r="O140" s="17">
        <v>1</v>
      </c>
      <c r="P140" s="16">
        <f t="shared" si="46"/>
        <v>86</v>
      </c>
      <c r="Q140" s="16">
        <f t="shared" si="47"/>
        <v>31</v>
      </c>
      <c r="R140" s="17" t="s">
        <v>464</v>
      </c>
      <c r="S140" s="17">
        <f>+'saisie Niv3_Pub'!S142+'saisie Niv3_Pub'!T142</f>
        <v>1</v>
      </c>
      <c r="T140" s="17">
        <f>+'saisie Niv3_Pub'!T142</f>
        <v>0</v>
      </c>
      <c r="U140" s="17">
        <f>+'saisie Niv3_Pub'!U142+'saisie Niv3_Pub'!V142</f>
        <v>0</v>
      </c>
      <c r="V140" s="17">
        <f>+'saisie Niv3_Pub'!V142</f>
        <v>0</v>
      </c>
      <c r="W140" s="17">
        <f>+'saisie Niv3_Pub'!W142+'saisie Niv3_Pub'!X142</f>
        <v>0</v>
      </c>
      <c r="X140" s="17">
        <f>+'saisie Niv3_Pub'!X142</f>
        <v>0</v>
      </c>
      <c r="Y140" s="17">
        <f>+'saisie Niv3_Pub'!Y142+'saisie Niv3_Pub'!Z142</f>
        <v>0</v>
      </c>
      <c r="Z140" s="17">
        <f>+'saisie Niv3_Pub'!Z142</f>
        <v>0</v>
      </c>
      <c r="AA140" s="17">
        <f>+'saisie Niv3_Pub'!AA142+'saisie Niv3_Pub'!AB142</f>
        <v>1</v>
      </c>
      <c r="AB140" s="17">
        <f>+'saisie Niv3_Pub'!AB142</f>
        <v>1</v>
      </c>
      <c r="AC140" s="17">
        <f>+'saisie Niv3_Pub'!AC142+'saisie Niv3_Pub'!AD142</f>
        <v>0</v>
      </c>
      <c r="AD140" s="17">
        <f>+'saisie Niv3_Pub'!AD142</f>
        <v>0</v>
      </c>
      <c r="AE140" s="17">
        <f>+'saisie Niv3_Pub'!AE142+'saisie Niv3_Pub'!AF142</f>
        <v>4</v>
      </c>
      <c r="AF140" s="17">
        <f>+'saisie Niv3_Pub'!AF142</f>
        <v>1</v>
      </c>
      <c r="AG140" s="16">
        <f t="shared" si="42"/>
        <v>6</v>
      </c>
      <c r="AH140" s="16">
        <f t="shared" si="43"/>
        <v>2</v>
      </c>
      <c r="AI140" s="151" t="s">
        <v>464</v>
      </c>
      <c r="AJ140" s="17">
        <f>+'saisie Niv3_Pub'!AJ142</f>
        <v>1</v>
      </c>
      <c r="AK140" s="17">
        <f>+'saisie Niv3_Pub'!AK142</f>
        <v>1</v>
      </c>
      <c r="AL140" s="17">
        <f>+'saisie Niv3_Pub'!AL142</f>
        <v>0</v>
      </c>
      <c r="AM140" s="17">
        <f>+'saisie Niv3_Pub'!AM142</f>
        <v>1</v>
      </c>
      <c r="AN140" s="17">
        <f>+'saisie Niv3_Pub'!AN142</f>
        <v>1</v>
      </c>
      <c r="AO140" s="17">
        <f>+'saisie Niv3_Pub'!AO142</f>
        <v>0</v>
      </c>
      <c r="AP140" s="17">
        <f>+'saisie Niv3_Pub'!AP142</f>
        <v>1</v>
      </c>
      <c r="AQ140" s="743">
        <f t="shared" si="44"/>
        <v>5</v>
      </c>
      <c r="AR140" s="17">
        <f>+'saisie Niv3_Pub'!AR142</f>
        <v>4</v>
      </c>
      <c r="AS140" s="17">
        <f>+'saisie Niv3_Pub'!AS142</f>
        <v>4</v>
      </c>
      <c r="AT140" s="17">
        <f>+'saisie Niv3_Pub'!AT142</f>
        <v>0</v>
      </c>
      <c r="AU140" s="17">
        <f>+'saisie Niv3_Pub'!AU142</f>
        <v>11</v>
      </c>
      <c r="AV140" s="17">
        <f>+'saisie Niv3_Pub'!AV142</f>
        <v>0</v>
      </c>
      <c r="AW140" s="17">
        <f>+'saisie Niv3_Pub'!AW142</f>
        <v>2</v>
      </c>
      <c r="AX140" s="17">
        <f>+'saisie Niv3_Pub'!AX142</f>
        <v>3</v>
      </c>
      <c r="AY140" s="90">
        <f t="shared" si="45"/>
        <v>14</v>
      </c>
      <c r="AZ140" s="17">
        <f>+'saisie Niv3_Pub'!BA142</f>
        <v>1</v>
      </c>
      <c r="BA140" s="17">
        <f>+'saisie Niv3_Pub'!BB142</f>
        <v>1</v>
      </c>
      <c r="BB140" s="31"/>
    </row>
    <row r="141" spans="1:54" ht="15" customHeight="1">
      <c r="A141" s="17" t="s">
        <v>465</v>
      </c>
      <c r="B141" s="17">
        <v>0</v>
      </c>
      <c r="C141" s="17">
        <v>0</v>
      </c>
      <c r="D141" s="17">
        <v>0</v>
      </c>
      <c r="E141" s="17">
        <v>0</v>
      </c>
      <c r="F141" s="17">
        <v>0</v>
      </c>
      <c r="G141" s="17">
        <v>0</v>
      </c>
      <c r="H141" s="17">
        <v>0</v>
      </c>
      <c r="I141" s="17">
        <v>0</v>
      </c>
      <c r="J141" s="17">
        <v>0</v>
      </c>
      <c r="K141" s="17">
        <v>0</v>
      </c>
      <c r="L141" s="17">
        <v>0</v>
      </c>
      <c r="M141" s="17">
        <v>0</v>
      </c>
      <c r="N141" s="17">
        <v>0</v>
      </c>
      <c r="O141" s="17">
        <v>0</v>
      </c>
      <c r="P141" s="16">
        <f t="shared" si="46"/>
        <v>0</v>
      </c>
      <c r="Q141" s="16">
        <f t="shared" si="47"/>
        <v>0</v>
      </c>
      <c r="R141" s="17" t="s">
        <v>465</v>
      </c>
      <c r="S141" s="17">
        <f>+'saisie Niv3_Pub'!S143+'saisie Niv3_Pub'!T143</f>
        <v>0</v>
      </c>
      <c r="T141" s="17">
        <f>+'saisie Niv3_Pub'!T143</f>
        <v>0</v>
      </c>
      <c r="U141" s="17">
        <f>+'saisie Niv3_Pub'!U143+'saisie Niv3_Pub'!V143</f>
        <v>0</v>
      </c>
      <c r="V141" s="17">
        <f>+'saisie Niv3_Pub'!V143</f>
        <v>0</v>
      </c>
      <c r="W141" s="17">
        <f>+'saisie Niv3_Pub'!W143+'saisie Niv3_Pub'!X143</f>
        <v>0</v>
      </c>
      <c r="X141" s="17">
        <f>+'saisie Niv3_Pub'!X143</f>
        <v>0</v>
      </c>
      <c r="Y141" s="17">
        <f>+'saisie Niv3_Pub'!Y143+'saisie Niv3_Pub'!Z143</f>
        <v>0</v>
      </c>
      <c r="Z141" s="17">
        <f>+'saisie Niv3_Pub'!Z143</f>
        <v>0</v>
      </c>
      <c r="AA141" s="17">
        <f>+'saisie Niv3_Pub'!AA143+'saisie Niv3_Pub'!AB143</f>
        <v>0</v>
      </c>
      <c r="AB141" s="17">
        <f>+'saisie Niv3_Pub'!AB143</f>
        <v>0</v>
      </c>
      <c r="AC141" s="17">
        <f>+'saisie Niv3_Pub'!AC143+'saisie Niv3_Pub'!AD143</f>
        <v>0</v>
      </c>
      <c r="AD141" s="17">
        <f>+'saisie Niv3_Pub'!AD143</f>
        <v>0</v>
      </c>
      <c r="AE141" s="17">
        <f>+'saisie Niv3_Pub'!AE143+'saisie Niv3_Pub'!AF143</f>
        <v>0</v>
      </c>
      <c r="AF141" s="17">
        <f>+'saisie Niv3_Pub'!AF143</f>
        <v>0</v>
      </c>
      <c r="AG141" s="16">
        <f t="shared" si="42"/>
        <v>0</v>
      </c>
      <c r="AH141" s="16">
        <f t="shared" si="43"/>
        <v>0</v>
      </c>
      <c r="AI141" s="151" t="s">
        <v>465</v>
      </c>
      <c r="AJ141" s="17">
        <f>+'saisie Niv3_Pub'!AJ143</f>
        <v>0</v>
      </c>
      <c r="AK141" s="17">
        <f>+'saisie Niv3_Pub'!AK143</f>
        <v>0</v>
      </c>
      <c r="AL141" s="17">
        <f>+'saisie Niv3_Pub'!AL143</f>
        <v>0</v>
      </c>
      <c r="AM141" s="17">
        <f>+'saisie Niv3_Pub'!AM143</f>
        <v>0</v>
      </c>
      <c r="AN141" s="17">
        <f>+'saisie Niv3_Pub'!AN143</f>
        <v>0</v>
      </c>
      <c r="AO141" s="17">
        <f>+'saisie Niv3_Pub'!AO143</f>
        <v>0</v>
      </c>
      <c r="AP141" s="17">
        <f>+'saisie Niv3_Pub'!AP143</f>
        <v>0</v>
      </c>
      <c r="AQ141" s="743">
        <f t="shared" si="44"/>
        <v>0</v>
      </c>
      <c r="AR141" s="17">
        <f>+'saisie Niv3_Pub'!AR143</f>
        <v>0</v>
      </c>
      <c r="AS141" s="17">
        <f>+'saisie Niv3_Pub'!AS143</f>
        <v>0</v>
      </c>
      <c r="AT141" s="17">
        <f>+'saisie Niv3_Pub'!AT143</f>
        <v>0</v>
      </c>
      <c r="AU141" s="17">
        <f>+'saisie Niv3_Pub'!AU143</f>
        <v>0</v>
      </c>
      <c r="AV141" s="17">
        <f>+'saisie Niv3_Pub'!AV143</f>
        <v>0</v>
      </c>
      <c r="AW141" s="17">
        <f>+'saisie Niv3_Pub'!AW143</f>
        <v>0</v>
      </c>
      <c r="AX141" s="17">
        <f>+'saisie Niv3_Pub'!AX143</f>
        <v>0</v>
      </c>
      <c r="AY141" s="90">
        <f t="shared" si="45"/>
        <v>0</v>
      </c>
      <c r="AZ141" s="17">
        <f>+'saisie Niv3_Pub'!BA143</f>
        <v>0</v>
      </c>
      <c r="BA141" s="17">
        <f>+'saisie Niv3_Pub'!BB143</f>
        <v>0</v>
      </c>
      <c r="BB141" s="31"/>
    </row>
    <row r="142" spans="1:54" ht="15" customHeight="1">
      <c r="A142" s="17" t="s">
        <v>561</v>
      </c>
      <c r="B142" s="17">
        <v>74</v>
      </c>
      <c r="C142" s="17">
        <v>37</v>
      </c>
      <c r="D142" s="17">
        <v>13</v>
      </c>
      <c r="E142" s="17">
        <v>7</v>
      </c>
      <c r="F142" s="17">
        <v>0</v>
      </c>
      <c r="G142" s="17">
        <v>0</v>
      </c>
      <c r="H142" s="17">
        <v>6</v>
      </c>
      <c r="I142" s="17">
        <v>0</v>
      </c>
      <c r="J142" s="17">
        <v>21</v>
      </c>
      <c r="K142" s="17">
        <v>13</v>
      </c>
      <c r="L142" s="17">
        <v>0</v>
      </c>
      <c r="M142" s="17">
        <v>0</v>
      </c>
      <c r="N142" s="17">
        <v>0</v>
      </c>
      <c r="O142" s="17">
        <v>0</v>
      </c>
      <c r="P142" s="16">
        <f t="shared" si="46"/>
        <v>114</v>
      </c>
      <c r="Q142" s="16">
        <f t="shared" si="47"/>
        <v>57</v>
      </c>
      <c r="R142" s="17" t="s">
        <v>561</v>
      </c>
      <c r="S142" s="17">
        <f>+'saisie Niv3_Pub'!S144+'saisie Niv3_Pub'!T144</f>
        <v>4</v>
      </c>
      <c r="T142" s="17">
        <f>+'saisie Niv3_Pub'!T144</f>
        <v>3</v>
      </c>
      <c r="U142" s="17">
        <f>+'saisie Niv3_Pub'!U144+'saisie Niv3_Pub'!V144</f>
        <v>0</v>
      </c>
      <c r="V142" s="17">
        <f>+'saisie Niv3_Pub'!V144</f>
        <v>0</v>
      </c>
      <c r="W142" s="17">
        <f>+'saisie Niv3_Pub'!W144+'saisie Niv3_Pub'!X144</f>
        <v>0</v>
      </c>
      <c r="X142" s="17">
        <f>+'saisie Niv3_Pub'!X144</f>
        <v>0</v>
      </c>
      <c r="Y142" s="17">
        <f>+'saisie Niv3_Pub'!Y144+'saisie Niv3_Pub'!Z144</f>
        <v>1</v>
      </c>
      <c r="Z142" s="17">
        <f>+'saisie Niv3_Pub'!Z144</f>
        <v>0</v>
      </c>
      <c r="AA142" s="17">
        <f>+'saisie Niv3_Pub'!AA144+'saisie Niv3_Pub'!AB144</f>
        <v>4</v>
      </c>
      <c r="AB142" s="17">
        <f>+'saisie Niv3_Pub'!AB144</f>
        <v>1</v>
      </c>
      <c r="AC142" s="17">
        <f>+'saisie Niv3_Pub'!AC144+'saisie Niv3_Pub'!AD144</f>
        <v>0</v>
      </c>
      <c r="AD142" s="17">
        <f>+'saisie Niv3_Pub'!AD144</f>
        <v>0</v>
      </c>
      <c r="AE142" s="17">
        <f>+'saisie Niv3_Pub'!AE144+'saisie Niv3_Pub'!AF144</f>
        <v>0</v>
      </c>
      <c r="AF142" s="17">
        <f>+'saisie Niv3_Pub'!AF144</f>
        <v>0</v>
      </c>
      <c r="AG142" s="16">
        <f t="shared" si="42"/>
        <v>9</v>
      </c>
      <c r="AH142" s="16">
        <f t="shared" si="43"/>
        <v>4</v>
      </c>
      <c r="AI142" s="151" t="s">
        <v>561</v>
      </c>
      <c r="AJ142" s="17">
        <f>+'saisie Niv3_Pub'!AJ144</f>
        <v>2</v>
      </c>
      <c r="AK142" s="17">
        <f>+'saisie Niv3_Pub'!AK144</f>
        <v>1</v>
      </c>
      <c r="AL142" s="17">
        <f>+'saisie Niv3_Pub'!AL144</f>
        <v>0</v>
      </c>
      <c r="AM142" s="17">
        <f>+'saisie Niv3_Pub'!AM144</f>
        <v>1</v>
      </c>
      <c r="AN142" s="17">
        <f>+'saisie Niv3_Pub'!AN144</f>
        <v>1</v>
      </c>
      <c r="AO142" s="17">
        <f>+'saisie Niv3_Pub'!AO144</f>
        <v>0</v>
      </c>
      <c r="AP142" s="17">
        <f>+'saisie Niv3_Pub'!AP144</f>
        <v>0</v>
      </c>
      <c r="AQ142" s="743">
        <f t="shared" si="44"/>
        <v>5</v>
      </c>
      <c r="AR142" s="17">
        <f>+'saisie Niv3_Pub'!AR144</f>
        <v>5</v>
      </c>
      <c r="AS142" s="17">
        <f>+'saisie Niv3_Pub'!AS144</f>
        <v>5</v>
      </c>
      <c r="AT142" s="17">
        <f>+'saisie Niv3_Pub'!AT144</f>
        <v>0</v>
      </c>
      <c r="AU142" s="17">
        <f>+'saisie Niv3_Pub'!AU144</f>
        <v>14</v>
      </c>
      <c r="AV142" s="17">
        <f>+'saisie Niv3_Pub'!AV144</f>
        <v>0</v>
      </c>
      <c r="AW142" s="17">
        <f>+'saisie Niv3_Pub'!AW144</f>
        <v>5</v>
      </c>
      <c r="AX142" s="17">
        <f>+'saisie Niv3_Pub'!AX144</f>
        <v>6</v>
      </c>
      <c r="AY142" s="90">
        <f t="shared" si="45"/>
        <v>20</v>
      </c>
      <c r="AZ142" s="17">
        <f>+'saisie Niv3_Pub'!BA144</f>
        <v>1</v>
      </c>
      <c r="BA142" s="17">
        <f>+'saisie Niv3_Pub'!BB144</f>
        <v>1</v>
      </c>
      <c r="BB142" s="31"/>
    </row>
    <row r="143" spans="1:54" ht="15" customHeight="1">
      <c r="A143" s="17" t="s">
        <v>467</v>
      </c>
      <c r="B143" s="17">
        <v>75</v>
      </c>
      <c r="C143" s="17">
        <v>26</v>
      </c>
      <c r="D143" s="17">
        <v>25</v>
      </c>
      <c r="E143" s="17">
        <v>15</v>
      </c>
      <c r="F143" s="17">
        <v>0</v>
      </c>
      <c r="G143" s="17">
        <v>0</v>
      </c>
      <c r="H143" s="17">
        <v>70</v>
      </c>
      <c r="I143" s="17">
        <v>18</v>
      </c>
      <c r="J143" s="17">
        <v>67</v>
      </c>
      <c r="K143" s="17">
        <v>45</v>
      </c>
      <c r="L143" s="17">
        <v>0</v>
      </c>
      <c r="M143" s="17">
        <v>0</v>
      </c>
      <c r="N143" s="17">
        <v>81</v>
      </c>
      <c r="O143" s="17">
        <v>30</v>
      </c>
      <c r="P143" s="16">
        <f t="shared" si="46"/>
        <v>318</v>
      </c>
      <c r="Q143" s="16">
        <f t="shared" si="47"/>
        <v>134</v>
      </c>
      <c r="R143" s="17" t="s">
        <v>467</v>
      </c>
      <c r="S143" s="17">
        <f>+'saisie Niv3_Pub'!S145+'saisie Niv3_Pub'!T145</f>
        <v>8</v>
      </c>
      <c r="T143" s="17">
        <f>+'saisie Niv3_Pub'!T145</f>
        <v>3</v>
      </c>
      <c r="U143" s="17">
        <f>+'saisie Niv3_Pub'!U145+'saisie Niv3_Pub'!V145</f>
        <v>2</v>
      </c>
      <c r="V143" s="17">
        <f>+'saisie Niv3_Pub'!V145</f>
        <v>2</v>
      </c>
      <c r="W143" s="17">
        <f>+'saisie Niv3_Pub'!W145+'saisie Niv3_Pub'!X145</f>
        <v>0</v>
      </c>
      <c r="X143" s="17">
        <f>+'saisie Niv3_Pub'!X145</f>
        <v>0</v>
      </c>
      <c r="Y143" s="17">
        <f>+'saisie Niv3_Pub'!Y145+'saisie Niv3_Pub'!Z145</f>
        <v>9</v>
      </c>
      <c r="Z143" s="17">
        <f>+'saisie Niv3_Pub'!Z145</f>
        <v>3</v>
      </c>
      <c r="AA143" s="17">
        <f>+'saisie Niv3_Pub'!AA145+'saisie Niv3_Pub'!AB145</f>
        <v>37</v>
      </c>
      <c r="AB143" s="17">
        <f>+'saisie Niv3_Pub'!AB145</f>
        <v>25</v>
      </c>
      <c r="AC143" s="17">
        <f>+'saisie Niv3_Pub'!AC145+'saisie Niv3_Pub'!AD145</f>
        <v>0</v>
      </c>
      <c r="AD143" s="17">
        <f>+'saisie Niv3_Pub'!AD145</f>
        <v>0</v>
      </c>
      <c r="AE143" s="17">
        <f>+'saisie Niv3_Pub'!AE145+'saisie Niv3_Pub'!AF145</f>
        <v>29</v>
      </c>
      <c r="AF143" s="17">
        <f>+'saisie Niv3_Pub'!AF145</f>
        <v>11</v>
      </c>
      <c r="AG143" s="16">
        <f t="shared" si="42"/>
        <v>85</v>
      </c>
      <c r="AH143" s="16">
        <f t="shared" si="43"/>
        <v>44</v>
      </c>
      <c r="AI143" s="151" t="s">
        <v>467</v>
      </c>
      <c r="AJ143" s="17">
        <f>+'saisie Niv3_Pub'!AJ145</f>
        <v>3</v>
      </c>
      <c r="AK143" s="17">
        <f>+'saisie Niv3_Pub'!AK145</f>
        <v>1</v>
      </c>
      <c r="AL143" s="17">
        <f>+'saisie Niv3_Pub'!AL145</f>
        <v>0</v>
      </c>
      <c r="AM143" s="17">
        <f>+'saisie Niv3_Pub'!AM145</f>
        <v>2</v>
      </c>
      <c r="AN143" s="17">
        <f>+'saisie Niv3_Pub'!AN145</f>
        <v>2</v>
      </c>
      <c r="AO143" s="17">
        <f>+'saisie Niv3_Pub'!AO145</f>
        <v>0</v>
      </c>
      <c r="AP143" s="17">
        <f>+'saisie Niv3_Pub'!AP145</f>
        <v>2</v>
      </c>
      <c r="AQ143" s="743">
        <f t="shared" si="44"/>
        <v>10</v>
      </c>
      <c r="AR143" s="17">
        <f>+'saisie Niv3_Pub'!AR145</f>
        <v>26</v>
      </c>
      <c r="AS143" s="17">
        <f>+'saisie Niv3_Pub'!AS145</f>
        <v>19</v>
      </c>
      <c r="AT143" s="17">
        <f>+'saisie Niv3_Pub'!AT145</f>
        <v>7</v>
      </c>
      <c r="AU143" s="17">
        <f>+'saisie Niv3_Pub'!AU145</f>
        <v>25</v>
      </c>
      <c r="AV143" s="17">
        <f>+'saisie Niv3_Pub'!AV145</f>
        <v>0</v>
      </c>
      <c r="AW143" s="17">
        <f>+'saisie Niv3_Pub'!AW145</f>
        <v>0</v>
      </c>
      <c r="AX143" s="17">
        <f>+'saisie Niv3_Pub'!AX145</f>
        <v>15</v>
      </c>
      <c r="AY143" s="90">
        <f t="shared" si="45"/>
        <v>40</v>
      </c>
      <c r="AZ143" s="17">
        <f>+'saisie Niv3_Pub'!BA145</f>
        <v>1</v>
      </c>
      <c r="BA143" s="17">
        <f>+'saisie Niv3_Pub'!BB145</f>
        <v>1</v>
      </c>
      <c r="BB143" s="31"/>
    </row>
    <row r="144" spans="1:54" ht="15" customHeight="1">
      <c r="A144" s="17" t="s">
        <v>468</v>
      </c>
      <c r="B144" s="17">
        <v>84</v>
      </c>
      <c r="C144" s="17">
        <v>38</v>
      </c>
      <c r="D144" s="17">
        <v>18</v>
      </c>
      <c r="E144" s="17">
        <v>13</v>
      </c>
      <c r="F144" s="17">
        <v>0</v>
      </c>
      <c r="G144" s="17">
        <v>0</v>
      </c>
      <c r="H144" s="17">
        <v>7</v>
      </c>
      <c r="I144" s="17">
        <v>2</v>
      </c>
      <c r="J144" s="17">
        <v>17</v>
      </c>
      <c r="K144" s="17">
        <v>11</v>
      </c>
      <c r="L144" s="17">
        <v>0</v>
      </c>
      <c r="M144" s="17">
        <v>0</v>
      </c>
      <c r="N144" s="17">
        <v>16</v>
      </c>
      <c r="O144" s="17">
        <v>4</v>
      </c>
      <c r="P144" s="16">
        <f t="shared" si="46"/>
        <v>142</v>
      </c>
      <c r="Q144" s="16">
        <f t="shared" si="47"/>
        <v>68</v>
      </c>
      <c r="R144" s="17" t="s">
        <v>468</v>
      </c>
      <c r="S144" s="17">
        <f>+'saisie Niv3_Pub'!S146+'saisie Niv3_Pub'!T146</f>
        <v>7</v>
      </c>
      <c r="T144" s="17">
        <f>+'saisie Niv3_Pub'!T146</f>
        <v>5</v>
      </c>
      <c r="U144" s="17">
        <f>+'saisie Niv3_Pub'!U146+'saisie Niv3_Pub'!V146</f>
        <v>0</v>
      </c>
      <c r="V144" s="17">
        <f>+'saisie Niv3_Pub'!V146</f>
        <v>0</v>
      </c>
      <c r="W144" s="17">
        <f>+'saisie Niv3_Pub'!W146+'saisie Niv3_Pub'!X146</f>
        <v>0</v>
      </c>
      <c r="X144" s="17">
        <f>+'saisie Niv3_Pub'!X146</f>
        <v>0</v>
      </c>
      <c r="Y144" s="17">
        <f>+'saisie Niv3_Pub'!Y146+'saisie Niv3_Pub'!Z146</f>
        <v>0</v>
      </c>
      <c r="Z144" s="17">
        <f>+'saisie Niv3_Pub'!Z146</f>
        <v>0</v>
      </c>
      <c r="AA144" s="17">
        <f>+'saisie Niv3_Pub'!AA146+'saisie Niv3_Pub'!AB146</f>
        <v>8</v>
      </c>
      <c r="AB144" s="17">
        <f>+'saisie Niv3_Pub'!AB146</f>
        <v>7</v>
      </c>
      <c r="AC144" s="17">
        <f>+'saisie Niv3_Pub'!AC146+'saisie Niv3_Pub'!AD146</f>
        <v>0</v>
      </c>
      <c r="AD144" s="17">
        <f>+'saisie Niv3_Pub'!AD146</f>
        <v>0</v>
      </c>
      <c r="AE144" s="17">
        <f>+'saisie Niv3_Pub'!AE146+'saisie Niv3_Pub'!AF146</f>
        <v>9</v>
      </c>
      <c r="AF144" s="17">
        <f>+'saisie Niv3_Pub'!AF146</f>
        <v>2</v>
      </c>
      <c r="AG144" s="16">
        <f t="shared" si="42"/>
        <v>24</v>
      </c>
      <c r="AH144" s="16">
        <f t="shared" si="43"/>
        <v>14</v>
      </c>
      <c r="AI144" s="151" t="s">
        <v>468</v>
      </c>
      <c r="AJ144" s="17">
        <f>+'saisie Niv3_Pub'!AJ146</f>
        <v>2</v>
      </c>
      <c r="AK144" s="17">
        <f>+'saisie Niv3_Pub'!AK146</f>
        <v>1</v>
      </c>
      <c r="AL144" s="17">
        <f>+'saisie Niv3_Pub'!AL146</f>
        <v>0</v>
      </c>
      <c r="AM144" s="17">
        <f>+'saisie Niv3_Pub'!AM146</f>
        <v>1</v>
      </c>
      <c r="AN144" s="17">
        <f>+'saisie Niv3_Pub'!AN146</f>
        <v>1</v>
      </c>
      <c r="AO144" s="17">
        <f>+'saisie Niv3_Pub'!AO146</f>
        <v>0</v>
      </c>
      <c r="AP144" s="17">
        <f>+'saisie Niv3_Pub'!AP146</f>
        <v>1</v>
      </c>
      <c r="AQ144" s="743">
        <f t="shared" si="44"/>
        <v>6</v>
      </c>
      <c r="AR144" s="17">
        <f>+'saisie Niv3_Pub'!AR146</f>
        <v>9</v>
      </c>
      <c r="AS144" s="17">
        <f>+'saisie Niv3_Pub'!AS146</f>
        <v>6</v>
      </c>
      <c r="AT144" s="17">
        <f>+'saisie Niv3_Pub'!AT146</f>
        <v>3</v>
      </c>
      <c r="AU144" s="17">
        <f>+'saisie Niv3_Pub'!AU146</f>
        <v>11</v>
      </c>
      <c r="AV144" s="17">
        <f>+'saisie Niv3_Pub'!AV146</f>
        <v>0</v>
      </c>
      <c r="AW144" s="17">
        <f>+'saisie Niv3_Pub'!AW146</f>
        <v>1</v>
      </c>
      <c r="AX144" s="17">
        <f>+'saisie Niv3_Pub'!AX146</f>
        <v>13</v>
      </c>
      <c r="AY144" s="90">
        <f t="shared" si="45"/>
        <v>24</v>
      </c>
      <c r="AZ144" s="17">
        <f>+'saisie Niv3_Pub'!BA146</f>
        <v>1</v>
      </c>
      <c r="BA144" s="17">
        <f>+'saisie Niv3_Pub'!BB146</f>
        <v>1</v>
      </c>
      <c r="BB144" s="31"/>
    </row>
    <row r="145" spans="1:54" ht="15" customHeight="1">
      <c r="A145" s="17" t="s">
        <v>469</v>
      </c>
      <c r="B145" s="17">
        <v>57</v>
      </c>
      <c r="C145" s="17">
        <v>17</v>
      </c>
      <c r="D145" s="17">
        <v>17</v>
      </c>
      <c r="E145" s="17">
        <v>8</v>
      </c>
      <c r="F145" s="17">
        <v>0</v>
      </c>
      <c r="G145" s="17">
        <v>0</v>
      </c>
      <c r="H145" s="17">
        <v>21</v>
      </c>
      <c r="I145" s="17">
        <v>6</v>
      </c>
      <c r="J145" s="17">
        <v>26</v>
      </c>
      <c r="K145" s="17">
        <v>12</v>
      </c>
      <c r="L145" s="17">
        <v>0</v>
      </c>
      <c r="M145" s="17">
        <v>0</v>
      </c>
      <c r="N145" s="17">
        <v>17</v>
      </c>
      <c r="O145" s="17">
        <v>5</v>
      </c>
      <c r="P145" s="16">
        <f t="shared" si="46"/>
        <v>138</v>
      </c>
      <c r="Q145" s="16">
        <f t="shared" si="47"/>
        <v>48</v>
      </c>
      <c r="R145" s="17" t="s">
        <v>469</v>
      </c>
      <c r="S145" s="17">
        <f>+'saisie Niv3_Pub'!S147+'saisie Niv3_Pub'!T147</f>
        <v>4</v>
      </c>
      <c r="T145" s="17">
        <f>+'saisie Niv3_Pub'!T147</f>
        <v>2</v>
      </c>
      <c r="U145" s="17">
        <f>+'saisie Niv3_Pub'!U147+'saisie Niv3_Pub'!V147</f>
        <v>0</v>
      </c>
      <c r="V145" s="17">
        <f>+'saisie Niv3_Pub'!V147</f>
        <v>0</v>
      </c>
      <c r="W145" s="17">
        <f>+'saisie Niv3_Pub'!W147+'saisie Niv3_Pub'!X147</f>
        <v>0</v>
      </c>
      <c r="X145" s="17">
        <f>+'saisie Niv3_Pub'!X147</f>
        <v>0</v>
      </c>
      <c r="Y145" s="17">
        <f>+'saisie Niv3_Pub'!Y147+'saisie Niv3_Pub'!Z147</f>
        <v>0</v>
      </c>
      <c r="Z145" s="17">
        <f>+'saisie Niv3_Pub'!Z147</f>
        <v>0</v>
      </c>
      <c r="AA145" s="17">
        <f>+'saisie Niv3_Pub'!AA147+'saisie Niv3_Pub'!AB147</f>
        <v>13</v>
      </c>
      <c r="AB145" s="17">
        <f>+'saisie Niv3_Pub'!AB147</f>
        <v>7</v>
      </c>
      <c r="AC145" s="17">
        <f>+'saisie Niv3_Pub'!AC147+'saisie Niv3_Pub'!AD147</f>
        <v>0</v>
      </c>
      <c r="AD145" s="17">
        <f>+'saisie Niv3_Pub'!AD147</f>
        <v>0</v>
      </c>
      <c r="AE145" s="17">
        <f>+'saisie Niv3_Pub'!AE147+'saisie Niv3_Pub'!AF147</f>
        <v>8</v>
      </c>
      <c r="AF145" s="17">
        <f>+'saisie Niv3_Pub'!AF147</f>
        <v>2</v>
      </c>
      <c r="AG145" s="16">
        <f t="shared" si="42"/>
        <v>25</v>
      </c>
      <c r="AH145" s="16">
        <f t="shared" si="43"/>
        <v>11</v>
      </c>
      <c r="AI145" s="151" t="s">
        <v>469</v>
      </c>
      <c r="AJ145" s="17">
        <f>+'saisie Niv3_Pub'!AJ147</f>
        <v>2</v>
      </c>
      <c r="AK145" s="17">
        <f>+'saisie Niv3_Pub'!AK147</f>
        <v>1</v>
      </c>
      <c r="AL145" s="17">
        <f>+'saisie Niv3_Pub'!AL147</f>
        <v>0</v>
      </c>
      <c r="AM145" s="17">
        <f>+'saisie Niv3_Pub'!AM147</f>
        <v>1</v>
      </c>
      <c r="AN145" s="17">
        <f>+'saisie Niv3_Pub'!AN147</f>
        <v>1</v>
      </c>
      <c r="AO145" s="17">
        <f>+'saisie Niv3_Pub'!AO147</f>
        <v>0</v>
      </c>
      <c r="AP145" s="17">
        <f>+'saisie Niv3_Pub'!AP147</f>
        <v>1</v>
      </c>
      <c r="AQ145" s="743">
        <f t="shared" si="44"/>
        <v>6</v>
      </c>
      <c r="AR145" s="17">
        <f>+'saisie Niv3_Pub'!AR147</f>
        <v>6</v>
      </c>
      <c r="AS145" s="17">
        <f>+'saisie Niv3_Pub'!AS147</f>
        <v>6</v>
      </c>
      <c r="AT145" s="17">
        <f>+'saisie Niv3_Pub'!AT147</f>
        <v>0</v>
      </c>
      <c r="AU145" s="17">
        <f>+'saisie Niv3_Pub'!AU147</f>
        <v>11</v>
      </c>
      <c r="AV145" s="17">
        <f>+'saisie Niv3_Pub'!AV147</f>
        <v>0</v>
      </c>
      <c r="AW145" s="17">
        <f>+'saisie Niv3_Pub'!AW147</f>
        <v>0</v>
      </c>
      <c r="AX145" s="17">
        <f>+'saisie Niv3_Pub'!AX147</f>
        <v>6</v>
      </c>
      <c r="AY145" s="90">
        <f t="shared" si="45"/>
        <v>17</v>
      </c>
      <c r="AZ145" s="17">
        <f>+'saisie Niv3_Pub'!BA147</f>
        <v>1</v>
      </c>
      <c r="BA145" s="17">
        <f>+'saisie Niv3_Pub'!BB147</f>
        <v>1</v>
      </c>
      <c r="BB145" s="31"/>
    </row>
    <row r="146" spans="1:54" ht="15" customHeight="1">
      <c r="A146" s="17" t="s">
        <v>470</v>
      </c>
      <c r="B146" s="17">
        <v>151</v>
      </c>
      <c r="C146" s="17">
        <v>70</v>
      </c>
      <c r="D146" s="17">
        <v>25</v>
      </c>
      <c r="E146" s="17">
        <v>11</v>
      </c>
      <c r="F146" s="17">
        <v>8</v>
      </c>
      <c r="G146" s="17">
        <v>2</v>
      </c>
      <c r="H146" s="17">
        <v>35</v>
      </c>
      <c r="I146" s="17">
        <v>6</v>
      </c>
      <c r="J146" s="17">
        <v>45</v>
      </c>
      <c r="K146" s="17">
        <v>26</v>
      </c>
      <c r="L146" s="17">
        <v>6</v>
      </c>
      <c r="M146" s="17">
        <v>0</v>
      </c>
      <c r="N146" s="17">
        <v>39</v>
      </c>
      <c r="O146" s="17">
        <v>13</v>
      </c>
      <c r="P146" s="16">
        <f t="shared" si="46"/>
        <v>309</v>
      </c>
      <c r="Q146" s="16">
        <f t="shared" si="47"/>
        <v>128</v>
      </c>
      <c r="R146" s="17" t="s">
        <v>470</v>
      </c>
      <c r="S146" s="17">
        <f>+'saisie Niv3_Pub'!S148+'saisie Niv3_Pub'!T148</f>
        <v>22</v>
      </c>
      <c r="T146" s="17">
        <f>+'saisie Niv3_Pub'!T148</f>
        <v>4</v>
      </c>
      <c r="U146" s="17">
        <f>+'saisie Niv3_Pub'!U148+'saisie Niv3_Pub'!V148</f>
        <v>2</v>
      </c>
      <c r="V146" s="17">
        <f>+'saisie Niv3_Pub'!V148</f>
        <v>0</v>
      </c>
      <c r="W146" s="17">
        <f>+'saisie Niv3_Pub'!W148+'saisie Niv3_Pub'!X148</f>
        <v>3</v>
      </c>
      <c r="X146" s="17">
        <f>+'saisie Niv3_Pub'!X148</f>
        <v>1</v>
      </c>
      <c r="Y146" s="17">
        <f>+'saisie Niv3_Pub'!Y148+'saisie Niv3_Pub'!Z148</f>
        <v>4</v>
      </c>
      <c r="Z146" s="17">
        <f>+'saisie Niv3_Pub'!Z148</f>
        <v>0</v>
      </c>
      <c r="AA146" s="17">
        <f>+'saisie Niv3_Pub'!AA148+'saisie Niv3_Pub'!AB148</f>
        <v>32</v>
      </c>
      <c r="AB146" s="17">
        <f>+'saisie Niv3_Pub'!AB148</f>
        <v>18</v>
      </c>
      <c r="AC146" s="17">
        <f>+'saisie Niv3_Pub'!AC148+'saisie Niv3_Pub'!AD148</f>
        <v>0</v>
      </c>
      <c r="AD146" s="17">
        <f>+'saisie Niv3_Pub'!AD148</f>
        <v>0</v>
      </c>
      <c r="AE146" s="17">
        <f>+'saisie Niv3_Pub'!AE148+'saisie Niv3_Pub'!AF148</f>
        <v>11</v>
      </c>
      <c r="AF146" s="17">
        <f>+'saisie Niv3_Pub'!AF148</f>
        <v>4</v>
      </c>
      <c r="AG146" s="16">
        <f t="shared" si="42"/>
        <v>74</v>
      </c>
      <c r="AH146" s="16">
        <f t="shared" si="43"/>
        <v>27</v>
      </c>
      <c r="AI146" s="151" t="s">
        <v>470</v>
      </c>
      <c r="AJ146" s="17">
        <f>+'saisie Niv3_Pub'!AJ148</f>
        <v>3</v>
      </c>
      <c r="AK146" s="17">
        <f>+'saisie Niv3_Pub'!AK148</f>
        <v>1</v>
      </c>
      <c r="AL146" s="17">
        <f>+'saisie Niv3_Pub'!AL148</f>
        <v>1</v>
      </c>
      <c r="AM146" s="17">
        <f>+'saisie Niv3_Pub'!AM148</f>
        <v>1</v>
      </c>
      <c r="AN146" s="17">
        <f>+'saisie Niv3_Pub'!AN148</f>
        <v>1</v>
      </c>
      <c r="AO146" s="17">
        <f>+'saisie Niv3_Pub'!AO148</f>
        <v>1</v>
      </c>
      <c r="AP146" s="17">
        <f>+'saisie Niv3_Pub'!AP148</f>
        <v>1</v>
      </c>
      <c r="AQ146" s="743">
        <f t="shared" si="44"/>
        <v>9</v>
      </c>
      <c r="AR146" s="17">
        <f>+'saisie Niv3_Pub'!AR148</f>
        <v>10</v>
      </c>
      <c r="AS146" s="17">
        <f>+'saisie Niv3_Pub'!AS148</f>
        <v>8</v>
      </c>
      <c r="AT146" s="17">
        <f>+'saisie Niv3_Pub'!AT148</f>
        <v>2</v>
      </c>
      <c r="AU146" s="17">
        <f>+'saisie Niv3_Pub'!AU148</f>
        <v>18</v>
      </c>
      <c r="AV146" s="17">
        <f>+'saisie Niv3_Pub'!AV148</f>
        <v>0</v>
      </c>
      <c r="AW146" s="17">
        <f>+'saisie Niv3_Pub'!AW148</f>
        <v>3</v>
      </c>
      <c r="AX146" s="17">
        <f>+'saisie Niv3_Pub'!AX148</f>
        <v>17</v>
      </c>
      <c r="AY146" s="90">
        <f t="shared" si="45"/>
        <v>35</v>
      </c>
      <c r="AZ146" s="17">
        <f>+'saisie Niv3_Pub'!BA148</f>
        <v>1</v>
      </c>
      <c r="BA146" s="17">
        <f>+'saisie Niv3_Pub'!BB148</f>
        <v>1</v>
      </c>
      <c r="BB146" s="31"/>
    </row>
    <row r="147" spans="1:54" ht="15" customHeight="1">
      <c r="A147" s="17" t="s">
        <v>471</v>
      </c>
      <c r="B147" s="17">
        <v>53</v>
      </c>
      <c r="C147" s="17">
        <v>17</v>
      </c>
      <c r="D147" s="17">
        <v>14</v>
      </c>
      <c r="E147" s="17">
        <v>6</v>
      </c>
      <c r="F147" s="17">
        <v>0</v>
      </c>
      <c r="G147" s="17">
        <v>0</v>
      </c>
      <c r="H147" s="17">
        <v>9</v>
      </c>
      <c r="I147" s="17">
        <v>4</v>
      </c>
      <c r="J147" s="17">
        <v>30</v>
      </c>
      <c r="K147" s="17">
        <v>12</v>
      </c>
      <c r="L147" s="17">
        <v>0</v>
      </c>
      <c r="M147" s="17">
        <v>0</v>
      </c>
      <c r="N147" s="17">
        <v>21</v>
      </c>
      <c r="O147" s="17">
        <v>8</v>
      </c>
      <c r="P147" s="16">
        <f t="shared" si="46"/>
        <v>127</v>
      </c>
      <c r="Q147" s="16">
        <f t="shared" si="47"/>
        <v>47</v>
      </c>
      <c r="R147" s="17" t="s">
        <v>471</v>
      </c>
      <c r="S147" s="17">
        <f>+'saisie Niv3_Pub'!S149+'saisie Niv3_Pub'!T149</f>
        <v>4</v>
      </c>
      <c r="T147" s="17">
        <f>+'saisie Niv3_Pub'!T149</f>
        <v>1</v>
      </c>
      <c r="U147" s="17">
        <f>+'saisie Niv3_Pub'!U149+'saisie Niv3_Pub'!V149</f>
        <v>1</v>
      </c>
      <c r="V147" s="17">
        <f>+'saisie Niv3_Pub'!V149</f>
        <v>1</v>
      </c>
      <c r="W147" s="17">
        <f>+'saisie Niv3_Pub'!W149+'saisie Niv3_Pub'!X149</f>
        <v>0</v>
      </c>
      <c r="X147" s="17">
        <f>+'saisie Niv3_Pub'!X149</f>
        <v>0</v>
      </c>
      <c r="Y147" s="17">
        <f>+'saisie Niv3_Pub'!Y149+'saisie Niv3_Pub'!Z149</f>
        <v>5</v>
      </c>
      <c r="Z147" s="17">
        <f>+'saisie Niv3_Pub'!Z149</f>
        <v>2</v>
      </c>
      <c r="AA147" s="17">
        <f>+'saisie Niv3_Pub'!AA149+'saisie Niv3_Pub'!AB149</f>
        <v>17</v>
      </c>
      <c r="AB147" s="17">
        <f>+'saisie Niv3_Pub'!AB149</f>
        <v>4</v>
      </c>
      <c r="AC147" s="17">
        <f>+'saisie Niv3_Pub'!AC149+'saisie Niv3_Pub'!AD149</f>
        <v>0</v>
      </c>
      <c r="AD147" s="17">
        <f>+'saisie Niv3_Pub'!AD149</f>
        <v>0</v>
      </c>
      <c r="AE147" s="17">
        <f>+'saisie Niv3_Pub'!AE149+'saisie Niv3_Pub'!AF149</f>
        <v>0</v>
      </c>
      <c r="AF147" s="17">
        <f>+'saisie Niv3_Pub'!AF149</f>
        <v>0</v>
      </c>
      <c r="AG147" s="16">
        <f t="shared" si="42"/>
        <v>27</v>
      </c>
      <c r="AH147" s="16">
        <f t="shared" si="43"/>
        <v>8</v>
      </c>
      <c r="AI147" s="151" t="s">
        <v>471</v>
      </c>
      <c r="AJ147" s="17">
        <f>+'saisie Niv3_Pub'!AJ149</f>
        <v>1</v>
      </c>
      <c r="AK147" s="17">
        <f>+'saisie Niv3_Pub'!AK149</f>
        <v>1</v>
      </c>
      <c r="AL147" s="17">
        <f>+'saisie Niv3_Pub'!AL149</f>
        <v>0</v>
      </c>
      <c r="AM147" s="17">
        <f>+'saisie Niv3_Pub'!AM149</f>
        <v>1</v>
      </c>
      <c r="AN147" s="17">
        <f>+'saisie Niv3_Pub'!AN149</f>
        <v>1</v>
      </c>
      <c r="AO147" s="17">
        <f>+'saisie Niv3_Pub'!AO149</f>
        <v>0</v>
      </c>
      <c r="AP147" s="17">
        <f>+'saisie Niv3_Pub'!AP149</f>
        <v>1</v>
      </c>
      <c r="AQ147" s="743">
        <f t="shared" si="44"/>
        <v>5</v>
      </c>
      <c r="AR147" s="17">
        <f>+'saisie Niv3_Pub'!AR149</f>
        <v>3</v>
      </c>
      <c r="AS147" s="17">
        <f>+'saisie Niv3_Pub'!AS149</f>
        <v>3</v>
      </c>
      <c r="AT147" s="17">
        <f>+'saisie Niv3_Pub'!AT149</f>
        <v>0</v>
      </c>
      <c r="AU147" s="17">
        <f>+'saisie Niv3_Pub'!AU149</f>
        <v>9</v>
      </c>
      <c r="AV147" s="17">
        <f>+'saisie Niv3_Pub'!AV149</f>
        <v>0</v>
      </c>
      <c r="AW147" s="17">
        <f>+'saisie Niv3_Pub'!AW149</f>
        <v>3</v>
      </c>
      <c r="AX147" s="17">
        <f>+'saisie Niv3_Pub'!AX149</f>
        <v>1</v>
      </c>
      <c r="AY147" s="90">
        <f t="shared" si="45"/>
        <v>10</v>
      </c>
      <c r="AZ147" s="17">
        <f>+'saisie Niv3_Pub'!BA149</f>
        <v>1</v>
      </c>
      <c r="BA147" s="17">
        <f>+'saisie Niv3_Pub'!BB149</f>
        <v>1</v>
      </c>
      <c r="BB147" s="31"/>
    </row>
    <row r="148" spans="1:54" ht="15" customHeight="1">
      <c r="A148" s="17" t="s">
        <v>472</v>
      </c>
      <c r="B148" s="17">
        <v>228</v>
      </c>
      <c r="C148" s="17">
        <v>116</v>
      </c>
      <c r="D148" s="17">
        <v>49</v>
      </c>
      <c r="E148" s="17">
        <v>33</v>
      </c>
      <c r="F148" s="17">
        <v>28</v>
      </c>
      <c r="G148" s="17">
        <v>6</v>
      </c>
      <c r="H148" s="17">
        <v>86</v>
      </c>
      <c r="I148" s="17">
        <v>38</v>
      </c>
      <c r="J148" s="17">
        <v>129</v>
      </c>
      <c r="K148" s="17">
        <v>87</v>
      </c>
      <c r="L148" s="17">
        <v>25</v>
      </c>
      <c r="M148" s="17">
        <v>5</v>
      </c>
      <c r="N148" s="17">
        <v>121</v>
      </c>
      <c r="O148" s="17">
        <v>42</v>
      </c>
      <c r="P148" s="16">
        <f t="shared" si="46"/>
        <v>666</v>
      </c>
      <c r="Q148" s="16">
        <f t="shared" si="47"/>
        <v>327</v>
      </c>
      <c r="R148" s="17" t="s">
        <v>472</v>
      </c>
      <c r="S148" s="17">
        <f>+'saisie Niv3_Pub'!S150+'saisie Niv3_Pub'!T150</f>
        <v>49</v>
      </c>
      <c r="T148" s="17">
        <f>+'saisie Niv3_Pub'!T150</f>
        <v>24</v>
      </c>
      <c r="U148" s="17">
        <f>+'saisie Niv3_Pub'!U150+'saisie Niv3_Pub'!V150</f>
        <v>7</v>
      </c>
      <c r="V148" s="17">
        <f>+'saisie Niv3_Pub'!V150</f>
        <v>5</v>
      </c>
      <c r="W148" s="17">
        <f>+'saisie Niv3_Pub'!W150+'saisie Niv3_Pub'!X150</f>
        <v>0</v>
      </c>
      <c r="X148" s="17">
        <f>+'saisie Niv3_Pub'!X150</f>
        <v>0</v>
      </c>
      <c r="Y148" s="17">
        <f>+'saisie Niv3_Pub'!Y150+'saisie Niv3_Pub'!Z150</f>
        <v>19</v>
      </c>
      <c r="Z148" s="17">
        <f>+'saisie Niv3_Pub'!Z150</f>
        <v>8</v>
      </c>
      <c r="AA148" s="17">
        <f>+'saisie Niv3_Pub'!AA150+'saisie Niv3_Pub'!AB150</f>
        <v>50</v>
      </c>
      <c r="AB148" s="17">
        <f>+'saisie Niv3_Pub'!AB150</f>
        <v>38</v>
      </c>
      <c r="AC148" s="17">
        <f>+'saisie Niv3_Pub'!AC150+'saisie Niv3_Pub'!AD150</f>
        <v>3</v>
      </c>
      <c r="AD148" s="17">
        <f>+'saisie Niv3_Pub'!AD150</f>
        <v>1</v>
      </c>
      <c r="AE148" s="17">
        <f>+'saisie Niv3_Pub'!AE150+'saisie Niv3_Pub'!AF150</f>
        <v>69</v>
      </c>
      <c r="AF148" s="17">
        <f>+'saisie Niv3_Pub'!AF150</f>
        <v>25</v>
      </c>
      <c r="AG148" s="16">
        <f t="shared" si="42"/>
        <v>197</v>
      </c>
      <c r="AH148" s="16">
        <f t="shared" si="43"/>
        <v>101</v>
      </c>
      <c r="AI148" s="151" t="s">
        <v>472</v>
      </c>
      <c r="AJ148" s="17">
        <f>+'saisie Niv3_Pub'!AJ150</f>
        <v>6</v>
      </c>
      <c r="AK148" s="17">
        <f>+'saisie Niv3_Pub'!AK150</f>
        <v>1</v>
      </c>
      <c r="AL148" s="17">
        <f>+'saisie Niv3_Pub'!AL150</f>
        <v>1</v>
      </c>
      <c r="AM148" s="17">
        <f>+'saisie Niv3_Pub'!AM150</f>
        <v>2</v>
      </c>
      <c r="AN148" s="17">
        <f>+'saisie Niv3_Pub'!AN150</f>
        <v>3</v>
      </c>
      <c r="AO148" s="17">
        <f>+'saisie Niv3_Pub'!AO150</f>
        <v>1</v>
      </c>
      <c r="AP148" s="17">
        <f>+'saisie Niv3_Pub'!AP150</f>
        <v>3</v>
      </c>
      <c r="AQ148" s="743">
        <f t="shared" si="44"/>
        <v>17</v>
      </c>
      <c r="AR148" s="17">
        <f>+'saisie Niv3_Pub'!AR150</f>
        <v>20</v>
      </c>
      <c r="AS148" s="17">
        <f>+'saisie Niv3_Pub'!AS150</f>
        <v>17</v>
      </c>
      <c r="AT148" s="17">
        <f>+'saisie Niv3_Pub'!AT150</f>
        <v>3</v>
      </c>
      <c r="AU148" s="17">
        <f>+'saisie Niv3_Pub'!AU150</f>
        <v>40</v>
      </c>
      <c r="AV148" s="17">
        <f>+'saisie Niv3_Pub'!AV150</f>
        <v>0</v>
      </c>
      <c r="AW148" s="17">
        <f>+'saisie Niv3_Pub'!AW150</f>
        <v>2</v>
      </c>
      <c r="AX148" s="17">
        <f>+'saisie Niv3_Pub'!AX150</f>
        <v>17</v>
      </c>
      <c r="AY148" s="90">
        <f t="shared" si="45"/>
        <v>57</v>
      </c>
      <c r="AZ148" s="17">
        <f>+'saisie Niv3_Pub'!BA150</f>
        <v>1</v>
      </c>
      <c r="BA148" s="17">
        <f>+'saisie Niv3_Pub'!BB150</f>
        <v>1</v>
      </c>
      <c r="BB148" s="31"/>
    </row>
    <row r="149" spans="1:54" ht="15" customHeight="1">
      <c r="A149" s="17" t="s">
        <v>562</v>
      </c>
      <c r="B149" s="17">
        <v>57</v>
      </c>
      <c r="C149" s="17">
        <v>27</v>
      </c>
      <c r="D149" s="17">
        <v>0</v>
      </c>
      <c r="E149" s="17">
        <v>0</v>
      </c>
      <c r="F149" s="17">
        <v>0</v>
      </c>
      <c r="G149" s="17">
        <v>0</v>
      </c>
      <c r="H149" s="17">
        <v>20</v>
      </c>
      <c r="I149" s="17">
        <v>10</v>
      </c>
      <c r="J149" s="17">
        <v>16</v>
      </c>
      <c r="K149" s="17">
        <v>10</v>
      </c>
      <c r="L149" s="17">
        <v>0</v>
      </c>
      <c r="M149" s="17">
        <v>0</v>
      </c>
      <c r="N149" s="17">
        <v>0</v>
      </c>
      <c r="O149" s="17">
        <v>0</v>
      </c>
      <c r="P149" s="16">
        <f t="shared" si="46"/>
        <v>93</v>
      </c>
      <c r="Q149" s="16">
        <f t="shared" si="47"/>
        <v>47</v>
      </c>
      <c r="R149" s="17" t="s">
        <v>562</v>
      </c>
      <c r="S149" s="17">
        <f>+'saisie Niv3_Pub'!S151+'saisie Niv3_Pub'!T151</f>
        <v>6</v>
      </c>
      <c r="T149" s="17">
        <f>+'saisie Niv3_Pub'!T151</f>
        <v>2</v>
      </c>
      <c r="U149" s="17">
        <f>+'saisie Niv3_Pub'!U151+'saisie Niv3_Pub'!V151</f>
        <v>0</v>
      </c>
      <c r="V149" s="17">
        <f>+'saisie Niv3_Pub'!V151</f>
        <v>0</v>
      </c>
      <c r="W149" s="17">
        <f>+'saisie Niv3_Pub'!W151+'saisie Niv3_Pub'!X151</f>
        <v>0</v>
      </c>
      <c r="X149" s="17">
        <f>+'saisie Niv3_Pub'!X151</f>
        <v>0</v>
      </c>
      <c r="Y149" s="17">
        <f>+'saisie Niv3_Pub'!Y151+'saisie Niv3_Pub'!Z151</f>
        <v>5</v>
      </c>
      <c r="Z149" s="17">
        <f>+'saisie Niv3_Pub'!Z151</f>
        <v>1</v>
      </c>
      <c r="AA149" s="17">
        <f>+'saisie Niv3_Pub'!AA151+'saisie Niv3_Pub'!AB151</f>
        <v>8</v>
      </c>
      <c r="AB149" s="17">
        <f>+'saisie Niv3_Pub'!AB151</f>
        <v>6</v>
      </c>
      <c r="AC149" s="17">
        <f>+'saisie Niv3_Pub'!AC151+'saisie Niv3_Pub'!AD151</f>
        <v>0</v>
      </c>
      <c r="AD149" s="17">
        <f>+'saisie Niv3_Pub'!AD151</f>
        <v>0</v>
      </c>
      <c r="AE149" s="17">
        <f>+'saisie Niv3_Pub'!AE151+'saisie Niv3_Pub'!AF151</f>
        <v>0</v>
      </c>
      <c r="AF149" s="17">
        <f>+'saisie Niv3_Pub'!AF151</f>
        <v>0</v>
      </c>
      <c r="AG149" s="16">
        <f t="shared" si="42"/>
        <v>19</v>
      </c>
      <c r="AH149" s="16">
        <f t="shared" si="43"/>
        <v>9</v>
      </c>
      <c r="AI149" s="151" t="s">
        <v>562</v>
      </c>
      <c r="AJ149" s="17">
        <f>+'saisie Niv3_Pub'!AJ151</f>
        <v>2</v>
      </c>
      <c r="AK149" s="17">
        <f>+'saisie Niv3_Pub'!AK151</f>
        <v>0</v>
      </c>
      <c r="AL149" s="17">
        <f>+'saisie Niv3_Pub'!AL151</f>
        <v>0</v>
      </c>
      <c r="AM149" s="17">
        <f>+'saisie Niv3_Pub'!AM151</f>
        <v>1</v>
      </c>
      <c r="AN149" s="17">
        <f>+'saisie Niv3_Pub'!AN151</f>
        <v>1</v>
      </c>
      <c r="AO149" s="17">
        <f>+'saisie Niv3_Pub'!AO151</f>
        <v>0</v>
      </c>
      <c r="AP149" s="17">
        <f>+'saisie Niv3_Pub'!AP151</f>
        <v>0</v>
      </c>
      <c r="AQ149" s="743">
        <f t="shared" si="44"/>
        <v>4</v>
      </c>
      <c r="AR149" s="17">
        <f>+'saisie Niv3_Pub'!AR151</f>
        <v>5</v>
      </c>
      <c r="AS149" s="17">
        <f>+'saisie Niv3_Pub'!AS151</f>
        <v>5</v>
      </c>
      <c r="AT149" s="17">
        <f>+'saisie Niv3_Pub'!AT151</f>
        <v>0</v>
      </c>
      <c r="AU149" s="17">
        <f>+'saisie Niv3_Pub'!AU151</f>
        <v>8</v>
      </c>
      <c r="AV149" s="17">
        <f>+'saisie Niv3_Pub'!AV151</f>
        <v>0</v>
      </c>
      <c r="AW149" s="17">
        <f>+'saisie Niv3_Pub'!AW151</f>
        <v>2</v>
      </c>
      <c r="AX149" s="17">
        <f>+'saisie Niv3_Pub'!AX151</f>
        <v>3</v>
      </c>
      <c r="AY149" s="90">
        <f t="shared" si="45"/>
        <v>11</v>
      </c>
      <c r="AZ149" s="17">
        <f>+'saisie Niv3_Pub'!BA151</f>
        <v>1</v>
      </c>
      <c r="BA149" s="17">
        <f>+'saisie Niv3_Pub'!BB151</f>
        <v>1</v>
      </c>
      <c r="BB149" s="31"/>
    </row>
    <row r="150" spans="1:54" ht="15" customHeight="1">
      <c r="A150" s="417" t="s">
        <v>474</v>
      </c>
      <c r="B150" s="17">
        <v>49</v>
      </c>
      <c r="C150" s="17">
        <v>24</v>
      </c>
      <c r="D150" s="17">
        <v>12</v>
      </c>
      <c r="E150" s="17">
        <v>4</v>
      </c>
      <c r="F150" s="17">
        <v>9</v>
      </c>
      <c r="G150" s="17">
        <v>1</v>
      </c>
      <c r="H150" s="17">
        <v>0</v>
      </c>
      <c r="I150" s="17">
        <v>0</v>
      </c>
      <c r="J150" s="17">
        <v>10</v>
      </c>
      <c r="K150" s="17">
        <v>1</v>
      </c>
      <c r="L150" s="17">
        <v>0</v>
      </c>
      <c r="M150" s="17">
        <v>0</v>
      </c>
      <c r="N150" s="17">
        <v>0</v>
      </c>
      <c r="O150" s="17">
        <v>0</v>
      </c>
      <c r="P150" s="16">
        <f t="shared" si="46"/>
        <v>80</v>
      </c>
      <c r="Q150" s="16">
        <f t="shared" si="47"/>
        <v>30</v>
      </c>
      <c r="R150" s="417" t="s">
        <v>474</v>
      </c>
      <c r="S150" s="17">
        <f>+'saisie Niv3_Pub'!S152+'saisie Niv3_Pub'!T152</f>
        <v>10</v>
      </c>
      <c r="T150" s="17">
        <f>+'saisie Niv3_Pub'!T152</f>
        <v>5</v>
      </c>
      <c r="U150" s="17">
        <f>+'saisie Niv3_Pub'!U152+'saisie Niv3_Pub'!V152</f>
        <v>1</v>
      </c>
      <c r="V150" s="17">
        <f>+'saisie Niv3_Pub'!V152</f>
        <v>0</v>
      </c>
      <c r="W150" s="17">
        <f>+'saisie Niv3_Pub'!W152+'saisie Niv3_Pub'!X152</f>
        <v>0</v>
      </c>
      <c r="X150" s="17">
        <f>+'saisie Niv3_Pub'!X152</f>
        <v>0</v>
      </c>
      <c r="Y150" s="17">
        <f>+'saisie Niv3_Pub'!Y152+'saisie Niv3_Pub'!Z152</f>
        <v>1</v>
      </c>
      <c r="Z150" s="17">
        <f>+'saisie Niv3_Pub'!Z152</f>
        <v>0</v>
      </c>
      <c r="AA150" s="17">
        <f>+'saisie Niv3_Pub'!AA152+'saisie Niv3_Pub'!AB152</f>
        <v>0</v>
      </c>
      <c r="AB150" s="17">
        <f>+'saisie Niv3_Pub'!AB152</f>
        <v>0</v>
      </c>
      <c r="AC150" s="17">
        <f>+'saisie Niv3_Pub'!AC152+'saisie Niv3_Pub'!AD152</f>
        <v>0</v>
      </c>
      <c r="AD150" s="17">
        <f>+'saisie Niv3_Pub'!AD152</f>
        <v>0</v>
      </c>
      <c r="AE150" s="17">
        <f>+'saisie Niv3_Pub'!AE152+'saisie Niv3_Pub'!AF152</f>
        <v>0</v>
      </c>
      <c r="AF150" s="17">
        <f>+'saisie Niv3_Pub'!AF152</f>
        <v>0</v>
      </c>
      <c r="AG150" s="16">
        <f t="shared" si="42"/>
        <v>12</v>
      </c>
      <c r="AH150" s="16">
        <f t="shared" si="43"/>
        <v>5</v>
      </c>
      <c r="AI150" s="418" t="s">
        <v>474</v>
      </c>
      <c r="AJ150" s="17">
        <f>+'saisie Niv3_Pub'!AJ152</f>
        <v>1</v>
      </c>
      <c r="AK150" s="17">
        <f>+'saisie Niv3_Pub'!AK152</f>
        <v>1</v>
      </c>
      <c r="AL150" s="17">
        <f>+'saisie Niv3_Pub'!AL152</f>
        <v>1</v>
      </c>
      <c r="AM150" s="17">
        <f>+'saisie Niv3_Pub'!AM152</f>
        <v>0</v>
      </c>
      <c r="AN150" s="17">
        <f>+'saisie Niv3_Pub'!AN152</f>
        <v>1</v>
      </c>
      <c r="AO150" s="17">
        <f>+'saisie Niv3_Pub'!AO152</f>
        <v>0</v>
      </c>
      <c r="AP150" s="17">
        <f>+'saisie Niv3_Pub'!AP152</f>
        <v>0</v>
      </c>
      <c r="AQ150" s="743">
        <f t="shared" si="44"/>
        <v>4</v>
      </c>
      <c r="AR150" s="17">
        <f>+'saisie Niv3_Pub'!AR152</f>
        <v>4</v>
      </c>
      <c r="AS150" s="17">
        <f>+'saisie Niv3_Pub'!AS152</f>
        <v>4</v>
      </c>
      <c r="AT150" s="17">
        <f>+'saisie Niv3_Pub'!AT152</f>
        <v>0</v>
      </c>
      <c r="AU150" s="17">
        <f>+'saisie Niv3_Pub'!AU152</f>
        <v>8</v>
      </c>
      <c r="AV150" s="17">
        <f>+'saisie Niv3_Pub'!AV152</f>
        <v>0</v>
      </c>
      <c r="AW150" s="17">
        <f>+'saisie Niv3_Pub'!AW152</f>
        <v>4</v>
      </c>
      <c r="AX150" s="17">
        <f>+'saisie Niv3_Pub'!AX152</f>
        <v>4</v>
      </c>
      <c r="AY150" s="90">
        <f t="shared" si="45"/>
        <v>12</v>
      </c>
      <c r="AZ150" s="17">
        <f>+'saisie Niv3_Pub'!BA152</f>
        <v>1</v>
      </c>
      <c r="BA150" s="17">
        <f>+'saisie Niv3_Pub'!BB152</f>
        <v>1</v>
      </c>
      <c r="BB150" s="31"/>
    </row>
    <row r="151" spans="1:54" ht="15" customHeight="1">
      <c r="A151" s="17" t="s">
        <v>475</v>
      </c>
      <c r="B151" s="17">
        <v>59</v>
      </c>
      <c r="C151" s="17">
        <v>34</v>
      </c>
      <c r="D151" s="17">
        <v>21</v>
      </c>
      <c r="E151" s="17">
        <v>17</v>
      </c>
      <c r="F151" s="17">
        <v>0</v>
      </c>
      <c r="G151" s="17">
        <v>0</v>
      </c>
      <c r="H151" s="17">
        <v>14</v>
      </c>
      <c r="I151" s="17">
        <v>7</v>
      </c>
      <c r="J151" s="17">
        <v>15</v>
      </c>
      <c r="K151" s="17">
        <v>11</v>
      </c>
      <c r="L151" s="17">
        <v>0</v>
      </c>
      <c r="M151" s="17">
        <v>0</v>
      </c>
      <c r="N151" s="17">
        <v>16</v>
      </c>
      <c r="O151" s="17">
        <v>5</v>
      </c>
      <c r="P151" s="16">
        <f t="shared" si="46"/>
        <v>125</v>
      </c>
      <c r="Q151" s="16">
        <f t="shared" si="47"/>
        <v>74</v>
      </c>
      <c r="R151" s="17" t="s">
        <v>475</v>
      </c>
      <c r="S151" s="17">
        <f>+'saisie Niv3_Pub'!S153+'saisie Niv3_Pub'!T153</f>
        <v>7</v>
      </c>
      <c r="T151" s="17">
        <f>+'saisie Niv3_Pub'!T153</f>
        <v>6</v>
      </c>
      <c r="U151" s="17">
        <f>+'saisie Niv3_Pub'!U153+'saisie Niv3_Pub'!V153</f>
        <v>4</v>
      </c>
      <c r="V151" s="17">
        <f>+'saisie Niv3_Pub'!V153</f>
        <v>3</v>
      </c>
      <c r="W151" s="17">
        <f>+'saisie Niv3_Pub'!W153+'saisie Niv3_Pub'!X153</f>
        <v>0</v>
      </c>
      <c r="X151" s="17">
        <f>+'saisie Niv3_Pub'!X153</f>
        <v>0</v>
      </c>
      <c r="Y151" s="17">
        <f>+'saisie Niv3_Pub'!Y153+'saisie Niv3_Pub'!Z153</f>
        <v>2</v>
      </c>
      <c r="Z151" s="17">
        <f>+'saisie Niv3_Pub'!Z153</f>
        <v>2</v>
      </c>
      <c r="AA151" s="17">
        <f>+'saisie Niv3_Pub'!AA153+'saisie Niv3_Pub'!AB153</f>
        <v>6</v>
      </c>
      <c r="AB151" s="17">
        <f>+'saisie Niv3_Pub'!AB153</f>
        <v>5</v>
      </c>
      <c r="AC151" s="17">
        <f>+'saisie Niv3_Pub'!AC153+'saisie Niv3_Pub'!AD153</f>
        <v>0</v>
      </c>
      <c r="AD151" s="17">
        <f>+'saisie Niv3_Pub'!AD153</f>
        <v>0</v>
      </c>
      <c r="AE151" s="17">
        <f>+'saisie Niv3_Pub'!AE153+'saisie Niv3_Pub'!AF153</f>
        <v>6</v>
      </c>
      <c r="AF151" s="17">
        <f>+'saisie Niv3_Pub'!AF153</f>
        <v>2</v>
      </c>
      <c r="AG151" s="16">
        <f t="shared" si="42"/>
        <v>25</v>
      </c>
      <c r="AH151" s="16">
        <f t="shared" si="43"/>
        <v>18</v>
      </c>
      <c r="AI151" s="151" t="s">
        <v>475</v>
      </c>
      <c r="AJ151" s="17">
        <f>+'saisie Niv3_Pub'!AJ153</f>
        <v>2</v>
      </c>
      <c r="AK151" s="17">
        <f>+'saisie Niv3_Pub'!AK153</f>
        <v>1</v>
      </c>
      <c r="AL151" s="17">
        <f>+'saisie Niv3_Pub'!AL153</f>
        <v>0</v>
      </c>
      <c r="AM151" s="17">
        <f>+'saisie Niv3_Pub'!AM153</f>
        <v>1</v>
      </c>
      <c r="AN151" s="17">
        <f>+'saisie Niv3_Pub'!AN153</f>
        <v>1</v>
      </c>
      <c r="AO151" s="17">
        <f>+'saisie Niv3_Pub'!AO153</f>
        <v>0</v>
      </c>
      <c r="AP151" s="17">
        <f>+'saisie Niv3_Pub'!AP153</f>
        <v>1</v>
      </c>
      <c r="AQ151" s="743">
        <f t="shared" si="44"/>
        <v>6</v>
      </c>
      <c r="AR151" s="17">
        <f>+'saisie Niv3_Pub'!AR153</f>
        <v>5</v>
      </c>
      <c r="AS151" s="17">
        <f>+'saisie Niv3_Pub'!AS153</f>
        <v>5</v>
      </c>
      <c r="AT151" s="17">
        <f>+'saisie Niv3_Pub'!AT153</f>
        <v>0</v>
      </c>
      <c r="AU151" s="17">
        <f>+'saisie Niv3_Pub'!AU153</f>
        <v>10</v>
      </c>
      <c r="AV151" s="17">
        <f>+'saisie Niv3_Pub'!AV153</f>
        <v>0</v>
      </c>
      <c r="AW151" s="17">
        <f>+'saisie Niv3_Pub'!AW153</f>
        <v>1</v>
      </c>
      <c r="AX151" s="17">
        <f>+'saisie Niv3_Pub'!AX153</f>
        <v>9</v>
      </c>
      <c r="AY151" s="90">
        <f t="shared" si="45"/>
        <v>19</v>
      </c>
      <c r="AZ151" s="17">
        <f>+'saisie Niv3_Pub'!BA153</f>
        <v>1</v>
      </c>
      <c r="BA151" s="17">
        <f>+'saisie Niv3_Pub'!BB153</f>
        <v>1</v>
      </c>
      <c r="BB151" s="31"/>
    </row>
    <row r="152" spans="1:54" ht="15" customHeight="1">
      <c r="A152" s="17" t="s">
        <v>476</v>
      </c>
      <c r="B152" s="17">
        <v>87</v>
      </c>
      <c r="C152" s="17">
        <v>29</v>
      </c>
      <c r="D152" s="17">
        <v>16</v>
      </c>
      <c r="E152" s="17">
        <v>9</v>
      </c>
      <c r="F152" s="17">
        <v>0</v>
      </c>
      <c r="G152" s="17">
        <v>0</v>
      </c>
      <c r="H152" s="17">
        <v>17</v>
      </c>
      <c r="I152" s="17">
        <v>6</v>
      </c>
      <c r="J152" s="17">
        <v>50</v>
      </c>
      <c r="K152" s="17">
        <v>27</v>
      </c>
      <c r="L152" s="17">
        <v>0</v>
      </c>
      <c r="M152" s="17">
        <v>0</v>
      </c>
      <c r="N152" s="17">
        <v>11</v>
      </c>
      <c r="O152" s="17">
        <v>3</v>
      </c>
      <c r="P152" s="16">
        <f t="shared" si="46"/>
        <v>181</v>
      </c>
      <c r="Q152" s="16">
        <f t="shared" si="47"/>
        <v>74</v>
      </c>
      <c r="R152" s="17" t="s">
        <v>476</v>
      </c>
      <c r="S152" s="17">
        <f>+'saisie Niv3_Pub'!S154+'saisie Niv3_Pub'!T154</f>
        <v>3</v>
      </c>
      <c r="T152" s="17">
        <f>+'saisie Niv3_Pub'!T154</f>
        <v>0</v>
      </c>
      <c r="U152" s="17">
        <f>+'saisie Niv3_Pub'!U154+'saisie Niv3_Pub'!V154</f>
        <v>0</v>
      </c>
      <c r="V152" s="17">
        <f>+'saisie Niv3_Pub'!V154</f>
        <v>0</v>
      </c>
      <c r="W152" s="17">
        <f>+'saisie Niv3_Pub'!W154+'saisie Niv3_Pub'!X154</f>
        <v>0</v>
      </c>
      <c r="X152" s="17">
        <f>+'saisie Niv3_Pub'!X154</f>
        <v>0</v>
      </c>
      <c r="Y152" s="17">
        <f>+'saisie Niv3_Pub'!Y154+'saisie Niv3_Pub'!Z154</f>
        <v>1</v>
      </c>
      <c r="Z152" s="17">
        <f>+'saisie Niv3_Pub'!Z154</f>
        <v>0</v>
      </c>
      <c r="AA152" s="17">
        <f>+'saisie Niv3_Pub'!AA154+'saisie Niv3_Pub'!AB154</f>
        <v>24</v>
      </c>
      <c r="AB152" s="17">
        <f>+'saisie Niv3_Pub'!AB154</f>
        <v>9</v>
      </c>
      <c r="AC152" s="17">
        <f>+'saisie Niv3_Pub'!AC154+'saisie Niv3_Pub'!AD154</f>
        <v>0</v>
      </c>
      <c r="AD152" s="17">
        <f>+'saisie Niv3_Pub'!AD154</f>
        <v>0</v>
      </c>
      <c r="AE152" s="17">
        <f>+'saisie Niv3_Pub'!AE154+'saisie Niv3_Pub'!AF154</f>
        <v>4</v>
      </c>
      <c r="AF152" s="17">
        <f>+'saisie Niv3_Pub'!AF154</f>
        <v>0</v>
      </c>
      <c r="AG152" s="16">
        <f t="shared" si="42"/>
        <v>32</v>
      </c>
      <c r="AH152" s="16">
        <f t="shared" si="43"/>
        <v>9</v>
      </c>
      <c r="AI152" s="151" t="s">
        <v>476</v>
      </c>
      <c r="AJ152" s="17">
        <f>+'saisie Niv3_Pub'!AJ154</f>
        <v>2</v>
      </c>
      <c r="AK152" s="17">
        <f>+'saisie Niv3_Pub'!AK154</f>
        <v>1</v>
      </c>
      <c r="AL152" s="17">
        <f>+'saisie Niv3_Pub'!AL154</f>
        <v>0</v>
      </c>
      <c r="AM152" s="17">
        <f>+'saisie Niv3_Pub'!AM154</f>
        <v>1</v>
      </c>
      <c r="AN152" s="17">
        <f>+'saisie Niv3_Pub'!AN154</f>
        <v>1</v>
      </c>
      <c r="AO152" s="17">
        <f>+'saisie Niv3_Pub'!AO154</f>
        <v>0</v>
      </c>
      <c r="AP152" s="17">
        <f>+'saisie Niv3_Pub'!AP154</f>
        <v>1</v>
      </c>
      <c r="AQ152" s="743">
        <f t="shared" si="44"/>
        <v>6</v>
      </c>
      <c r="AR152" s="17">
        <f>+'saisie Niv3_Pub'!AR154</f>
        <v>16</v>
      </c>
      <c r="AS152" s="17">
        <f>+'saisie Niv3_Pub'!AS154</f>
        <v>16</v>
      </c>
      <c r="AT152" s="17">
        <f>+'saisie Niv3_Pub'!AT154</f>
        <v>0</v>
      </c>
      <c r="AU152" s="17">
        <f>+'saisie Niv3_Pub'!AU154</f>
        <v>10</v>
      </c>
      <c r="AV152" s="17">
        <v>0</v>
      </c>
      <c r="AW152" s="17">
        <f>+'saisie Niv3_Pub'!AW154</f>
        <v>2</v>
      </c>
      <c r="AX152" s="17">
        <f>+'saisie Niv3_Pub'!AX154</f>
        <v>12</v>
      </c>
      <c r="AY152" s="90">
        <f t="shared" si="45"/>
        <v>22</v>
      </c>
      <c r="AZ152" s="17">
        <f>+'saisie Niv3_Pub'!BA154</f>
        <v>1</v>
      </c>
      <c r="BA152" s="17">
        <f>+'saisie Niv3_Pub'!BB154</f>
        <v>1</v>
      </c>
      <c r="BB152" s="31"/>
    </row>
    <row r="153" spans="1:54">
      <c r="A153" s="110"/>
      <c r="B153" s="110"/>
      <c r="C153" s="110"/>
      <c r="D153" s="110"/>
      <c r="E153" s="110"/>
      <c r="F153" s="110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110"/>
      <c r="S153" s="110"/>
      <c r="T153" s="110"/>
      <c r="U153" s="110"/>
      <c r="V153" s="110"/>
      <c r="W153" s="110"/>
      <c r="X153" s="110"/>
      <c r="Y153" s="110"/>
      <c r="Z153" s="110"/>
      <c r="AA153" s="110"/>
      <c r="AB153" s="110"/>
      <c r="AC153" s="110"/>
      <c r="AD153" s="110"/>
      <c r="AE153" s="110"/>
      <c r="AF153" s="110"/>
      <c r="AG153" s="109"/>
      <c r="AH153" s="109"/>
      <c r="AI153" s="152"/>
      <c r="AJ153" s="110"/>
      <c r="AK153" s="110"/>
      <c r="AL153" s="110"/>
      <c r="AM153" s="110"/>
      <c r="AN153" s="110"/>
      <c r="AO153" s="110"/>
      <c r="AP153" s="110"/>
      <c r="AQ153" s="744"/>
      <c r="AR153" s="110"/>
      <c r="AS153" s="110"/>
      <c r="AT153" s="110"/>
      <c r="AU153" s="110"/>
      <c r="AV153" s="110"/>
      <c r="AW153" s="110"/>
      <c r="AX153" s="110"/>
      <c r="AY153" s="110"/>
      <c r="AZ153" s="110"/>
      <c r="BA153" s="110"/>
      <c r="BB153" s="223"/>
    </row>
    <row r="154" spans="1:54"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J154" s="48"/>
      <c r="AK154" s="48"/>
      <c r="AL154" s="48"/>
      <c r="AM154" s="48"/>
      <c r="AN154" s="48"/>
      <c r="AO154" s="48"/>
      <c r="AP154" s="48"/>
      <c r="AQ154" s="157"/>
      <c r="AR154" s="48"/>
      <c r="AS154" s="48"/>
      <c r="AT154" s="48"/>
      <c r="AU154" s="48"/>
      <c r="AV154" s="48"/>
      <c r="AW154" s="48"/>
      <c r="AX154" s="48"/>
      <c r="AY154" s="48"/>
    </row>
    <row r="155" spans="1:54">
      <c r="A155" s="50" t="s">
        <v>232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 t="s">
        <v>356</v>
      </c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1097" t="s">
        <v>287</v>
      </c>
      <c r="AJ155" s="1097"/>
      <c r="AK155" s="1097"/>
      <c r="AL155" s="1097"/>
      <c r="AM155" s="1097"/>
      <c r="AN155" s="1097"/>
      <c r="AO155" s="1097"/>
      <c r="AP155" s="1097"/>
      <c r="AQ155" s="1097"/>
      <c r="AR155" s="1097"/>
      <c r="AS155" s="1097"/>
      <c r="AT155" s="1097"/>
      <c r="AU155" s="1097"/>
      <c r="AV155" s="1097"/>
      <c r="AW155" s="1097"/>
      <c r="AX155" s="1097"/>
      <c r="AY155" s="1097"/>
      <c r="AZ155" s="1097"/>
      <c r="BA155" s="1097"/>
    </row>
    <row r="156" spans="1:54">
      <c r="A156" s="50" t="s">
        <v>998</v>
      </c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 t="s">
        <v>998</v>
      </c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1097" t="s">
        <v>224</v>
      </c>
      <c r="AJ156" s="1097"/>
      <c r="AK156" s="1097"/>
      <c r="AL156" s="1097"/>
      <c r="AM156" s="1097"/>
      <c r="AN156" s="1097"/>
      <c r="AO156" s="1097"/>
      <c r="AP156" s="1097"/>
      <c r="AQ156" s="1097"/>
      <c r="AR156" s="1097"/>
      <c r="AS156" s="1097"/>
      <c r="AT156" s="1097"/>
      <c r="AU156" s="1097"/>
      <c r="AV156" s="1097"/>
      <c r="AW156" s="1097"/>
      <c r="AX156" s="1097"/>
      <c r="AY156" s="1097"/>
      <c r="AZ156" s="1097"/>
      <c r="BA156" s="1097"/>
    </row>
    <row r="157" spans="1:54">
      <c r="A157" s="50" t="s">
        <v>1</v>
      </c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 t="s">
        <v>1</v>
      </c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1097" t="s">
        <v>1</v>
      </c>
      <c r="AJ157" s="1097"/>
      <c r="AK157" s="1097"/>
      <c r="AL157" s="1097"/>
      <c r="AM157" s="1097"/>
      <c r="AN157" s="1097"/>
      <c r="AO157" s="1097"/>
      <c r="AP157" s="1097"/>
      <c r="AQ157" s="1097"/>
      <c r="AR157" s="1097"/>
      <c r="AS157" s="1097"/>
      <c r="AT157" s="1097"/>
      <c r="AU157" s="1097"/>
      <c r="AV157" s="1097"/>
      <c r="AW157" s="1097"/>
      <c r="AX157" s="1097"/>
      <c r="AY157" s="1097"/>
      <c r="AZ157" s="1097"/>
      <c r="BA157" s="1097"/>
    </row>
    <row r="158" spans="1:54"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J158" s="48"/>
      <c r="AK158" s="48"/>
      <c r="AL158" s="48"/>
      <c r="AM158" s="48"/>
      <c r="AN158" s="48"/>
      <c r="AO158" s="48"/>
      <c r="AP158" s="48"/>
      <c r="AQ158" s="157"/>
      <c r="AR158" s="48"/>
      <c r="AS158" s="48"/>
      <c r="AT158" s="48"/>
      <c r="AU158" s="48"/>
      <c r="AV158" s="48"/>
      <c r="AW158" s="48"/>
      <c r="AX158" s="48"/>
      <c r="AY158" s="48"/>
    </row>
    <row r="159" spans="1:54">
      <c r="A159" s="156" t="s">
        <v>505</v>
      </c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50" t="s">
        <v>618</v>
      </c>
      <c r="O159" s="50"/>
      <c r="P159" s="48"/>
      <c r="Q159" s="48"/>
      <c r="R159" s="156" t="s">
        <v>505</v>
      </c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50" t="s">
        <v>618</v>
      </c>
      <c r="AF159" s="50"/>
      <c r="AG159" s="48"/>
      <c r="AH159" s="48"/>
      <c r="AI159" s="156" t="s">
        <v>505</v>
      </c>
      <c r="AJ159" s="48"/>
      <c r="AK159" s="48"/>
      <c r="AL159" s="48"/>
      <c r="AM159" s="48"/>
      <c r="AN159" s="48"/>
      <c r="AO159" s="48"/>
      <c r="AP159" s="48"/>
      <c r="AQ159" s="157"/>
      <c r="AR159" s="48"/>
      <c r="AS159" s="48"/>
      <c r="AT159" s="48"/>
      <c r="AU159" s="48"/>
      <c r="AV159" s="48"/>
      <c r="AW159" s="48"/>
      <c r="AX159" s="50" t="s">
        <v>618</v>
      </c>
      <c r="AY159" s="50"/>
    </row>
    <row r="160" spans="1:54"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J160" s="48"/>
      <c r="AK160" s="48"/>
      <c r="AL160" s="48"/>
      <c r="AM160" s="48"/>
      <c r="AN160" s="48"/>
      <c r="AO160" s="48"/>
      <c r="AP160" s="48"/>
      <c r="AQ160" s="157"/>
      <c r="AR160" s="48"/>
      <c r="AS160" s="48"/>
      <c r="AT160" s="48"/>
      <c r="AU160" s="48"/>
      <c r="AV160" s="48"/>
      <c r="AW160" s="48"/>
      <c r="AX160" s="48"/>
      <c r="AY160" s="48"/>
    </row>
    <row r="161" spans="1:54" ht="16.5" customHeight="1">
      <c r="A161" s="413"/>
      <c r="B161" s="53" t="s">
        <v>585</v>
      </c>
      <c r="C161" s="54"/>
      <c r="D161" s="53" t="s">
        <v>586</v>
      </c>
      <c r="E161" s="54"/>
      <c r="F161" s="53" t="s">
        <v>587</v>
      </c>
      <c r="G161" s="54"/>
      <c r="H161" s="53" t="s">
        <v>588</v>
      </c>
      <c r="I161" s="54"/>
      <c r="J161" s="53" t="s">
        <v>589</v>
      </c>
      <c r="K161" s="54"/>
      <c r="L161" s="53" t="s">
        <v>590</v>
      </c>
      <c r="M161" s="54"/>
      <c r="N161" s="53" t="s">
        <v>591</v>
      </c>
      <c r="O161" s="54"/>
      <c r="P161" s="53" t="s">
        <v>377</v>
      </c>
      <c r="Q161" s="54"/>
      <c r="R161" s="413"/>
      <c r="S161" s="53" t="s">
        <v>585</v>
      </c>
      <c r="T161" s="54"/>
      <c r="U161" s="53" t="s">
        <v>586</v>
      </c>
      <c r="V161" s="54"/>
      <c r="W161" s="53" t="s">
        <v>587</v>
      </c>
      <c r="X161" s="54"/>
      <c r="Y161" s="53" t="s">
        <v>588</v>
      </c>
      <c r="Z161" s="54"/>
      <c r="AA161" s="53" t="s">
        <v>589</v>
      </c>
      <c r="AB161" s="54"/>
      <c r="AC161" s="53" t="s">
        <v>590</v>
      </c>
      <c r="AD161" s="54"/>
      <c r="AE161" s="53" t="s">
        <v>591</v>
      </c>
      <c r="AF161" s="54"/>
      <c r="AG161" s="53" t="s">
        <v>377</v>
      </c>
      <c r="AH161" s="54"/>
      <c r="AI161" s="13"/>
      <c r="AJ161" s="1089" t="s">
        <v>592</v>
      </c>
      <c r="AK161" s="1090"/>
      <c r="AL161" s="1090"/>
      <c r="AM161" s="1090"/>
      <c r="AN161" s="1090"/>
      <c r="AO161" s="1090"/>
      <c r="AP161" s="1090"/>
      <c r="AQ161" s="1091"/>
      <c r="AR161" s="244" t="s">
        <v>384</v>
      </c>
      <c r="AS161" s="251"/>
      <c r="AT161" s="250"/>
      <c r="AU161" s="244" t="s">
        <v>385</v>
      </c>
      <c r="AV161" s="251"/>
      <c r="AW161" s="251"/>
      <c r="AX161" s="251"/>
      <c r="AY161" s="250"/>
      <c r="AZ161" s="821" t="s">
        <v>386</v>
      </c>
      <c r="BA161" s="821"/>
      <c r="BB161" s="1057"/>
    </row>
    <row r="162" spans="1:54" ht="24.75" customHeight="1">
      <c r="A162" s="647" t="s">
        <v>387</v>
      </c>
      <c r="B162" s="650" t="s">
        <v>665</v>
      </c>
      <c r="C162" s="650" t="s">
        <v>389</v>
      </c>
      <c r="D162" s="650" t="s">
        <v>665</v>
      </c>
      <c r="E162" s="650" t="s">
        <v>389</v>
      </c>
      <c r="F162" s="650" t="s">
        <v>665</v>
      </c>
      <c r="G162" s="650" t="s">
        <v>389</v>
      </c>
      <c r="H162" s="650" t="s">
        <v>665</v>
      </c>
      <c r="I162" s="650" t="s">
        <v>389</v>
      </c>
      <c r="J162" s="650" t="s">
        <v>665</v>
      </c>
      <c r="K162" s="650" t="s">
        <v>389</v>
      </c>
      <c r="L162" s="650" t="s">
        <v>665</v>
      </c>
      <c r="M162" s="650" t="s">
        <v>389</v>
      </c>
      <c r="N162" s="650" t="s">
        <v>665</v>
      </c>
      <c r="O162" s="650" t="s">
        <v>389</v>
      </c>
      <c r="P162" s="650" t="s">
        <v>665</v>
      </c>
      <c r="Q162" s="650" t="s">
        <v>389</v>
      </c>
      <c r="R162" s="647" t="s">
        <v>387</v>
      </c>
      <c r="S162" s="650" t="s">
        <v>665</v>
      </c>
      <c r="T162" s="650" t="s">
        <v>389</v>
      </c>
      <c r="U162" s="650" t="s">
        <v>665</v>
      </c>
      <c r="V162" s="650" t="s">
        <v>389</v>
      </c>
      <c r="W162" s="650" t="s">
        <v>665</v>
      </c>
      <c r="X162" s="650" t="s">
        <v>389</v>
      </c>
      <c r="Y162" s="650" t="s">
        <v>665</v>
      </c>
      <c r="Z162" s="650" t="s">
        <v>389</v>
      </c>
      <c r="AA162" s="650" t="s">
        <v>665</v>
      </c>
      <c r="AB162" s="650" t="s">
        <v>389</v>
      </c>
      <c r="AC162" s="650" t="s">
        <v>665</v>
      </c>
      <c r="AD162" s="650" t="s">
        <v>389</v>
      </c>
      <c r="AE162" s="650" t="s">
        <v>665</v>
      </c>
      <c r="AF162" s="650" t="s">
        <v>389</v>
      </c>
      <c r="AG162" s="650" t="s">
        <v>665</v>
      </c>
      <c r="AH162" s="650" t="s">
        <v>389</v>
      </c>
      <c r="AI162" s="647" t="s">
        <v>387</v>
      </c>
      <c r="AJ162" s="649" t="s">
        <v>585</v>
      </c>
      <c r="AK162" s="649" t="s">
        <v>594</v>
      </c>
      <c r="AL162" s="649" t="s">
        <v>595</v>
      </c>
      <c r="AM162" s="649" t="s">
        <v>596</v>
      </c>
      <c r="AN162" s="649" t="s">
        <v>597</v>
      </c>
      <c r="AO162" s="649" t="s">
        <v>598</v>
      </c>
      <c r="AP162" s="649" t="s">
        <v>599</v>
      </c>
      <c r="AQ162" s="648" t="s">
        <v>395</v>
      </c>
      <c r="AR162" s="646" t="s">
        <v>86</v>
      </c>
      <c r="AS162" s="635" t="s">
        <v>9</v>
      </c>
      <c r="AT162" s="636" t="s">
        <v>673</v>
      </c>
      <c r="AU162" s="636" t="s">
        <v>85</v>
      </c>
      <c r="AV162" s="636" t="s">
        <v>81</v>
      </c>
      <c r="AW162" s="618" t="s">
        <v>88</v>
      </c>
      <c r="AX162" s="618" t="s">
        <v>83</v>
      </c>
      <c r="AY162" s="249" t="s">
        <v>377</v>
      </c>
      <c r="AZ162" s="820" t="s">
        <v>111</v>
      </c>
      <c r="BA162" s="830" t="s">
        <v>600</v>
      </c>
      <c r="BB162" s="1058" t="s">
        <v>162</v>
      </c>
    </row>
    <row r="163" spans="1:54">
      <c r="A163" s="13"/>
      <c r="B163" s="171"/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3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3"/>
      <c r="AJ163" s="645"/>
      <c r="AK163" s="645"/>
      <c r="AL163" s="645"/>
      <c r="AM163" s="645"/>
      <c r="AN163" s="645"/>
      <c r="AO163" s="645"/>
      <c r="AP163" s="645"/>
      <c r="AQ163" s="404"/>
      <c r="AR163" s="641"/>
      <c r="AS163" s="641"/>
      <c r="AT163" s="651"/>
      <c r="AU163" s="639"/>
      <c r="AV163" s="639"/>
      <c r="AW163" s="404"/>
      <c r="AX163" s="639"/>
      <c r="AY163" s="404"/>
      <c r="AZ163" s="641"/>
      <c r="BA163" s="641"/>
      <c r="BB163" s="31"/>
    </row>
    <row r="164" spans="1:54">
      <c r="A164" s="16" t="s">
        <v>407</v>
      </c>
      <c r="B164" s="16">
        <f t="shared" ref="B164:O164" si="48">SUM(B166:B186)</f>
        <v>1520</v>
      </c>
      <c r="C164" s="16">
        <f t="shared" si="48"/>
        <v>607</v>
      </c>
      <c r="D164" s="16">
        <f t="shared" si="48"/>
        <v>319</v>
      </c>
      <c r="E164" s="16">
        <f t="shared" si="48"/>
        <v>170</v>
      </c>
      <c r="F164" s="16">
        <f t="shared" si="48"/>
        <v>77</v>
      </c>
      <c r="G164" s="16">
        <f t="shared" si="48"/>
        <v>10</v>
      </c>
      <c r="H164" s="16">
        <f t="shared" si="48"/>
        <v>351</v>
      </c>
      <c r="I164" s="16">
        <f t="shared" si="48"/>
        <v>123</v>
      </c>
      <c r="J164" s="16">
        <f t="shared" si="48"/>
        <v>901</v>
      </c>
      <c r="K164" s="16">
        <f t="shared" si="48"/>
        <v>469</v>
      </c>
      <c r="L164" s="16">
        <f t="shared" si="48"/>
        <v>52</v>
      </c>
      <c r="M164" s="16">
        <f t="shared" si="48"/>
        <v>9</v>
      </c>
      <c r="N164" s="16">
        <f t="shared" si="48"/>
        <v>397</v>
      </c>
      <c r="O164" s="16">
        <f t="shared" si="48"/>
        <v>117</v>
      </c>
      <c r="P164" s="16">
        <f>SUM(P166:P186)</f>
        <v>3617</v>
      </c>
      <c r="Q164" s="16">
        <f>SUM(Q166:Q186)</f>
        <v>1505</v>
      </c>
      <c r="R164" s="16" t="s">
        <v>407</v>
      </c>
      <c r="S164" s="16">
        <f t="shared" ref="S164:AF164" si="49">SUM(S166:S186)</f>
        <v>85</v>
      </c>
      <c r="T164" s="16">
        <f t="shared" si="49"/>
        <v>35</v>
      </c>
      <c r="U164" s="16">
        <f t="shared" si="49"/>
        <v>40</v>
      </c>
      <c r="V164" s="16">
        <f t="shared" si="49"/>
        <v>25</v>
      </c>
      <c r="W164" s="16">
        <f t="shared" si="49"/>
        <v>20</v>
      </c>
      <c r="X164" s="16">
        <f t="shared" si="49"/>
        <v>3</v>
      </c>
      <c r="Y164" s="16">
        <f t="shared" si="49"/>
        <v>44</v>
      </c>
      <c r="Z164" s="16">
        <f t="shared" si="49"/>
        <v>20</v>
      </c>
      <c r="AA164" s="16">
        <f t="shared" si="49"/>
        <v>367</v>
      </c>
      <c r="AB164" s="16">
        <f t="shared" si="49"/>
        <v>186</v>
      </c>
      <c r="AC164" s="16">
        <f t="shared" si="49"/>
        <v>22</v>
      </c>
      <c r="AD164" s="16">
        <f t="shared" si="49"/>
        <v>6</v>
      </c>
      <c r="AE164" s="16">
        <f t="shared" si="49"/>
        <v>143</v>
      </c>
      <c r="AF164" s="16">
        <f t="shared" si="49"/>
        <v>32</v>
      </c>
      <c r="AG164" s="16">
        <f>SUM(AG166:AG186)</f>
        <v>721</v>
      </c>
      <c r="AH164" s="16">
        <f>SUM(AH166:AH186)</f>
        <v>307</v>
      </c>
      <c r="AI164" s="16" t="s">
        <v>407</v>
      </c>
      <c r="AJ164" s="16">
        <f t="shared" ref="AJ164:BB164" si="50">SUM(AJ166:AJ186)</f>
        <v>38</v>
      </c>
      <c r="AK164" s="16">
        <f t="shared" si="50"/>
        <v>16</v>
      </c>
      <c r="AL164" s="16">
        <f t="shared" si="50"/>
        <v>4</v>
      </c>
      <c r="AM164" s="16">
        <f t="shared" si="50"/>
        <v>18</v>
      </c>
      <c r="AN164" s="16">
        <f t="shared" si="50"/>
        <v>23</v>
      </c>
      <c r="AO164" s="16">
        <f t="shared" si="50"/>
        <v>4</v>
      </c>
      <c r="AP164" s="16">
        <f t="shared" si="50"/>
        <v>17</v>
      </c>
      <c r="AQ164" s="743">
        <f>SUM(AQ166:AQ186)</f>
        <v>120</v>
      </c>
      <c r="AR164" s="16">
        <f t="shared" si="50"/>
        <v>202</v>
      </c>
      <c r="AS164" s="16">
        <f t="shared" si="50"/>
        <v>156</v>
      </c>
      <c r="AT164" s="16">
        <f t="shared" si="50"/>
        <v>46</v>
      </c>
      <c r="AU164" s="16">
        <f t="shared" si="50"/>
        <v>244</v>
      </c>
      <c r="AV164" s="16">
        <f t="shared" si="50"/>
        <v>80</v>
      </c>
      <c r="AW164" s="16">
        <f t="shared" si="50"/>
        <v>2</v>
      </c>
      <c r="AX164" s="16">
        <f t="shared" si="50"/>
        <v>269</v>
      </c>
      <c r="AY164" s="16">
        <f t="shared" si="50"/>
        <v>513</v>
      </c>
      <c r="AZ164" s="16">
        <f t="shared" si="50"/>
        <v>20</v>
      </c>
      <c r="BA164" s="16">
        <f t="shared" si="50"/>
        <v>18</v>
      </c>
      <c r="BB164" s="16">
        <f t="shared" si="50"/>
        <v>2</v>
      </c>
    </row>
    <row r="165" spans="1:54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6"/>
      <c r="Q165" s="16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746"/>
      <c r="AR165" s="17"/>
      <c r="AS165" s="17"/>
      <c r="AT165" s="17"/>
      <c r="AU165" s="17"/>
      <c r="AV165" s="17"/>
      <c r="AW165" s="17"/>
      <c r="AX165" s="17"/>
      <c r="AY165" s="17"/>
      <c r="AZ165" s="17"/>
      <c r="BA165" s="17"/>
      <c r="BB165" s="31"/>
    </row>
    <row r="166" spans="1:54" ht="15" customHeight="1">
      <c r="A166" s="17" t="s">
        <v>506</v>
      </c>
      <c r="B166" s="17">
        <f>+'saisie Niv3_Pub'!B168+'saisie Niv3_Pub'!C168</f>
        <v>351</v>
      </c>
      <c r="C166" s="17">
        <f>+'saisie Niv3_Pub'!C168</f>
        <v>134</v>
      </c>
      <c r="D166" s="17">
        <f>+'saisie Niv3_Pub'!D168+'saisie Niv3_Pub'!E168</f>
        <v>87</v>
      </c>
      <c r="E166" s="17">
        <f>+'saisie Niv3_Pub'!E168</f>
        <v>43</v>
      </c>
      <c r="F166" s="17">
        <f>+'saisie Niv3_Pub'!F168+'saisie Niv3_Pub'!G168</f>
        <v>20</v>
      </c>
      <c r="G166" s="17">
        <f>+'saisie Niv3_Pub'!G168</f>
        <v>2</v>
      </c>
      <c r="H166" s="17">
        <f>+'saisie Niv3_Pub'!H168+'saisie Niv3_Pub'!I168</f>
        <v>95</v>
      </c>
      <c r="I166" s="17">
        <f>+'saisie Niv3_Pub'!I168</f>
        <v>28</v>
      </c>
      <c r="J166" s="17">
        <f>+'saisie Niv3_Pub'!J168+'saisie Niv3_Pub'!K168</f>
        <v>342</v>
      </c>
      <c r="K166" s="17">
        <f>+'saisie Niv3_Pub'!K168</f>
        <v>178</v>
      </c>
      <c r="L166" s="17">
        <f>+'saisie Niv3_Pub'!L168+'saisie Niv3_Pub'!M168</f>
        <v>18</v>
      </c>
      <c r="M166" s="17">
        <f>+'saisie Niv3_Pub'!M168</f>
        <v>2</v>
      </c>
      <c r="N166" s="17">
        <f>+'saisie Niv3_Pub'!N168+'saisie Niv3_Pub'!O168</f>
        <v>137</v>
      </c>
      <c r="O166" s="17">
        <f>+'saisie Niv3_Pub'!O168</f>
        <v>42</v>
      </c>
      <c r="P166" s="16">
        <f>B166+D166+F166+H166+J166+L166+N166</f>
        <v>1050</v>
      </c>
      <c r="Q166" s="16">
        <f>C166+E166+G166+I166+K166+M166+O166</f>
        <v>429</v>
      </c>
      <c r="R166" s="17" t="s">
        <v>506</v>
      </c>
      <c r="S166" s="17">
        <f>+'saisie Niv3_Pub'!S168+'saisie Niv3_Pub'!T168</f>
        <v>14</v>
      </c>
      <c r="T166" s="17">
        <f>+'saisie Niv3_Pub'!T168</f>
        <v>3</v>
      </c>
      <c r="U166" s="17">
        <f>+'saisie Niv3_Pub'!U168+'saisie Niv3_Pub'!V168</f>
        <v>15</v>
      </c>
      <c r="V166" s="17">
        <f>+'saisie Niv3_Pub'!V168</f>
        <v>10</v>
      </c>
      <c r="W166" s="17">
        <f>+'saisie Niv3_Pub'!W168+'saisie Niv3_Pub'!X168</f>
        <v>9</v>
      </c>
      <c r="X166" s="17">
        <f>+'saisie Niv3_Pub'!X168</f>
        <v>2</v>
      </c>
      <c r="Y166" s="17">
        <f>+'saisie Niv3_Pub'!Y168+'saisie Niv3_Pub'!Z168</f>
        <v>7</v>
      </c>
      <c r="Z166" s="17">
        <f>+'saisie Niv3_Pub'!Z168</f>
        <v>1</v>
      </c>
      <c r="AA166" s="17">
        <f>+'saisie Niv3_Pub'!AA168+'saisie Niv3_Pub'!AB168</f>
        <v>147</v>
      </c>
      <c r="AB166" s="17">
        <f>+'saisie Niv3_Pub'!AB168</f>
        <v>76</v>
      </c>
      <c r="AC166" s="17">
        <f>+'saisie Niv3_Pub'!AC168+'saisie Niv3_Pub'!AD168</f>
        <v>10</v>
      </c>
      <c r="AD166" s="17">
        <f>+'saisie Niv3_Pub'!AD168</f>
        <v>3</v>
      </c>
      <c r="AE166" s="17">
        <f>+'saisie Niv3_Pub'!AE168+'saisie Niv3_Pub'!AF168</f>
        <v>52</v>
      </c>
      <c r="AF166" s="17">
        <f>+'saisie Niv3_Pub'!AF168</f>
        <v>12</v>
      </c>
      <c r="AG166" s="16">
        <f t="shared" ref="AG166:AG186" si="51">S166+U166+W166+Y166+AA166+AC166+AE166</f>
        <v>254</v>
      </c>
      <c r="AH166" s="90">
        <f t="shared" ref="AH166:AH186" si="52">T166+V166+X166+Z166+AB166+AD166+AF166</f>
        <v>107</v>
      </c>
      <c r="AI166" s="17" t="s">
        <v>506</v>
      </c>
      <c r="AJ166" s="17">
        <f>+'saisie Niv3_Pub'!AJ168</f>
        <v>9</v>
      </c>
      <c r="AK166" s="17">
        <f>+'saisie Niv3_Pub'!AK168</f>
        <v>5</v>
      </c>
      <c r="AL166" s="17">
        <f>+'saisie Niv3_Pub'!AL168</f>
        <v>1</v>
      </c>
      <c r="AM166" s="17">
        <f>+'saisie Niv3_Pub'!AM168</f>
        <v>5</v>
      </c>
      <c r="AN166" s="17">
        <f>+'saisie Niv3_Pub'!AN168</f>
        <v>7</v>
      </c>
      <c r="AO166" s="17">
        <f>+'saisie Niv3_Pub'!AO168</f>
        <v>1</v>
      </c>
      <c r="AP166" s="17">
        <f>+'saisie Niv3_Pub'!AP168</f>
        <v>4</v>
      </c>
      <c r="AQ166" s="743">
        <f t="shared" ref="AQ166:AQ186" si="53">SUM(AJ166:AP166)</f>
        <v>32</v>
      </c>
      <c r="AR166" s="17">
        <f>+'saisie Niv3_Pub'!AR168</f>
        <v>52</v>
      </c>
      <c r="AS166" s="17">
        <f>+'saisie Niv3_Pub'!AS168</f>
        <v>30</v>
      </c>
      <c r="AT166" s="17">
        <f>+'saisie Niv3_Pub'!AT168</f>
        <v>22</v>
      </c>
      <c r="AU166" s="17">
        <f>+'saisie Niv3_Pub'!AU168</f>
        <v>69</v>
      </c>
      <c r="AV166" s="17">
        <f>+'saisie Niv3_Pub'!AV168</f>
        <v>32</v>
      </c>
      <c r="AW166" s="17">
        <f>+'saisie Niv3_Pub'!AW168</f>
        <v>0</v>
      </c>
      <c r="AX166" s="17">
        <f>+'saisie Niv3_Pub'!AX168</f>
        <v>88</v>
      </c>
      <c r="AY166" s="90">
        <f t="shared" ref="AY166:AY178" si="54">AU166+AX166</f>
        <v>157</v>
      </c>
      <c r="AZ166" s="17">
        <f>+'saisie Niv3_Pub'!BA168</f>
        <v>2</v>
      </c>
      <c r="BA166" s="17">
        <f>+'saisie Niv3_Pub'!BB168</f>
        <v>2</v>
      </c>
      <c r="BB166" s="31"/>
    </row>
    <row r="167" spans="1:54" ht="15" customHeight="1">
      <c r="A167" s="17" t="s">
        <v>507</v>
      </c>
      <c r="B167" s="17">
        <f>+'saisie Niv3_Pub'!B169+'saisie Niv3_Pub'!C169</f>
        <v>0</v>
      </c>
      <c r="C167" s="17">
        <f>+'saisie Niv3_Pub'!C169</f>
        <v>0</v>
      </c>
      <c r="D167" s="17">
        <f>+'saisie Niv3_Pub'!D169+'saisie Niv3_Pub'!E169</f>
        <v>0</v>
      </c>
      <c r="E167" s="17">
        <f>+'saisie Niv3_Pub'!E169</f>
        <v>0</v>
      </c>
      <c r="F167" s="17">
        <f>+'saisie Niv3_Pub'!F169+'saisie Niv3_Pub'!G169</f>
        <v>0</v>
      </c>
      <c r="G167" s="17">
        <f>+'saisie Niv3_Pub'!G169</f>
        <v>0</v>
      </c>
      <c r="H167" s="17">
        <f>+'saisie Niv3_Pub'!H169+'saisie Niv3_Pub'!I169</f>
        <v>0</v>
      </c>
      <c r="I167" s="17">
        <f>+'saisie Niv3_Pub'!I169</f>
        <v>0</v>
      </c>
      <c r="J167" s="17">
        <f>+'saisie Niv3_Pub'!J169+'saisie Niv3_Pub'!K169</f>
        <v>0</v>
      </c>
      <c r="K167" s="17">
        <f>+'saisie Niv3_Pub'!K169</f>
        <v>0</v>
      </c>
      <c r="L167" s="17">
        <f>+'saisie Niv3_Pub'!L169+'saisie Niv3_Pub'!M169</f>
        <v>0</v>
      </c>
      <c r="M167" s="17">
        <f>+'saisie Niv3_Pub'!M169</f>
        <v>0</v>
      </c>
      <c r="N167" s="17">
        <f>+'saisie Niv3_Pub'!N169+'saisie Niv3_Pub'!O169</f>
        <v>0</v>
      </c>
      <c r="O167" s="17">
        <f>+'saisie Niv3_Pub'!O169</f>
        <v>0</v>
      </c>
      <c r="P167" s="16">
        <f t="shared" ref="P167:P179" si="55">B167+D167+F167+H167+J167+L167+N167</f>
        <v>0</v>
      </c>
      <c r="Q167" s="16">
        <f t="shared" ref="Q167:Q179" si="56">C167+E167+G167+I167+K167+M167+O167</f>
        <v>0</v>
      </c>
      <c r="R167" s="17" t="s">
        <v>507</v>
      </c>
      <c r="S167" s="17">
        <f>+'saisie Niv3_Pub'!S169+'saisie Niv3_Pub'!T169</f>
        <v>0</v>
      </c>
      <c r="T167" s="17">
        <f>+'saisie Niv3_Pub'!T169</f>
        <v>0</v>
      </c>
      <c r="U167" s="17">
        <f>+'saisie Niv3_Pub'!U169+'saisie Niv3_Pub'!V169</f>
        <v>0</v>
      </c>
      <c r="V167" s="17">
        <f>+'saisie Niv3_Pub'!V169</f>
        <v>0</v>
      </c>
      <c r="W167" s="17">
        <f>+'saisie Niv3_Pub'!W169+'saisie Niv3_Pub'!X169</f>
        <v>0</v>
      </c>
      <c r="X167" s="17">
        <f>+'saisie Niv3_Pub'!X169</f>
        <v>0</v>
      </c>
      <c r="Y167" s="17">
        <f>+'saisie Niv3_Pub'!Y169+'saisie Niv3_Pub'!Z169</f>
        <v>0</v>
      </c>
      <c r="Z167" s="17">
        <f>+'saisie Niv3_Pub'!Z169</f>
        <v>0</v>
      </c>
      <c r="AA167" s="17">
        <f>+'saisie Niv3_Pub'!AA169+'saisie Niv3_Pub'!AB169</f>
        <v>0</v>
      </c>
      <c r="AB167" s="17">
        <f>+'saisie Niv3_Pub'!AB169</f>
        <v>0</v>
      </c>
      <c r="AC167" s="17">
        <f>+'saisie Niv3_Pub'!AC169+'saisie Niv3_Pub'!AD169</f>
        <v>0</v>
      </c>
      <c r="AD167" s="17">
        <f>+'saisie Niv3_Pub'!AD169</f>
        <v>0</v>
      </c>
      <c r="AE167" s="17">
        <f>+'saisie Niv3_Pub'!AE169+'saisie Niv3_Pub'!AF169</f>
        <v>0</v>
      </c>
      <c r="AF167" s="17">
        <f>+'saisie Niv3_Pub'!AF169</f>
        <v>0</v>
      </c>
      <c r="AG167" s="16">
        <f t="shared" si="51"/>
        <v>0</v>
      </c>
      <c r="AH167" s="90">
        <f t="shared" si="52"/>
        <v>0</v>
      </c>
      <c r="AI167" s="17" t="s">
        <v>507</v>
      </c>
      <c r="AJ167" s="17">
        <f>+'saisie Niv3_Pub'!AJ169</f>
        <v>0</v>
      </c>
      <c r="AK167" s="17">
        <f>+'saisie Niv3_Pub'!AK169</f>
        <v>0</v>
      </c>
      <c r="AL167" s="17">
        <f>+'saisie Niv3_Pub'!AL169</f>
        <v>0</v>
      </c>
      <c r="AM167" s="17">
        <f>+'saisie Niv3_Pub'!AM169</f>
        <v>0</v>
      </c>
      <c r="AN167" s="17">
        <f>+'saisie Niv3_Pub'!AN169</f>
        <v>0</v>
      </c>
      <c r="AO167" s="17">
        <f>+'saisie Niv3_Pub'!AO169</f>
        <v>0</v>
      </c>
      <c r="AP167" s="17">
        <f>+'saisie Niv3_Pub'!AP169</f>
        <v>0</v>
      </c>
      <c r="AQ167" s="743">
        <f t="shared" si="53"/>
        <v>0</v>
      </c>
      <c r="AR167" s="17">
        <f>+'saisie Niv3_Pub'!AR169</f>
        <v>0</v>
      </c>
      <c r="AS167" s="17">
        <f>+'saisie Niv3_Pub'!AS169</f>
        <v>0</v>
      </c>
      <c r="AT167" s="17">
        <f>+'saisie Niv3_Pub'!AT169</f>
        <v>0</v>
      </c>
      <c r="AU167" s="17">
        <f>+'saisie Niv3_Pub'!AU169</f>
        <v>0</v>
      </c>
      <c r="AV167" s="17">
        <f>+'saisie Niv3_Pub'!AV169</f>
        <v>0</v>
      </c>
      <c r="AW167" s="17">
        <f>+'saisie Niv3_Pub'!AW169</f>
        <v>0</v>
      </c>
      <c r="AX167" s="17">
        <f>+'saisie Niv3_Pub'!AX169</f>
        <v>0</v>
      </c>
      <c r="AY167" s="90">
        <f t="shared" si="54"/>
        <v>0</v>
      </c>
      <c r="AZ167" s="17"/>
      <c r="BA167" s="17"/>
      <c r="BB167" s="31"/>
    </row>
    <row r="168" spans="1:54" ht="15" customHeight="1">
      <c r="A168" s="17" t="s">
        <v>508</v>
      </c>
      <c r="B168" s="17">
        <f>+'saisie Niv3_Pub'!B170+'saisie Niv3_Pub'!C170</f>
        <v>54</v>
      </c>
      <c r="C168" s="17">
        <f>+'saisie Niv3_Pub'!C170</f>
        <v>21</v>
      </c>
      <c r="D168" s="17">
        <f>+'saisie Niv3_Pub'!D170+'saisie Niv3_Pub'!E170</f>
        <v>7</v>
      </c>
      <c r="E168" s="17">
        <f>+'saisie Niv3_Pub'!E170</f>
        <v>4</v>
      </c>
      <c r="F168" s="17">
        <f>+'saisie Niv3_Pub'!F170+'saisie Niv3_Pub'!G170</f>
        <v>0</v>
      </c>
      <c r="G168" s="17">
        <f>+'saisie Niv3_Pub'!G170</f>
        <v>0</v>
      </c>
      <c r="H168" s="17">
        <f>+'saisie Niv3_Pub'!H170+'saisie Niv3_Pub'!I170</f>
        <v>8</v>
      </c>
      <c r="I168" s="17">
        <f>+'saisie Niv3_Pub'!I170</f>
        <v>0</v>
      </c>
      <c r="J168" s="17">
        <f>+'saisie Niv3_Pub'!J170+'saisie Niv3_Pub'!K170</f>
        <v>0</v>
      </c>
      <c r="K168" s="17">
        <f>+'saisie Niv3_Pub'!K170</f>
        <v>0</v>
      </c>
      <c r="L168" s="17">
        <f>+'saisie Niv3_Pub'!L170+'saisie Niv3_Pub'!M170</f>
        <v>0</v>
      </c>
      <c r="M168" s="17">
        <f>+'saisie Niv3_Pub'!M170</f>
        <v>0</v>
      </c>
      <c r="N168" s="17">
        <f>+'saisie Niv3_Pub'!N170+'saisie Niv3_Pub'!O170</f>
        <v>0</v>
      </c>
      <c r="O168" s="17">
        <f>+'saisie Niv3_Pub'!O170</f>
        <v>0</v>
      </c>
      <c r="P168" s="16">
        <f t="shared" si="55"/>
        <v>69</v>
      </c>
      <c r="Q168" s="16">
        <f t="shared" si="56"/>
        <v>25</v>
      </c>
      <c r="R168" s="17" t="s">
        <v>508</v>
      </c>
      <c r="S168" s="17">
        <f>+'saisie Niv3_Pub'!S170+'saisie Niv3_Pub'!T170</f>
        <v>0</v>
      </c>
      <c r="T168" s="17">
        <f>+'saisie Niv3_Pub'!T170</f>
        <v>0</v>
      </c>
      <c r="U168" s="17">
        <f>+'saisie Niv3_Pub'!U170+'saisie Niv3_Pub'!V170</f>
        <v>0</v>
      </c>
      <c r="V168" s="17">
        <f>+'saisie Niv3_Pub'!V170</f>
        <v>0</v>
      </c>
      <c r="W168" s="17">
        <f>+'saisie Niv3_Pub'!W170+'saisie Niv3_Pub'!X170</f>
        <v>0</v>
      </c>
      <c r="X168" s="17">
        <f>+'saisie Niv3_Pub'!X170</f>
        <v>0</v>
      </c>
      <c r="Y168" s="17">
        <f>+'saisie Niv3_Pub'!Y170+'saisie Niv3_Pub'!Z170</f>
        <v>0</v>
      </c>
      <c r="Z168" s="17">
        <f>+'saisie Niv3_Pub'!Z170</f>
        <v>0</v>
      </c>
      <c r="AA168" s="17">
        <f>+'saisie Niv3_Pub'!AA170+'saisie Niv3_Pub'!AB170</f>
        <v>0</v>
      </c>
      <c r="AB168" s="17">
        <f>+'saisie Niv3_Pub'!AB170</f>
        <v>0</v>
      </c>
      <c r="AC168" s="17">
        <f>+'saisie Niv3_Pub'!AC170+'saisie Niv3_Pub'!AD170</f>
        <v>0</v>
      </c>
      <c r="AD168" s="17">
        <f>+'saisie Niv3_Pub'!AD170</f>
        <v>0</v>
      </c>
      <c r="AE168" s="17">
        <f>+'saisie Niv3_Pub'!AE170+'saisie Niv3_Pub'!AF170</f>
        <v>0</v>
      </c>
      <c r="AF168" s="17">
        <f>+'saisie Niv3_Pub'!AF170</f>
        <v>0</v>
      </c>
      <c r="AG168" s="16">
        <f t="shared" si="51"/>
        <v>0</v>
      </c>
      <c r="AH168" s="90">
        <f t="shared" si="52"/>
        <v>0</v>
      </c>
      <c r="AI168" s="17" t="s">
        <v>508</v>
      </c>
      <c r="AJ168" s="17">
        <f>+'saisie Niv3_Pub'!AJ170</f>
        <v>1</v>
      </c>
      <c r="AK168" s="17">
        <f>+'saisie Niv3_Pub'!AK170</f>
        <v>1</v>
      </c>
      <c r="AL168" s="17">
        <f>+'saisie Niv3_Pub'!AL170</f>
        <v>0</v>
      </c>
      <c r="AM168" s="17">
        <f>+'saisie Niv3_Pub'!AM170</f>
        <v>1</v>
      </c>
      <c r="AN168" s="17">
        <f>+'saisie Niv3_Pub'!AN170</f>
        <v>0</v>
      </c>
      <c r="AO168" s="17">
        <f>+'saisie Niv3_Pub'!AO170</f>
        <v>0</v>
      </c>
      <c r="AP168" s="17">
        <f>+'saisie Niv3_Pub'!AP170</f>
        <v>0</v>
      </c>
      <c r="AQ168" s="743">
        <f t="shared" si="53"/>
        <v>3</v>
      </c>
      <c r="AR168" s="17">
        <f>+'saisie Niv3_Pub'!AR170</f>
        <v>2</v>
      </c>
      <c r="AS168" s="17">
        <f>+'saisie Niv3_Pub'!AS170</f>
        <v>2</v>
      </c>
      <c r="AT168" s="17">
        <f>+'saisie Niv3_Pub'!AT170</f>
        <v>0</v>
      </c>
      <c r="AU168" s="17">
        <f>+'saisie Niv3_Pub'!AU170</f>
        <v>3</v>
      </c>
      <c r="AV168" s="17">
        <f>+'saisie Niv3_Pub'!AV170</f>
        <v>1</v>
      </c>
      <c r="AW168" s="17">
        <f>+'saisie Niv3_Pub'!AW170</f>
        <v>0</v>
      </c>
      <c r="AX168" s="17">
        <f>+'saisie Niv3_Pub'!AX170</f>
        <v>4</v>
      </c>
      <c r="AY168" s="90">
        <f t="shared" si="54"/>
        <v>7</v>
      </c>
      <c r="AZ168" s="17">
        <f>+'saisie Niv3_Pub'!BA170</f>
        <v>1</v>
      </c>
      <c r="BA168" s="17">
        <f>+'saisie Niv3_Pub'!BB170</f>
        <v>1</v>
      </c>
      <c r="BB168" s="31"/>
    </row>
    <row r="169" spans="1:54" ht="15" customHeight="1">
      <c r="A169" s="17" t="s">
        <v>509</v>
      </c>
      <c r="B169" s="17">
        <f>+'saisie Niv3_Pub'!B171+'saisie Niv3_Pub'!C171</f>
        <v>88</v>
      </c>
      <c r="C169" s="17">
        <f>+'saisie Niv3_Pub'!C171</f>
        <v>32</v>
      </c>
      <c r="D169" s="17">
        <f>+'saisie Niv3_Pub'!D171+'saisie Niv3_Pub'!E171</f>
        <v>23</v>
      </c>
      <c r="E169" s="17">
        <f>+'saisie Niv3_Pub'!E171</f>
        <v>14</v>
      </c>
      <c r="F169" s="17">
        <f>+'saisie Niv3_Pub'!F171+'saisie Niv3_Pub'!G171</f>
        <v>0</v>
      </c>
      <c r="G169" s="17">
        <f>+'saisie Niv3_Pub'!G171</f>
        <v>0</v>
      </c>
      <c r="H169" s="17">
        <f>+'saisie Niv3_Pub'!H171+'saisie Niv3_Pub'!I171</f>
        <v>14</v>
      </c>
      <c r="I169" s="17">
        <f>+'saisie Niv3_Pub'!I171</f>
        <v>4</v>
      </c>
      <c r="J169" s="17">
        <f>+'saisie Niv3_Pub'!J171+'saisie Niv3_Pub'!K171</f>
        <v>54</v>
      </c>
      <c r="K169" s="17">
        <f>+'saisie Niv3_Pub'!K171</f>
        <v>24</v>
      </c>
      <c r="L169" s="17">
        <f>+'saisie Niv3_Pub'!L171+'saisie Niv3_Pub'!M171</f>
        <v>0</v>
      </c>
      <c r="M169" s="17">
        <f>+'saisie Niv3_Pub'!M171</f>
        <v>0</v>
      </c>
      <c r="N169" s="17">
        <f>+'saisie Niv3_Pub'!N171+'saisie Niv3_Pub'!O171</f>
        <v>16</v>
      </c>
      <c r="O169" s="17">
        <f>+'saisie Niv3_Pub'!O171</f>
        <v>5</v>
      </c>
      <c r="P169" s="16">
        <f t="shared" si="55"/>
        <v>195</v>
      </c>
      <c r="Q169" s="16">
        <f t="shared" si="56"/>
        <v>79</v>
      </c>
      <c r="R169" s="17" t="s">
        <v>509</v>
      </c>
      <c r="S169" s="17">
        <f>+'saisie Niv3_Pub'!S171+'saisie Niv3_Pub'!T171</f>
        <v>1</v>
      </c>
      <c r="T169" s="17">
        <f>+'saisie Niv3_Pub'!T171</f>
        <v>0</v>
      </c>
      <c r="U169" s="17">
        <f>+'saisie Niv3_Pub'!U171+'saisie Niv3_Pub'!V171</f>
        <v>4</v>
      </c>
      <c r="V169" s="17">
        <f>+'saisie Niv3_Pub'!V171</f>
        <v>3</v>
      </c>
      <c r="W169" s="17">
        <f>+'saisie Niv3_Pub'!W171+'saisie Niv3_Pub'!X171</f>
        <v>0</v>
      </c>
      <c r="X169" s="17">
        <f>+'saisie Niv3_Pub'!X171</f>
        <v>0</v>
      </c>
      <c r="Y169" s="17">
        <f>+'saisie Niv3_Pub'!Y171+'saisie Niv3_Pub'!Z171</f>
        <v>1</v>
      </c>
      <c r="Z169" s="17">
        <f>+'saisie Niv3_Pub'!Z171</f>
        <v>0</v>
      </c>
      <c r="AA169" s="17">
        <f>+'saisie Niv3_Pub'!AA171+'saisie Niv3_Pub'!AB171</f>
        <v>26</v>
      </c>
      <c r="AB169" s="17">
        <f>+'saisie Niv3_Pub'!AB171</f>
        <v>16</v>
      </c>
      <c r="AC169" s="17">
        <f>+'saisie Niv3_Pub'!AC171+'saisie Niv3_Pub'!AD171</f>
        <v>0</v>
      </c>
      <c r="AD169" s="17">
        <f>+'saisie Niv3_Pub'!AD171</f>
        <v>0</v>
      </c>
      <c r="AE169" s="17">
        <f>+'saisie Niv3_Pub'!AE171+'saisie Niv3_Pub'!AF171</f>
        <v>2</v>
      </c>
      <c r="AF169" s="17">
        <f>+'saisie Niv3_Pub'!AF171</f>
        <v>1</v>
      </c>
      <c r="AG169" s="16">
        <f t="shared" si="51"/>
        <v>34</v>
      </c>
      <c r="AH169" s="90">
        <f t="shared" si="52"/>
        <v>20</v>
      </c>
      <c r="AI169" s="17" t="s">
        <v>509</v>
      </c>
      <c r="AJ169" s="17">
        <f>+'saisie Niv3_Pub'!AJ171</f>
        <v>1</v>
      </c>
      <c r="AK169" s="17">
        <f>+'saisie Niv3_Pub'!AK171</f>
        <v>1</v>
      </c>
      <c r="AL169" s="17">
        <f>+'saisie Niv3_Pub'!AL171</f>
        <v>0</v>
      </c>
      <c r="AM169" s="17">
        <f>+'saisie Niv3_Pub'!AM171</f>
        <v>1</v>
      </c>
      <c r="AN169" s="17">
        <f>+'saisie Niv3_Pub'!AN171</f>
        <v>1</v>
      </c>
      <c r="AO169" s="17">
        <f>+'saisie Niv3_Pub'!AO171</f>
        <v>0</v>
      </c>
      <c r="AP169" s="17">
        <f>+'saisie Niv3_Pub'!AP171</f>
        <v>1</v>
      </c>
      <c r="AQ169" s="743">
        <f t="shared" si="53"/>
        <v>5</v>
      </c>
      <c r="AR169" s="17">
        <f>+'saisie Niv3_Pub'!AR171</f>
        <v>11</v>
      </c>
      <c r="AS169" s="17">
        <f>+'saisie Niv3_Pub'!AS171</f>
        <v>11</v>
      </c>
      <c r="AT169" s="17">
        <f>+'saisie Niv3_Pub'!AT171</f>
        <v>0</v>
      </c>
      <c r="AU169" s="17">
        <f>+'saisie Niv3_Pub'!AU171</f>
        <v>8</v>
      </c>
      <c r="AV169" s="17">
        <f>+'saisie Niv3_Pub'!AV171</f>
        <v>3</v>
      </c>
      <c r="AW169" s="17">
        <f>+'saisie Niv3_Pub'!AW171</f>
        <v>0</v>
      </c>
      <c r="AX169" s="17">
        <f>+'saisie Niv3_Pub'!AX171</f>
        <v>8</v>
      </c>
      <c r="AY169" s="90">
        <f t="shared" si="54"/>
        <v>16</v>
      </c>
      <c r="AZ169" s="17">
        <f>+'saisie Niv3_Pub'!BA171</f>
        <v>1</v>
      </c>
      <c r="BA169" s="17">
        <f>+'saisie Niv3_Pub'!BB171</f>
        <v>1</v>
      </c>
      <c r="BB169" s="31"/>
    </row>
    <row r="170" spans="1:54" ht="15" customHeight="1">
      <c r="A170" s="17" t="s">
        <v>510</v>
      </c>
      <c r="B170" s="17">
        <f>+'saisie Niv3_Pub'!B172+'saisie Niv3_Pub'!C172</f>
        <v>61</v>
      </c>
      <c r="C170" s="17">
        <f>+'saisie Niv3_Pub'!C172</f>
        <v>30</v>
      </c>
      <c r="D170" s="17">
        <f>+'saisie Niv3_Pub'!D172+'saisie Niv3_Pub'!E172</f>
        <v>15</v>
      </c>
      <c r="E170" s="17">
        <f>+'saisie Niv3_Pub'!E172</f>
        <v>8</v>
      </c>
      <c r="F170" s="17">
        <f>+'saisie Niv3_Pub'!F172+'saisie Niv3_Pub'!G172</f>
        <v>0</v>
      </c>
      <c r="G170" s="17">
        <f>+'saisie Niv3_Pub'!G172</f>
        <v>0</v>
      </c>
      <c r="H170" s="17">
        <f>+'saisie Niv3_Pub'!H172+'saisie Niv3_Pub'!I172</f>
        <v>10</v>
      </c>
      <c r="I170" s="17">
        <f>+'saisie Niv3_Pub'!I172</f>
        <v>3</v>
      </c>
      <c r="J170" s="17">
        <f>+'saisie Niv3_Pub'!J172+'saisie Niv3_Pub'!K172</f>
        <v>37</v>
      </c>
      <c r="K170" s="17">
        <f>+'saisie Niv3_Pub'!K172</f>
        <v>19</v>
      </c>
      <c r="L170" s="17">
        <f>+'saisie Niv3_Pub'!L172+'saisie Niv3_Pub'!M172</f>
        <v>0</v>
      </c>
      <c r="M170" s="17">
        <f>+'saisie Niv3_Pub'!M172</f>
        <v>0</v>
      </c>
      <c r="N170" s="17">
        <f>+'saisie Niv3_Pub'!N172+'saisie Niv3_Pub'!O172</f>
        <v>12</v>
      </c>
      <c r="O170" s="17">
        <f>+'saisie Niv3_Pub'!O172</f>
        <v>3</v>
      </c>
      <c r="P170" s="16">
        <f t="shared" si="55"/>
        <v>135</v>
      </c>
      <c r="Q170" s="16">
        <f t="shared" si="56"/>
        <v>63</v>
      </c>
      <c r="R170" s="17" t="s">
        <v>510</v>
      </c>
      <c r="S170" s="17">
        <f>+'saisie Niv3_Pub'!S172+'saisie Niv3_Pub'!T172</f>
        <v>9</v>
      </c>
      <c r="T170" s="17">
        <f>+'saisie Niv3_Pub'!T172</f>
        <v>6</v>
      </c>
      <c r="U170" s="17">
        <f>+'saisie Niv3_Pub'!U172+'saisie Niv3_Pub'!V172</f>
        <v>1</v>
      </c>
      <c r="V170" s="17">
        <f>+'saisie Niv3_Pub'!V172</f>
        <v>0</v>
      </c>
      <c r="W170" s="17">
        <f>+'saisie Niv3_Pub'!W172+'saisie Niv3_Pub'!X172</f>
        <v>0</v>
      </c>
      <c r="X170" s="17">
        <f>+'saisie Niv3_Pub'!X172</f>
        <v>0</v>
      </c>
      <c r="Y170" s="17">
        <f>+'saisie Niv3_Pub'!Y172+'saisie Niv3_Pub'!Z172</f>
        <v>9</v>
      </c>
      <c r="Z170" s="17">
        <f>+'saisie Niv3_Pub'!Z172</f>
        <v>8</v>
      </c>
      <c r="AA170" s="17">
        <f>+'saisie Niv3_Pub'!AA172+'saisie Niv3_Pub'!AB172</f>
        <v>9</v>
      </c>
      <c r="AB170" s="17">
        <f>+'saisie Niv3_Pub'!AB172</f>
        <v>0</v>
      </c>
      <c r="AC170" s="17">
        <f>+'saisie Niv3_Pub'!AC172+'saisie Niv3_Pub'!AD172</f>
        <v>0</v>
      </c>
      <c r="AD170" s="17">
        <f>+'saisie Niv3_Pub'!AD172</f>
        <v>0</v>
      </c>
      <c r="AE170" s="17">
        <f>+'saisie Niv3_Pub'!AE172+'saisie Niv3_Pub'!AF172</f>
        <v>4</v>
      </c>
      <c r="AF170" s="17">
        <f>+'saisie Niv3_Pub'!AF172</f>
        <v>0</v>
      </c>
      <c r="AG170" s="16">
        <f t="shared" si="51"/>
        <v>32</v>
      </c>
      <c r="AH170" s="90">
        <f t="shared" si="52"/>
        <v>14</v>
      </c>
      <c r="AI170" s="17" t="s">
        <v>510</v>
      </c>
      <c r="AJ170" s="17">
        <f>+'saisie Niv3_Pub'!AJ172</f>
        <v>2</v>
      </c>
      <c r="AK170" s="17">
        <f>+'saisie Niv3_Pub'!AK172</f>
        <v>1</v>
      </c>
      <c r="AL170" s="17">
        <f>+'saisie Niv3_Pub'!AL172</f>
        <v>0</v>
      </c>
      <c r="AM170" s="17">
        <f>+'saisie Niv3_Pub'!AM172</f>
        <v>1</v>
      </c>
      <c r="AN170" s="17">
        <f>+'saisie Niv3_Pub'!AN172</f>
        <v>1</v>
      </c>
      <c r="AO170" s="17">
        <f>+'saisie Niv3_Pub'!AO172</f>
        <v>0</v>
      </c>
      <c r="AP170" s="17">
        <f>+'saisie Niv3_Pub'!AP172</f>
        <v>1</v>
      </c>
      <c r="AQ170" s="743">
        <f t="shared" si="53"/>
        <v>6</v>
      </c>
      <c r="AR170" s="17">
        <f>+'saisie Niv3_Pub'!AR172</f>
        <v>7</v>
      </c>
      <c r="AS170" s="17">
        <f>+'saisie Niv3_Pub'!AS172</f>
        <v>6</v>
      </c>
      <c r="AT170" s="17">
        <f>+'saisie Niv3_Pub'!AT172</f>
        <v>1</v>
      </c>
      <c r="AU170" s="17">
        <f>+'saisie Niv3_Pub'!AU172</f>
        <v>10</v>
      </c>
      <c r="AV170" s="17">
        <f>+'saisie Niv3_Pub'!AV172</f>
        <v>0</v>
      </c>
      <c r="AW170" s="17">
        <f>+'saisie Niv3_Pub'!AW172</f>
        <v>0</v>
      </c>
      <c r="AX170" s="17">
        <f>+'saisie Niv3_Pub'!AX172</f>
        <v>8</v>
      </c>
      <c r="AY170" s="90">
        <f t="shared" si="54"/>
        <v>18</v>
      </c>
      <c r="AZ170" s="17">
        <f>+'saisie Niv3_Pub'!BA172</f>
        <v>1</v>
      </c>
      <c r="BA170" s="17">
        <f>+'saisie Niv3_Pub'!BB172</f>
        <v>1</v>
      </c>
      <c r="BB170" s="31"/>
    </row>
    <row r="171" spans="1:54" ht="15" customHeight="1">
      <c r="A171" s="17" t="s">
        <v>511</v>
      </c>
      <c r="B171" s="17">
        <f>+'saisie Niv3_Pub'!B173+'saisie Niv3_Pub'!C173</f>
        <v>45</v>
      </c>
      <c r="C171" s="17">
        <f>+'saisie Niv3_Pub'!C173</f>
        <v>17</v>
      </c>
      <c r="D171" s="17">
        <f>+'saisie Niv3_Pub'!D173+'saisie Niv3_Pub'!E173</f>
        <v>7</v>
      </c>
      <c r="E171" s="17">
        <f>+'saisie Niv3_Pub'!E173</f>
        <v>3</v>
      </c>
      <c r="F171" s="17">
        <f>+'saisie Niv3_Pub'!F173+'saisie Niv3_Pub'!G173</f>
        <v>0</v>
      </c>
      <c r="G171" s="17">
        <f>+'saisie Niv3_Pub'!G173</f>
        <v>0</v>
      </c>
      <c r="H171" s="17">
        <f>+'saisie Niv3_Pub'!H173+'saisie Niv3_Pub'!I173</f>
        <v>0</v>
      </c>
      <c r="I171" s="17">
        <f>+'saisie Niv3_Pub'!I173</f>
        <v>0</v>
      </c>
      <c r="J171" s="17">
        <f>+'saisie Niv3_Pub'!J173+'saisie Niv3_Pub'!K173</f>
        <v>15</v>
      </c>
      <c r="K171" s="17">
        <f>+'saisie Niv3_Pub'!K173</f>
        <v>6</v>
      </c>
      <c r="L171" s="17">
        <f>+'saisie Niv3_Pub'!L173+'saisie Niv3_Pub'!M173</f>
        <v>0</v>
      </c>
      <c r="M171" s="17">
        <f>+'saisie Niv3_Pub'!M173</f>
        <v>0</v>
      </c>
      <c r="N171" s="17">
        <f>+'saisie Niv3_Pub'!N173+'saisie Niv3_Pub'!O173</f>
        <v>0</v>
      </c>
      <c r="O171" s="17">
        <f>+'saisie Niv3_Pub'!O173</f>
        <v>0</v>
      </c>
      <c r="P171" s="16">
        <f t="shared" si="55"/>
        <v>67</v>
      </c>
      <c r="Q171" s="16">
        <f t="shared" si="56"/>
        <v>26</v>
      </c>
      <c r="R171" s="17" t="s">
        <v>511</v>
      </c>
      <c r="S171" s="17">
        <f>+'saisie Niv3_Pub'!S173+'saisie Niv3_Pub'!T173</f>
        <v>5</v>
      </c>
      <c r="T171" s="17">
        <f>+'saisie Niv3_Pub'!T173</f>
        <v>0</v>
      </c>
      <c r="U171" s="17">
        <f>+'saisie Niv3_Pub'!U173+'saisie Niv3_Pub'!V173</f>
        <v>1</v>
      </c>
      <c r="V171" s="17">
        <f>+'saisie Niv3_Pub'!V173</f>
        <v>0</v>
      </c>
      <c r="W171" s="17">
        <f>+'saisie Niv3_Pub'!W173+'saisie Niv3_Pub'!X173</f>
        <v>0</v>
      </c>
      <c r="X171" s="17">
        <f>+'saisie Niv3_Pub'!X173</f>
        <v>0</v>
      </c>
      <c r="Y171" s="17">
        <f>+'saisie Niv3_Pub'!Y173+'saisie Niv3_Pub'!Z173</f>
        <v>0</v>
      </c>
      <c r="Z171" s="17">
        <f>+'saisie Niv3_Pub'!Z173</f>
        <v>0</v>
      </c>
      <c r="AA171" s="17">
        <f>+'saisie Niv3_Pub'!AA173+'saisie Niv3_Pub'!AB173</f>
        <v>6</v>
      </c>
      <c r="AB171" s="17">
        <f>+'saisie Niv3_Pub'!AB173</f>
        <v>3</v>
      </c>
      <c r="AC171" s="17">
        <f>+'saisie Niv3_Pub'!AC173+'saisie Niv3_Pub'!AD173</f>
        <v>0</v>
      </c>
      <c r="AD171" s="17">
        <f>+'saisie Niv3_Pub'!AD173</f>
        <v>0</v>
      </c>
      <c r="AE171" s="17">
        <f>+'saisie Niv3_Pub'!AE173+'saisie Niv3_Pub'!AF173</f>
        <v>0</v>
      </c>
      <c r="AF171" s="17">
        <f>+'saisie Niv3_Pub'!AF173</f>
        <v>0</v>
      </c>
      <c r="AG171" s="16">
        <f t="shared" si="51"/>
        <v>12</v>
      </c>
      <c r="AH171" s="90">
        <f t="shared" si="52"/>
        <v>3</v>
      </c>
      <c r="AI171" s="17" t="s">
        <v>511</v>
      </c>
      <c r="AJ171" s="17">
        <f>+'saisie Niv3_Pub'!AJ173</f>
        <v>1</v>
      </c>
      <c r="AK171" s="17">
        <f>+'saisie Niv3_Pub'!AK173</f>
        <v>1</v>
      </c>
      <c r="AL171" s="17">
        <f>+'saisie Niv3_Pub'!AL173</f>
        <v>0</v>
      </c>
      <c r="AM171" s="17">
        <f>+'saisie Niv3_Pub'!AM173</f>
        <v>0</v>
      </c>
      <c r="AN171" s="17">
        <f>+'saisie Niv3_Pub'!AN173</f>
        <v>1</v>
      </c>
      <c r="AO171" s="17">
        <f>+'saisie Niv3_Pub'!AO173</f>
        <v>0</v>
      </c>
      <c r="AP171" s="17">
        <f>+'saisie Niv3_Pub'!AP173</f>
        <v>0</v>
      </c>
      <c r="AQ171" s="743">
        <f t="shared" si="53"/>
        <v>3</v>
      </c>
      <c r="AR171" s="17">
        <f>+'saisie Niv3_Pub'!AR173</f>
        <v>3</v>
      </c>
      <c r="AS171" s="17">
        <f>+'saisie Niv3_Pub'!AS173</f>
        <v>3</v>
      </c>
      <c r="AT171" s="17">
        <f>+'saisie Niv3_Pub'!AT173</f>
        <v>0</v>
      </c>
      <c r="AU171" s="17">
        <f>+'saisie Niv3_Pub'!AU173</f>
        <v>5</v>
      </c>
      <c r="AV171" s="17">
        <f>+'saisie Niv3_Pub'!AV173</f>
        <v>2</v>
      </c>
      <c r="AW171" s="17">
        <f>+'saisie Niv3_Pub'!AW173</f>
        <v>0</v>
      </c>
      <c r="AX171" s="17">
        <f>+'saisie Niv3_Pub'!AX173</f>
        <v>5</v>
      </c>
      <c r="AY171" s="90">
        <f t="shared" si="54"/>
        <v>10</v>
      </c>
      <c r="AZ171" s="17">
        <f>+'saisie Niv3_Pub'!BA173</f>
        <v>1</v>
      </c>
      <c r="BA171" s="17">
        <f>+'saisie Niv3_Pub'!BB173</f>
        <v>1</v>
      </c>
      <c r="BB171" s="31"/>
    </row>
    <row r="172" spans="1:54" ht="15" customHeight="1">
      <c r="A172" s="17" t="s">
        <v>512</v>
      </c>
      <c r="B172" s="17">
        <f>+'saisie Niv3_Pub'!B174+'saisie Niv3_Pub'!C174</f>
        <v>20</v>
      </c>
      <c r="C172" s="17">
        <f>+'saisie Niv3_Pub'!C174</f>
        <v>3</v>
      </c>
      <c r="D172" s="17">
        <f>+'saisie Niv3_Pub'!D174+'saisie Niv3_Pub'!E174</f>
        <v>0</v>
      </c>
      <c r="E172" s="17">
        <f>+'saisie Niv3_Pub'!E174</f>
        <v>0</v>
      </c>
      <c r="F172" s="17">
        <f>+'saisie Niv3_Pub'!F174+'saisie Niv3_Pub'!G174</f>
        <v>0</v>
      </c>
      <c r="G172" s="17">
        <f>+'saisie Niv3_Pub'!G174</f>
        <v>0</v>
      </c>
      <c r="H172" s="17">
        <f>+'saisie Niv3_Pub'!H174+'saisie Niv3_Pub'!I174</f>
        <v>0</v>
      </c>
      <c r="I172" s="17">
        <f>+'saisie Niv3_Pub'!I174</f>
        <v>0</v>
      </c>
      <c r="J172" s="17">
        <f>+'saisie Niv3_Pub'!J174+'saisie Niv3_Pub'!K174</f>
        <v>6</v>
      </c>
      <c r="K172" s="17">
        <f>+'saisie Niv3_Pub'!K174</f>
        <v>3</v>
      </c>
      <c r="L172" s="17">
        <f>+'saisie Niv3_Pub'!L174+'saisie Niv3_Pub'!M174</f>
        <v>0</v>
      </c>
      <c r="M172" s="17">
        <f>+'saisie Niv3_Pub'!M174</f>
        <v>0</v>
      </c>
      <c r="N172" s="17">
        <f>+'saisie Niv3_Pub'!N174+'saisie Niv3_Pub'!O174</f>
        <v>0</v>
      </c>
      <c r="O172" s="17">
        <f>+'saisie Niv3_Pub'!O174</f>
        <v>0</v>
      </c>
      <c r="P172" s="16">
        <f t="shared" si="55"/>
        <v>26</v>
      </c>
      <c r="Q172" s="16">
        <f t="shared" si="56"/>
        <v>6</v>
      </c>
      <c r="R172" s="17" t="s">
        <v>512</v>
      </c>
      <c r="S172" s="17">
        <f>+'saisie Niv3_Pub'!S174+'saisie Niv3_Pub'!T174</f>
        <v>1</v>
      </c>
      <c r="T172" s="17">
        <f>+'saisie Niv3_Pub'!T174</f>
        <v>0</v>
      </c>
      <c r="U172" s="17">
        <f>+'saisie Niv3_Pub'!U174+'saisie Niv3_Pub'!V174</f>
        <v>0</v>
      </c>
      <c r="V172" s="17">
        <f>+'saisie Niv3_Pub'!V174</f>
        <v>0</v>
      </c>
      <c r="W172" s="17">
        <f>+'saisie Niv3_Pub'!W174+'saisie Niv3_Pub'!X174</f>
        <v>0</v>
      </c>
      <c r="X172" s="17">
        <f>+'saisie Niv3_Pub'!X174</f>
        <v>0</v>
      </c>
      <c r="Y172" s="17">
        <f>+'saisie Niv3_Pub'!Y174+'saisie Niv3_Pub'!Z174</f>
        <v>0</v>
      </c>
      <c r="Z172" s="17">
        <f>+'saisie Niv3_Pub'!Z174</f>
        <v>0</v>
      </c>
      <c r="AA172" s="17">
        <f>+'saisie Niv3_Pub'!AA174+'saisie Niv3_Pub'!AB174</f>
        <v>1</v>
      </c>
      <c r="AB172" s="17">
        <f>+'saisie Niv3_Pub'!AB174</f>
        <v>1</v>
      </c>
      <c r="AC172" s="17">
        <f>+'saisie Niv3_Pub'!AC174+'saisie Niv3_Pub'!AD174</f>
        <v>0</v>
      </c>
      <c r="AD172" s="17">
        <f>+'saisie Niv3_Pub'!AD174</f>
        <v>0</v>
      </c>
      <c r="AE172" s="17">
        <f>+'saisie Niv3_Pub'!AE174+'saisie Niv3_Pub'!AF174</f>
        <v>0</v>
      </c>
      <c r="AF172" s="17">
        <f>+'saisie Niv3_Pub'!AF174</f>
        <v>0</v>
      </c>
      <c r="AG172" s="16">
        <f t="shared" si="51"/>
        <v>2</v>
      </c>
      <c r="AH172" s="90">
        <f t="shared" si="52"/>
        <v>1</v>
      </c>
      <c r="AI172" s="17" t="s">
        <v>512</v>
      </c>
      <c r="AJ172" s="17">
        <f>+'saisie Niv3_Pub'!AJ174</f>
        <v>1</v>
      </c>
      <c r="AK172" s="17">
        <f>+'saisie Niv3_Pub'!AK174</f>
        <v>0</v>
      </c>
      <c r="AL172" s="17">
        <f>+'saisie Niv3_Pub'!AL174</f>
        <v>0</v>
      </c>
      <c r="AM172" s="17">
        <f>+'saisie Niv3_Pub'!AM174</f>
        <v>0</v>
      </c>
      <c r="AN172" s="17">
        <f>+'saisie Niv3_Pub'!AN174</f>
        <v>1</v>
      </c>
      <c r="AO172" s="17">
        <f>+'saisie Niv3_Pub'!AO174</f>
        <v>0</v>
      </c>
      <c r="AP172" s="17">
        <f>+'saisie Niv3_Pub'!AP174</f>
        <v>0</v>
      </c>
      <c r="AQ172" s="743">
        <f t="shared" si="53"/>
        <v>2</v>
      </c>
      <c r="AR172" s="17">
        <f>+'saisie Niv3_Pub'!AR174</f>
        <v>2</v>
      </c>
      <c r="AS172" s="17">
        <f>+'saisie Niv3_Pub'!AS174</f>
        <v>2</v>
      </c>
      <c r="AT172" s="17">
        <f>+'saisie Niv3_Pub'!AT174</f>
        <v>0</v>
      </c>
      <c r="AU172" s="17">
        <f>+'saisie Niv3_Pub'!AU174</f>
        <v>7</v>
      </c>
      <c r="AV172" s="17">
        <f>+'saisie Niv3_Pub'!AV174</f>
        <v>2</v>
      </c>
      <c r="AW172" s="17">
        <f>+'saisie Niv3_Pub'!AW174</f>
        <v>0</v>
      </c>
      <c r="AX172" s="17">
        <f>+'saisie Niv3_Pub'!AX174</f>
        <v>0</v>
      </c>
      <c r="AY172" s="90">
        <f t="shared" si="54"/>
        <v>7</v>
      </c>
      <c r="AZ172" s="17">
        <f>+'saisie Niv3_Pub'!BA174</f>
        <v>1</v>
      </c>
      <c r="BA172" s="17">
        <f>+'saisie Niv3_Pub'!BB174</f>
        <v>1</v>
      </c>
      <c r="BB172" s="31"/>
    </row>
    <row r="173" spans="1:54" ht="15" customHeight="1">
      <c r="A173" s="17" t="s">
        <v>513</v>
      </c>
      <c r="B173" s="17">
        <f>+'saisie Niv3_Pub'!B175+'saisie Niv3_Pub'!C175</f>
        <v>92</v>
      </c>
      <c r="C173" s="17">
        <f>+'saisie Niv3_Pub'!C175</f>
        <v>45</v>
      </c>
      <c r="D173" s="17">
        <f>+'saisie Niv3_Pub'!D175+'saisie Niv3_Pub'!E175</f>
        <v>16</v>
      </c>
      <c r="E173" s="17">
        <f>+'saisie Niv3_Pub'!E175</f>
        <v>4</v>
      </c>
      <c r="F173" s="17">
        <f>+'saisie Niv3_Pub'!F175+'saisie Niv3_Pub'!G175</f>
        <v>0</v>
      </c>
      <c r="G173" s="17">
        <f>+'saisie Niv3_Pub'!G175</f>
        <v>0</v>
      </c>
      <c r="H173" s="17">
        <f>+'saisie Niv3_Pub'!H175+'saisie Niv3_Pub'!I175</f>
        <v>18</v>
      </c>
      <c r="I173" s="17">
        <f>+'saisie Niv3_Pub'!I175</f>
        <v>2</v>
      </c>
      <c r="J173" s="17">
        <f>+'saisie Niv3_Pub'!J175+'saisie Niv3_Pub'!K175</f>
        <v>45</v>
      </c>
      <c r="K173" s="17">
        <f>+'saisie Niv3_Pub'!K175</f>
        <v>24</v>
      </c>
      <c r="L173" s="17">
        <f>+'saisie Niv3_Pub'!L175+'saisie Niv3_Pub'!M175</f>
        <v>0</v>
      </c>
      <c r="M173" s="17">
        <f>+'saisie Niv3_Pub'!M175</f>
        <v>0</v>
      </c>
      <c r="N173" s="17">
        <f>+'saisie Niv3_Pub'!N175+'saisie Niv3_Pub'!O175</f>
        <v>21</v>
      </c>
      <c r="O173" s="17">
        <f>+'saisie Niv3_Pub'!O175</f>
        <v>4</v>
      </c>
      <c r="P173" s="16">
        <f t="shared" si="55"/>
        <v>192</v>
      </c>
      <c r="Q173" s="16">
        <f t="shared" si="56"/>
        <v>79</v>
      </c>
      <c r="R173" s="17" t="s">
        <v>513</v>
      </c>
      <c r="S173" s="17">
        <f>+'saisie Niv3_Pub'!S175+'saisie Niv3_Pub'!T175</f>
        <v>0</v>
      </c>
      <c r="T173" s="17">
        <f>+'saisie Niv3_Pub'!T175</f>
        <v>0</v>
      </c>
      <c r="U173" s="17">
        <f>+'saisie Niv3_Pub'!U175+'saisie Niv3_Pub'!V175</f>
        <v>2</v>
      </c>
      <c r="V173" s="17">
        <f>+'saisie Niv3_Pub'!V175</f>
        <v>0</v>
      </c>
      <c r="W173" s="17">
        <f>+'saisie Niv3_Pub'!W175+'saisie Niv3_Pub'!X175</f>
        <v>0</v>
      </c>
      <c r="X173" s="17">
        <f>+'saisie Niv3_Pub'!X175</f>
        <v>0</v>
      </c>
      <c r="Y173" s="17">
        <f>+'saisie Niv3_Pub'!Y175+'saisie Niv3_Pub'!Z175</f>
        <v>1</v>
      </c>
      <c r="Z173" s="17">
        <f>+'saisie Niv3_Pub'!Z175</f>
        <v>0</v>
      </c>
      <c r="AA173" s="17">
        <f>+'saisie Niv3_Pub'!AA175+'saisie Niv3_Pub'!AB175</f>
        <v>16</v>
      </c>
      <c r="AB173" s="17">
        <f>+'saisie Niv3_Pub'!AB175</f>
        <v>5</v>
      </c>
      <c r="AC173" s="17">
        <f>+'saisie Niv3_Pub'!AC175+'saisie Niv3_Pub'!AD175</f>
        <v>0</v>
      </c>
      <c r="AD173" s="17">
        <f>+'saisie Niv3_Pub'!AD175</f>
        <v>0</v>
      </c>
      <c r="AE173" s="17">
        <f>+'saisie Niv3_Pub'!AE175+'saisie Niv3_Pub'!AF175</f>
        <v>9</v>
      </c>
      <c r="AF173" s="17">
        <f>+'saisie Niv3_Pub'!AF175</f>
        <v>1</v>
      </c>
      <c r="AG173" s="16">
        <f t="shared" si="51"/>
        <v>28</v>
      </c>
      <c r="AH173" s="90">
        <f t="shared" si="52"/>
        <v>6</v>
      </c>
      <c r="AI173" s="17" t="s">
        <v>513</v>
      </c>
      <c r="AJ173" s="17">
        <f>+'saisie Niv3_Pub'!AJ175</f>
        <v>2</v>
      </c>
      <c r="AK173" s="17">
        <f>+'saisie Niv3_Pub'!AK175</f>
        <v>1</v>
      </c>
      <c r="AL173" s="17">
        <f>+'saisie Niv3_Pub'!AL175</f>
        <v>0</v>
      </c>
      <c r="AM173" s="17">
        <f>+'saisie Niv3_Pub'!AM175</f>
        <v>1</v>
      </c>
      <c r="AN173" s="17">
        <f>+'saisie Niv3_Pub'!AN175</f>
        <v>1</v>
      </c>
      <c r="AO173" s="17">
        <f>+'saisie Niv3_Pub'!AO175</f>
        <v>0</v>
      </c>
      <c r="AP173" s="17">
        <f>+'saisie Niv3_Pub'!AP175</f>
        <v>1</v>
      </c>
      <c r="AQ173" s="743">
        <f t="shared" si="53"/>
        <v>6</v>
      </c>
      <c r="AR173" s="17">
        <f>+'saisie Niv3_Pub'!AR175</f>
        <v>18</v>
      </c>
      <c r="AS173" s="17">
        <f>+'saisie Niv3_Pub'!AS175</f>
        <v>11</v>
      </c>
      <c r="AT173" s="17">
        <f>+'saisie Niv3_Pub'!AT175</f>
        <v>7</v>
      </c>
      <c r="AU173" s="17">
        <f>+'saisie Niv3_Pub'!AU175</f>
        <v>10</v>
      </c>
      <c r="AV173" s="17">
        <f>+'saisie Niv3_Pub'!AV175</f>
        <v>1</v>
      </c>
      <c r="AW173" s="17">
        <f>+'saisie Niv3_Pub'!AW175</f>
        <v>0</v>
      </c>
      <c r="AX173" s="17">
        <f>+'saisie Niv3_Pub'!AX175</f>
        <v>19</v>
      </c>
      <c r="AY173" s="90">
        <f t="shared" si="54"/>
        <v>29</v>
      </c>
      <c r="AZ173" s="17">
        <f>+'saisie Niv3_Pub'!BA175</f>
        <v>1</v>
      </c>
      <c r="BA173" s="17">
        <v>1</v>
      </c>
      <c r="BB173" s="31"/>
    </row>
    <row r="174" spans="1:54" ht="15" customHeight="1">
      <c r="A174" s="17" t="s">
        <v>514</v>
      </c>
      <c r="B174" s="17">
        <f>+'saisie Niv3_Pub'!B176+'saisie Niv3_Pub'!C176</f>
        <v>0</v>
      </c>
      <c r="C174" s="17">
        <f>+'saisie Niv3_Pub'!C176</f>
        <v>0</v>
      </c>
      <c r="D174" s="17">
        <f>+'saisie Niv3_Pub'!D176+'saisie Niv3_Pub'!E176</f>
        <v>0</v>
      </c>
      <c r="E174" s="17">
        <f>+'saisie Niv3_Pub'!E176</f>
        <v>0</v>
      </c>
      <c r="F174" s="17">
        <f>+'saisie Niv3_Pub'!F176+'saisie Niv3_Pub'!G176</f>
        <v>0</v>
      </c>
      <c r="G174" s="17">
        <f>+'saisie Niv3_Pub'!G176</f>
        <v>0</v>
      </c>
      <c r="H174" s="17">
        <f>+'saisie Niv3_Pub'!H176+'saisie Niv3_Pub'!I176</f>
        <v>0</v>
      </c>
      <c r="I174" s="17">
        <f>+'saisie Niv3_Pub'!I176</f>
        <v>0</v>
      </c>
      <c r="J174" s="17">
        <f>+'saisie Niv3_Pub'!J176+'saisie Niv3_Pub'!K176</f>
        <v>0</v>
      </c>
      <c r="K174" s="17">
        <f>+'saisie Niv3_Pub'!K176</f>
        <v>0</v>
      </c>
      <c r="L174" s="17">
        <f>+'saisie Niv3_Pub'!L176+'saisie Niv3_Pub'!M176</f>
        <v>0</v>
      </c>
      <c r="M174" s="17">
        <f>+'saisie Niv3_Pub'!M176</f>
        <v>0</v>
      </c>
      <c r="N174" s="17">
        <f>+'saisie Niv3_Pub'!N176+'saisie Niv3_Pub'!O176</f>
        <v>0</v>
      </c>
      <c r="O174" s="17">
        <f>+'saisie Niv3_Pub'!O176</f>
        <v>0</v>
      </c>
      <c r="P174" s="16">
        <f t="shared" si="55"/>
        <v>0</v>
      </c>
      <c r="Q174" s="16">
        <f t="shared" si="56"/>
        <v>0</v>
      </c>
      <c r="R174" s="17" t="s">
        <v>514</v>
      </c>
      <c r="S174" s="17">
        <f>+'saisie Niv3_Pub'!S176+'saisie Niv3_Pub'!T176</f>
        <v>0</v>
      </c>
      <c r="T174" s="17">
        <f>+'saisie Niv3_Pub'!T176</f>
        <v>0</v>
      </c>
      <c r="U174" s="17">
        <f>+'saisie Niv3_Pub'!U176+'saisie Niv3_Pub'!V176</f>
        <v>0</v>
      </c>
      <c r="V174" s="17">
        <f>+'saisie Niv3_Pub'!V176</f>
        <v>0</v>
      </c>
      <c r="W174" s="17">
        <f>+'saisie Niv3_Pub'!W176+'saisie Niv3_Pub'!X176</f>
        <v>0</v>
      </c>
      <c r="X174" s="17">
        <f>+'saisie Niv3_Pub'!X176</f>
        <v>0</v>
      </c>
      <c r="Y174" s="17">
        <f>+'saisie Niv3_Pub'!Y176+'saisie Niv3_Pub'!Z176</f>
        <v>0</v>
      </c>
      <c r="Z174" s="17">
        <f>+'saisie Niv3_Pub'!Z176</f>
        <v>0</v>
      </c>
      <c r="AA174" s="17">
        <f>+'saisie Niv3_Pub'!AA176+'saisie Niv3_Pub'!AB176</f>
        <v>0</v>
      </c>
      <c r="AB174" s="17">
        <f>+'saisie Niv3_Pub'!AB176</f>
        <v>0</v>
      </c>
      <c r="AC174" s="17">
        <f>+'saisie Niv3_Pub'!AC176+'saisie Niv3_Pub'!AD176</f>
        <v>0</v>
      </c>
      <c r="AD174" s="17">
        <f>+'saisie Niv3_Pub'!AD176</f>
        <v>0</v>
      </c>
      <c r="AE174" s="17">
        <f>+'saisie Niv3_Pub'!AE176+'saisie Niv3_Pub'!AF176</f>
        <v>0</v>
      </c>
      <c r="AF174" s="17">
        <f>+'saisie Niv3_Pub'!AF176</f>
        <v>0</v>
      </c>
      <c r="AG174" s="16">
        <f t="shared" si="51"/>
        <v>0</v>
      </c>
      <c r="AH174" s="90">
        <f t="shared" si="52"/>
        <v>0</v>
      </c>
      <c r="AI174" s="17" t="s">
        <v>514</v>
      </c>
      <c r="AJ174" s="17">
        <f>+'saisie Niv3_Pub'!AJ176</f>
        <v>0</v>
      </c>
      <c r="AK174" s="17">
        <f>+'saisie Niv3_Pub'!AK176</f>
        <v>0</v>
      </c>
      <c r="AL174" s="17">
        <f>+'saisie Niv3_Pub'!AL176</f>
        <v>0</v>
      </c>
      <c r="AM174" s="17">
        <f>+'saisie Niv3_Pub'!AM176</f>
        <v>0</v>
      </c>
      <c r="AN174" s="17">
        <f>+'saisie Niv3_Pub'!AN176</f>
        <v>0</v>
      </c>
      <c r="AO174" s="17">
        <f>+'saisie Niv3_Pub'!AO176</f>
        <v>0</v>
      </c>
      <c r="AP174" s="17">
        <f>+'saisie Niv3_Pub'!AP176</f>
        <v>0</v>
      </c>
      <c r="AQ174" s="743">
        <f t="shared" si="53"/>
        <v>0</v>
      </c>
      <c r="AR174" s="17">
        <f>+'saisie Niv3_Pub'!AR176</f>
        <v>0</v>
      </c>
      <c r="AS174" s="17">
        <f>+'saisie Niv3_Pub'!AS176</f>
        <v>0</v>
      </c>
      <c r="AT174" s="17">
        <f>+'saisie Niv3_Pub'!AT176</f>
        <v>0</v>
      </c>
      <c r="AU174" s="17">
        <f>+'saisie Niv3_Pub'!AU176</f>
        <v>0</v>
      </c>
      <c r="AV174" s="17">
        <f>+'saisie Niv3_Pub'!AV176</f>
        <v>0</v>
      </c>
      <c r="AW174" s="17">
        <f>+'saisie Niv3_Pub'!AW176</f>
        <v>0</v>
      </c>
      <c r="AX174" s="17">
        <f>+'saisie Niv3_Pub'!AX176</f>
        <v>0</v>
      </c>
      <c r="AY174" s="90">
        <f t="shared" si="54"/>
        <v>0</v>
      </c>
      <c r="AZ174" s="17">
        <f>+'saisie Niv3_Pub'!BA176</f>
        <v>1</v>
      </c>
      <c r="BA174" s="17"/>
      <c r="BB174" s="31">
        <v>1</v>
      </c>
    </row>
    <row r="175" spans="1:54" ht="15" customHeight="1">
      <c r="A175" s="17" t="s">
        <v>515</v>
      </c>
      <c r="B175" s="17">
        <f>+'saisie Niv3_Pub'!B177+'saisie Niv3_Pub'!C177</f>
        <v>0</v>
      </c>
      <c r="C175" s="17">
        <f>+'saisie Niv3_Pub'!C177</f>
        <v>0</v>
      </c>
      <c r="D175" s="17">
        <f>+'saisie Niv3_Pub'!D177+'saisie Niv3_Pub'!E177</f>
        <v>0</v>
      </c>
      <c r="E175" s="17">
        <f>+'saisie Niv3_Pub'!E177</f>
        <v>0</v>
      </c>
      <c r="F175" s="17">
        <f>+'saisie Niv3_Pub'!F177+'saisie Niv3_Pub'!G177</f>
        <v>0</v>
      </c>
      <c r="G175" s="17">
        <f>+'saisie Niv3_Pub'!G177</f>
        <v>0</v>
      </c>
      <c r="H175" s="17">
        <f>+'saisie Niv3_Pub'!H177+'saisie Niv3_Pub'!I177</f>
        <v>0</v>
      </c>
      <c r="I175" s="17">
        <f>+'saisie Niv3_Pub'!I177</f>
        <v>0</v>
      </c>
      <c r="J175" s="17">
        <f>+'saisie Niv3_Pub'!J177+'saisie Niv3_Pub'!K177</f>
        <v>0</v>
      </c>
      <c r="K175" s="17">
        <f>+'saisie Niv3_Pub'!K177</f>
        <v>0</v>
      </c>
      <c r="L175" s="17">
        <f>+'saisie Niv3_Pub'!L177+'saisie Niv3_Pub'!M177</f>
        <v>0</v>
      </c>
      <c r="M175" s="17">
        <f>+'saisie Niv3_Pub'!M177</f>
        <v>0</v>
      </c>
      <c r="N175" s="17">
        <f>+'saisie Niv3_Pub'!N177+'saisie Niv3_Pub'!O177</f>
        <v>0</v>
      </c>
      <c r="O175" s="17">
        <f>+'saisie Niv3_Pub'!O177</f>
        <v>0</v>
      </c>
      <c r="P175" s="16">
        <f t="shared" si="55"/>
        <v>0</v>
      </c>
      <c r="Q175" s="16">
        <f t="shared" si="56"/>
        <v>0</v>
      </c>
      <c r="R175" s="17" t="s">
        <v>515</v>
      </c>
      <c r="S175" s="17">
        <f>+'saisie Niv3_Pub'!S177+'saisie Niv3_Pub'!T177</f>
        <v>0</v>
      </c>
      <c r="T175" s="17">
        <f>+'saisie Niv3_Pub'!T177</f>
        <v>0</v>
      </c>
      <c r="U175" s="17">
        <f>+'saisie Niv3_Pub'!U177+'saisie Niv3_Pub'!V177</f>
        <v>0</v>
      </c>
      <c r="V175" s="17">
        <f>+'saisie Niv3_Pub'!V177</f>
        <v>0</v>
      </c>
      <c r="W175" s="17">
        <f>+'saisie Niv3_Pub'!W177+'saisie Niv3_Pub'!X177</f>
        <v>0</v>
      </c>
      <c r="X175" s="17">
        <f>+'saisie Niv3_Pub'!X177</f>
        <v>0</v>
      </c>
      <c r="Y175" s="17">
        <f>+'saisie Niv3_Pub'!Y177+'saisie Niv3_Pub'!Z177</f>
        <v>0</v>
      </c>
      <c r="Z175" s="17">
        <f>+'saisie Niv3_Pub'!Z177</f>
        <v>0</v>
      </c>
      <c r="AA175" s="17">
        <f>+'saisie Niv3_Pub'!AA177+'saisie Niv3_Pub'!AB177</f>
        <v>0</v>
      </c>
      <c r="AB175" s="17">
        <f>+'saisie Niv3_Pub'!AB177</f>
        <v>0</v>
      </c>
      <c r="AC175" s="17">
        <f>+'saisie Niv3_Pub'!AC177+'saisie Niv3_Pub'!AD177</f>
        <v>0</v>
      </c>
      <c r="AD175" s="17">
        <f>+'saisie Niv3_Pub'!AD177</f>
        <v>0</v>
      </c>
      <c r="AE175" s="17">
        <f>+'saisie Niv3_Pub'!AE177+'saisie Niv3_Pub'!AF177</f>
        <v>0</v>
      </c>
      <c r="AF175" s="17">
        <f>+'saisie Niv3_Pub'!AF177</f>
        <v>0</v>
      </c>
      <c r="AG175" s="16">
        <f t="shared" si="51"/>
        <v>0</v>
      </c>
      <c r="AH175" s="90">
        <f t="shared" si="52"/>
        <v>0</v>
      </c>
      <c r="AI175" s="17" t="s">
        <v>515</v>
      </c>
      <c r="AJ175" s="17">
        <f>+'saisie Niv3_Pub'!AJ177</f>
        <v>0</v>
      </c>
      <c r="AK175" s="17">
        <f>+'saisie Niv3_Pub'!AK177</f>
        <v>0</v>
      </c>
      <c r="AL175" s="17">
        <f>+'saisie Niv3_Pub'!AL177</f>
        <v>0</v>
      </c>
      <c r="AM175" s="17">
        <f>+'saisie Niv3_Pub'!AM177</f>
        <v>0</v>
      </c>
      <c r="AN175" s="17">
        <f>+'saisie Niv3_Pub'!AN177</f>
        <v>0</v>
      </c>
      <c r="AO175" s="17">
        <f>+'saisie Niv3_Pub'!AO177</f>
        <v>0</v>
      </c>
      <c r="AP175" s="17">
        <f>+'saisie Niv3_Pub'!AP177</f>
        <v>0</v>
      </c>
      <c r="AQ175" s="743">
        <f t="shared" si="53"/>
        <v>0</v>
      </c>
      <c r="AR175" s="17">
        <f>+'saisie Niv3_Pub'!AR177</f>
        <v>0</v>
      </c>
      <c r="AS175" s="17">
        <f>+'saisie Niv3_Pub'!AS177</f>
        <v>0</v>
      </c>
      <c r="AT175" s="17">
        <f>+'saisie Niv3_Pub'!AT177</f>
        <v>0</v>
      </c>
      <c r="AU175" s="17">
        <f>+'saisie Niv3_Pub'!AU177</f>
        <v>0</v>
      </c>
      <c r="AV175" s="17">
        <f>+'saisie Niv3_Pub'!AV177</f>
        <v>0</v>
      </c>
      <c r="AW175" s="17">
        <f>+'saisie Niv3_Pub'!AW177</f>
        <v>0</v>
      </c>
      <c r="AX175" s="17">
        <f>+'saisie Niv3_Pub'!AX177</f>
        <v>0</v>
      </c>
      <c r="AY175" s="90">
        <f t="shared" si="54"/>
        <v>0</v>
      </c>
      <c r="AZ175" s="17">
        <f>+'saisie Niv3_Pub'!BA177</f>
        <v>0</v>
      </c>
      <c r="BA175" s="17">
        <f>+'saisie Niv3_Pub'!BB177</f>
        <v>0</v>
      </c>
      <c r="BB175" s="31"/>
    </row>
    <row r="176" spans="1:54" ht="15" customHeight="1">
      <c r="A176" s="17" t="s">
        <v>516</v>
      </c>
      <c r="B176" s="17"/>
      <c r="C176" s="17">
        <f>+'saisie Niv3_Pub'!C178</f>
        <v>0</v>
      </c>
      <c r="D176" s="17">
        <f>+'saisie Niv3_Pub'!D178+'saisie Niv3_Pub'!E178</f>
        <v>0</v>
      </c>
      <c r="E176" s="17">
        <f>+'saisie Niv3_Pub'!E178</f>
        <v>0</v>
      </c>
      <c r="F176" s="17">
        <f>+'saisie Niv3_Pub'!F178+'saisie Niv3_Pub'!G178</f>
        <v>0</v>
      </c>
      <c r="G176" s="17">
        <f>+'saisie Niv3_Pub'!G178</f>
        <v>0</v>
      </c>
      <c r="H176" s="17">
        <f>+'saisie Niv3_Pub'!H178+'saisie Niv3_Pub'!I178</f>
        <v>0</v>
      </c>
      <c r="I176" s="17">
        <f>+'saisie Niv3_Pub'!I178</f>
        <v>0</v>
      </c>
      <c r="J176" s="17">
        <f>+'saisie Niv3_Pub'!J178+'saisie Niv3_Pub'!K178</f>
        <v>0</v>
      </c>
      <c r="K176" s="17">
        <f>+'saisie Niv3_Pub'!K178</f>
        <v>0</v>
      </c>
      <c r="L176" s="17">
        <f>+'saisie Niv3_Pub'!L178+'saisie Niv3_Pub'!M178</f>
        <v>0</v>
      </c>
      <c r="M176" s="17">
        <f>+'saisie Niv3_Pub'!M178</f>
        <v>0</v>
      </c>
      <c r="N176" s="17">
        <f>+'saisie Niv3_Pub'!N178+'saisie Niv3_Pub'!O178</f>
        <v>0</v>
      </c>
      <c r="O176" s="17">
        <f>+'saisie Niv3_Pub'!O178</f>
        <v>0</v>
      </c>
      <c r="P176" s="16">
        <f t="shared" si="55"/>
        <v>0</v>
      </c>
      <c r="Q176" s="16">
        <f t="shared" si="56"/>
        <v>0</v>
      </c>
      <c r="R176" s="17" t="s">
        <v>516</v>
      </c>
      <c r="S176" s="17">
        <f>+'saisie Niv3_Pub'!S178+'saisie Niv3_Pub'!T178</f>
        <v>0</v>
      </c>
      <c r="T176" s="17">
        <f>+'saisie Niv3_Pub'!T178</f>
        <v>0</v>
      </c>
      <c r="U176" s="17">
        <f>+'saisie Niv3_Pub'!U178+'saisie Niv3_Pub'!V178</f>
        <v>0</v>
      </c>
      <c r="V176" s="17">
        <f>+'saisie Niv3_Pub'!V178</f>
        <v>0</v>
      </c>
      <c r="W176" s="17">
        <f>+'saisie Niv3_Pub'!W178+'saisie Niv3_Pub'!X178</f>
        <v>0</v>
      </c>
      <c r="X176" s="17">
        <f>+'saisie Niv3_Pub'!X178</f>
        <v>0</v>
      </c>
      <c r="Y176" s="17">
        <f>+'saisie Niv3_Pub'!Y178+'saisie Niv3_Pub'!Z178</f>
        <v>0</v>
      </c>
      <c r="Z176" s="17">
        <f>+'saisie Niv3_Pub'!Z178</f>
        <v>0</v>
      </c>
      <c r="AA176" s="17">
        <f>+'saisie Niv3_Pub'!AA178+'saisie Niv3_Pub'!AB178</f>
        <v>0</v>
      </c>
      <c r="AB176" s="17">
        <f>+'saisie Niv3_Pub'!AB178</f>
        <v>0</v>
      </c>
      <c r="AC176" s="17">
        <f>+'saisie Niv3_Pub'!AC178+'saisie Niv3_Pub'!AD178</f>
        <v>0</v>
      </c>
      <c r="AD176" s="17">
        <f>+'saisie Niv3_Pub'!AD178</f>
        <v>0</v>
      </c>
      <c r="AE176" s="17">
        <f>+'saisie Niv3_Pub'!AE178+'saisie Niv3_Pub'!AF178</f>
        <v>0</v>
      </c>
      <c r="AF176" s="17">
        <f>+'saisie Niv3_Pub'!AF178</f>
        <v>0</v>
      </c>
      <c r="AG176" s="16">
        <f t="shared" si="51"/>
        <v>0</v>
      </c>
      <c r="AH176" s="90">
        <f t="shared" si="52"/>
        <v>0</v>
      </c>
      <c r="AI176" s="17" t="s">
        <v>516</v>
      </c>
      <c r="AJ176" s="17"/>
      <c r="AK176" s="17">
        <f>+'saisie Niv3_Pub'!AK178</f>
        <v>0</v>
      </c>
      <c r="AL176" s="17">
        <f>+'saisie Niv3_Pub'!AL178</f>
        <v>0</v>
      </c>
      <c r="AM176" s="17">
        <f>+'saisie Niv3_Pub'!AM178</f>
        <v>0</v>
      </c>
      <c r="AN176" s="17">
        <f>+'saisie Niv3_Pub'!AN178</f>
        <v>0</v>
      </c>
      <c r="AO176" s="17">
        <f>+'saisie Niv3_Pub'!AO178</f>
        <v>0</v>
      </c>
      <c r="AP176" s="17">
        <f>+'saisie Niv3_Pub'!AP178</f>
        <v>0</v>
      </c>
      <c r="AQ176" s="743">
        <f t="shared" si="53"/>
        <v>0</v>
      </c>
      <c r="AR176" s="17">
        <f>+'saisie Niv3_Pub'!AR178</f>
        <v>2</v>
      </c>
      <c r="AS176" s="17">
        <f>+'saisie Niv3_Pub'!AS178</f>
        <v>1</v>
      </c>
      <c r="AT176" s="17">
        <f>+'saisie Niv3_Pub'!AT178</f>
        <v>1</v>
      </c>
      <c r="AU176" s="17">
        <f>+'saisie Niv3_Pub'!AU178</f>
        <v>5</v>
      </c>
      <c r="AV176" s="17">
        <f>+'saisie Niv3_Pub'!AV178</f>
        <v>0</v>
      </c>
      <c r="AW176" s="17">
        <f>+'saisie Niv3_Pub'!AW178</f>
        <v>2</v>
      </c>
      <c r="AX176" s="17">
        <f>+'saisie Niv3_Pub'!AX178</f>
        <v>0</v>
      </c>
      <c r="AY176" s="90">
        <f t="shared" si="54"/>
        <v>5</v>
      </c>
      <c r="AZ176" s="17">
        <v>1</v>
      </c>
      <c r="BA176" s="17"/>
      <c r="BB176" s="31">
        <v>1</v>
      </c>
    </row>
    <row r="177" spans="1:54" ht="15" customHeight="1">
      <c r="A177" s="17" t="s">
        <v>517</v>
      </c>
      <c r="B177" s="17">
        <f>+'saisie Niv3_Pub'!B179+'saisie Niv3_Pub'!C179</f>
        <v>66</v>
      </c>
      <c r="C177" s="17">
        <f>+'saisie Niv3_Pub'!C179</f>
        <v>28</v>
      </c>
      <c r="D177" s="17">
        <f>+'saisie Niv3_Pub'!D179+'saisie Niv3_Pub'!E179</f>
        <v>22</v>
      </c>
      <c r="E177" s="17">
        <f>+'saisie Niv3_Pub'!E179</f>
        <v>8</v>
      </c>
      <c r="F177" s="17">
        <f>+'saisie Niv3_Pub'!F179+'saisie Niv3_Pub'!G179</f>
        <v>0</v>
      </c>
      <c r="G177" s="17">
        <f>+'saisie Niv3_Pub'!G179</f>
        <v>0</v>
      </c>
      <c r="H177" s="17">
        <f>+'saisie Niv3_Pub'!H179+'saisie Niv3_Pub'!I179</f>
        <v>0</v>
      </c>
      <c r="I177" s="17">
        <f>+'saisie Niv3_Pub'!I179</f>
        <v>0</v>
      </c>
      <c r="J177" s="17">
        <f>+'saisie Niv3_Pub'!J179+'saisie Niv3_Pub'!K179</f>
        <v>21</v>
      </c>
      <c r="K177" s="17">
        <f>+'saisie Niv3_Pub'!K179</f>
        <v>10</v>
      </c>
      <c r="L177" s="17">
        <f>+'saisie Niv3_Pub'!L179+'saisie Niv3_Pub'!M179</f>
        <v>0</v>
      </c>
      <c r="M177" s="17">
        <f>+'saisie Niv3_Pub'!M179</f>
        <v>0</v>
      </c>
      <c r="N177" s="17">
        <f>+'saisie Niv3_Pub'!N179+'saisie Niv3_Pub'!O179</f>
        <v>0</v>
      </c>
      <c r="O177" s="17">
        <f>+'saisie Niv3_Pub'!O179</f>
        <v>0</v>
      </c>
      <c r="P177" s="16">
        <f t="shared" si="55"/>
        <v>109</v>
      </c>
      <c r="Q177" s="16">
        <f t="shared" si="56"/>
        <v>46</v>
      </c>
      <c r="R177" s="17" t="s">
        <v>517</v>
      </c>
      <c r="S177" s="17">
        <f>+'saisie Niv3_Pub'!S179+'saisie Niv3_Pub'!T179</f>
        <v>4</v>
      </c>
      <c r="T177" s="17">
        <f>+'saisie Niv3_Pub'!T179</f>
        <v>1</v>
      </c>
      <c r="U177" s="17">
        <f>+'saisie Niv3_Pub'!U179+'saisie Niv3_Pub'!V179</f>
        <v>1</v>
      </c>
      <c r="V177" s="17">
        <f>+'saisie Niv3_Pub'!V179</f>
        <v>0</v>
      </c>
      <c r="W177" s="17">
        <f>+'saisie Niv3_Pub'!W179+'saisie Niv3_Pub'!X179</f>
        <v>0</v>
      </c>
      <c r="X177" s="17">
        <f>+'saisie Niv3_Pub'!X179</f>
        <v>0</v>
      </c>
      <c r="Y177" s="17">
        <f>+'saisie Niv3_Pub'!Y179+'saisie Niv3_Pub'!Z179</f>
        <v>0</v>
      </c>
      <c r="Z177" s="17">
        <f>+'saisie Niv3_Pub'!Z179</f>
        <v>0</v>
      </c>
      <c r="AA177" s="17">
        <f>+'saisie Niv3_Pub'!AA179+'saisie Niv3_Pub'!AB179</f>
        <v>9</v>
      </c>
      <c r="AB177" s="17">
        <f>+'saisie Niv3_Pub'!AB179</f>
        <v>5</v>
      </c>
      <c r="AC177" s="17">
        <f>+'saisie Niv3_Pub'!AC179+'saisie Niv3_Pub'!AD179</f>
        <v>0</v>
      </c>
      <c r="AD177" s="17">
        <f>+'saisie Niv3_Pub'!AD179</f>
        <v>0</v>
      </c>
      <c r="AE177" s="17">
        <f>+'saisie Niv3_Pub'!AE179+'saisie Niv3_Pub'!AF179</f>
        <v>0</v>
      </c>
      <c r="AF177" s="17">
        <f>+'saisie Niv3_Pub'!AF179</f>
        <v>0</v>
      </c>
      <c r="AG177" s="16">
        <f t="shared" si="51"/>
        <v>14</v>
      </c>
      <c r="AH177" s="90">
        <f t="shared" si="52"/>
        <v>6</v>
      </c>
      <c r="AI177" s="17" t="s">
        <v>517</v>
      </c>
      <c r="AJ177" s="17">
        <f>+'saisie Niv3_Pub'!AJ179</f>
        <v>2</v>
      </c>
      <c r="AK177" s="17">
        <f>+'saisie Niv3_Pub'!AK179</f>
        <v>1</v>
      </c>
      <c r="AL177" s="17">
        <f>+'saisie Niv3_Pub'!AL179</f>
        <v>0</v>
      </c>
      <c r="AM177" s="17">
        <f>+'saisie Niv3_Pub'!AM179</f>
        <v>0</v>
      </c>
      <c r="AN177" s="17">
        <f>+'saisie Niv3_Pub'!AN179</f>
        <v>1</v>
      </c>
      <c r="AO177" s="17">
        <f>+'saisie Niv3_Pub'!AO179</f>
        <v>0</v>
      </c>
      <c r="AP177" s="17">
        <f>+'saisie Niv3_Pub'!AP179</f>
        <v>0</v>
      </c>
      <c r="AQ177" s="743">
        <f t="shared" si="53"/>
        <v>4</v>
      </c>
      <c r="AR177" s="17">
        <f>+'saisie Niv3_Pub'!AR179</f>
        <v>2</v>
      </c>
      <c r="AS177" s="17">
        <f>+'saisie Niv3_Pub'!AS179</f>
        <v>2</v>
      </c>
      <c r="AT177" s="17">
        <f>+'saisie Niv3_Pub'!AT179</f>
        <v>0</v>
      </c>
      <c r="AU177" s="17">
        <f>+'saisie Niv3_Pub'!AU179</f>
        <v>13</v>
      </c>
      <c r="AV177" s="17">
        <f>+'saisie Niv3_Pub'!AV179</f>
        <v>3</v>
      </c>
      <c r="AW177" s="17">
        <f>+'saisie Niv3_Pub'!AW179</f>
        <v>0</v>
      </c>
      <c r="AX177" s="17">
        <f>+'saisie Niv3_Pub'!AX179</f>
        <v>10</v>
      </c>
      <c r="AY177" s="90">
        <f t="shared" si="54"/>
        <v>23</v>
      </c>
      <c r="AZ177" s="17">
        <f>+'saisie Niv3_Pub'!BA179</f>
        <v>1</v>
      </c>
      <c r="BA177" s="17">
        <f>+'saisie Niv3_Pub'!BB179</f>
        <v>1</v>
      </c>
      <c r="BB177" s="31"/>
    </row>
    <row r="178" spans="1:54" ht="15" customHeight="1">
      <c r="A178" s="17" t="s">
        <v>518</v>
      </c>
      <c r="B178" s="17">
        <f>+'saisie Niv3_Pub'!B180+'saisie Niv3_Pub'!C180</f>
        <v>119</v>
      </c>
      <c r="C178" s="17">
        <f>+'saisie Niv3_Pub'!C180</f>
        <v>55</v>
      </c>
      <c r="D178" s="17">
        <f>+'saisie Niv3_Pub'!D180+'saisie Niv3_Pub'!E180</f>
        <v>33</v>
      </c>
      <c r="E178" s="17">
        <f>+'saisie Niv3_Pub'!E180</f>
        <v>18</v>
      </c>
      <c r="F178" s="17">
        <f>+'saisie Niv3_Pub'!F180+'saisie Niv3_Pub'!G180</f>
        <v>8</v>
      </c>
      <c r="G178" s="17">
        <f>+'saisie Niv3_Pub'!G180</f>
        <v>2</v>
      </c>
      <c r="H178" s="17">
        <f>+'saisie Niv3_Pub'!H180+'saisie Niv3_Pub'!I180</f>
        <v>18</v>
      </c>
      <c r="I178" s="17">
        <f>+'saisie Niv3_Pub'!I180</f>
        <v>4</v>
      </c>
      <c r="J178" s="17">
        <f>+'saisie Niv3_Pub'!J180+'saisie Niv3_Pub'!K180</f>
        <v>68</v>
      </c>
      <c r="K178" s="17">
        <f>+'saisie Niv3_Pub'!K180</f>
        <v>42</v>
      </c>
      <c r="L178" s="17">
        <f>+'saisie Niv3_Pub'!L180+'saisie Niv3_Pub'!M180</f>
        <v>10</v>
      </c>
      <c r="M178" s="17">
        <f>+'saisie Niv3_Pub'!M180</f>
        <v>2</v>
      </c>
      <c r="N178" s="17">
        <f>+'saisie Niv3_Pub'!N180+'saisie Niv3_Pub'!O180</f>
        <v>17</v>
      </c>
      <c r="O178" s="17">
        <f>+'saisie Niv3_Pub'!O180</f>
        <v>10</v>
      </c>
      <c r="P178" s="16">
        <f t="shared" si="55"/>
        <v>273</v>
      </c>
      <c r="Q178" s="16">
        <f t="shared" si="56"/>
        <v>133</v>
      </c>
      <c r="R178" s="17" t="s">
        <v>518</v>
      </c>
      <c r="S178" s="17">
        <f>+'saisie Niv3_Pub'!S180+'saisie Niv3_Pub'!T180</f>
        <v>26</v>
      </c>
      <c r="T178" s="17">
        <f>+'saisie Niv3_Pub'!T180</f>
        <v>14</v>
      </c>
      <c r="U178" s="17">
        <f>+'saisie Niv3_Pub'!U180+'saisie Niv3_Pub'!V180</f>
        <v>0</v>
      </c>
      <c r="V178" s="17">
        <f>+'saisie Niv3_Pub'!V180</f>
        <v>0</v>
      </c>
      <c r="W178" s="17">
        <f>+'saisie Niv3_Pub'!W180+'saisie Niv3_Pub'!X180</f>
        <v>0</v>
      </c>
      <c r="X178" s="17">
        <f>+'saisie Niv3_Pub'!X180</f>
        <v>0</v>
      </c>
      <c r="Y178" s="17">
        <f>+'saisie Niv3_Pub'!Y180+'saisie Niv3_Pub'!Z180</f>
        <v>1</v>
      </c>
      <c r="Z178" s="17">
        <f>+'saisie Niv3_Pub'!Z180</f>
        <v>0</v>
      </c>
      <c r="AA178" s="17">
        <f>+'saisie Niv3_Pub'!AA180+'saisie Niv3_Pub'!AB180</f>
        <v>21</v>
      </c>
      <c r="AB178" s="17">
        <f>+'saisie Niv3_Pub'!AB180</f>
        <v>11</v>
      </c>
      <c r="AC178" s="17">
        <f>+'saisie Niv3_Pub'!AC180+'saisie Niv3_Pub'!AD180</f>
        <v>2</v>
      </c>
      <c r="AD178" s="17">
        <f>+'saisie Niv3_Pub'!AD180</f>
        <v>0</v>
      </c>
      <c r="AE178" s="17">
        <f>+'saisie Niv3_Pub'!AE180+'saisie Niv3_Pub'!AF180</f>
        <v>9</v>
      </c>
      <c r="AF178" s="17">
        <f>+'saisie Niv3_Pub'!AF180</f>
        <v>4</v>
      </c>
      <c r="AG178" s="16">
        <f t="shared" si="51"/>
        <v>59</v>
      </c>
      <c r="AH178" s="90">
        <f t="shared" si="52"/>
        <v>29</v>
      </c>
      <c r="AI178" s="17" t="s">
        <v>518</v>
      </c>
      <c r="AJ178" s="17">
        <f>+'saisie Niv3_Pub'!AJ180</f>
        <v>2</v>
      </c>
      <c r="AK178" s="17">
        <f>+'saisie Niv3_Pub'!AK180</f>
        <v>1</v>
      </c>
      <c r="AL178" s="17">
        <f>+'saisie Niv3_Pub'!AL180</f>
        <v>1</v>
      </c>
      <c r="AM178" s="17">
        <f>+'saisie Niv3_Pub'!AM180</f>
        <v>1</v>
      </c>
      <c r="AN178" s="17">
        <f>+'saisie Niv3_Pub'!AN180</f>
        <v>1</v>
      </c>
      <c r="AO178" s="17">
        <f>+'saisie Niv3_Pub'!AO180</f>
        <v>1</v>
      </c>
      <c r="AP178" s="17">
        <f>+'saisie Niv3_Pub'!AP180</f>
        <v>1</v>
      </c>
      <c r="AQ178" s="743">
        <f t="shared" si="53"/>
        <v>8</v>
      </c>
      <c r="AR178" s="17">
        <f>+'saisie Niv3_Pub'!AR180</f>
        <v>20</v>
      </c>
      <c r="AS178" s="17">
        <f>+'saisie Niv3_Pub'!AS180</f>
        <v>17</v>
      </c>
      <c r="AT178" s="17">
        <f>+'saisie Niv3_Pub'!AT180</f>
        <v>3</v>
      </c>
      <c r="AU178" s="17">
        <f>+'saisie Niv3_Pub'!AU180</f>
        <v>11</v>
      </c>
      <c r="AV178" s="17">
        <f>+'saisie Niv3_Pub'!AV180</f>
        <v>3</v>
      </c>
      <c r="AW178" s="17">
        <f>+'saisie Niv3_Pub'!AW180</f>
        <v>0</v>
      </c>
      <c r="AX178" s="17">
        <f>+'saisie Niv3_Pub'!AX180</f>
        <v>25</v>
      </c>
      <c r="AY178" s="90">
        <f t="shared" si="54"/>
        <v>36</v>
      </c>
      <c r="AZ178" s="17">
        <f>+'saisie Niv3_Pub'!BA180</f>
        <v>1</v>
      </c>
      <c r="BA178" s="17">
        <f>+'saisie Niv3_Pub'!BB180</f>
        <v>1</v>
      </c>
      <c r="BB178" s="31"/>
    </row>
    <row r="179" spans="1:54" ht="15" customHeight="1">
      <c r="A179" s="17" t="s">
        <v>519</v>
      </c>
      <c r="B179" s="17">
        <f>+'saisie Niv3_Pub'!B181+'saisie Niv3_Pub'!C181</f>
        <v>66</v>
      </c>
      <c r="C179" s="17">
        <f>+'saisie Niv3_Pub'!C181</f>
        <v>12</v>
      </c>
      <c r="D179" s="17">
        <f>+'saisie Niv3_Pub'!D181+'saisie Niv3_Pub'!E181</f>
        <v>31</v>
      </c>
      <c r="E179" s="17">
        <f>+'saisie Niv3_Pub'!E181</f>
        <v>15</v>
      </c>
      <c r="F179" s="17">
        <f>+'saisie Niv3_Pub'!F181+'saisie Niv3_Pub'!G181</f>
        <v>0</v>
      </c>
      <c r="G179" s="17">
        <f>+'saisie Niv3_Pub'!G181</f>
        <v>0</v>
      </c>
      <c r="H179" s="17">
        <f>+'saisie Niv3_Pub'!H181+'saisie Niv3_Pub'!I181</f>
        <v>10</v>
      </c>
      <c r="I179" s="17">
        <f>+'saisie Niv3_Pub'!I181</f>
        <v>2</v>
      </c>
      <c r="J179" s="17">
        <f>+'saisie Niv3_Pub'!J181+'saisie Niv3_Pub'!K181</f>
        <v>52</v>
      </c>
      <c r="K179" s="17">
        <f>+'saisie Niv3_Pub'!K181</f>
        <v>26</v>
      </c>
      <c r="L179" s="17">
        <f>+'saisie Niv3_Pub'!L181+'saisie Niv3_Pub'!M181</f>
        <v>0</v>
      </c>
      <c r="M179" s="17">
        <f>+'saisie Niv3_Pub'!M181</f>
        <v>0</v>
      </c>
      <c r="N179" s="17">
        <f>+'saisie Niv3_Pub'!N181+'saisie Niv3_Pub'!O181</f>
        <v>19</v>
      </c>
      <c r="O179" s="17">
        <f>+'saisie Niv3_Pub'!O181</f>
        <v>3</v>
      </c>
      <c r="P179" s="16">
        <f t="shared" si="55"/>
        <v>178</v>
      </c>
      <c r="Q179" s="16">
        <f t="shared" si="56"/>
        <v>58</v>
      </c>
      <c r="R179" s="17" t="s">
        <v>519</v>
      </c>
      <c r="S179" s="17">
        <f>+'saisie Niv3_Pub'!S181+'saisie Niv3_Pub'!T181</f>
        <v>1</v>
      </c>
      <c r="T179" s="17">
        <f>+'saisie Niv3_Pub'!T181</f>
        <v>0</v>
      </c>
      <c r="U179" s="17">
        <f>+'saisie Niv3_Pub'!U181+'saisie Niv3_Pub'!V181</f>
        <v>2</v>
      </c>
      <c r="V179" s="17">
        <f>+'saisie Niv3_Pub'!V181</f>
        <v>2</v>
      </c>
      <c r="W179" s="17">
        <f>+'saisie Niv3_Pub'!W181+'saisie Niv3_Pub'!X181</f>
        <v>0</v>
      </c>
      <c r="X179" s="17">
        <f>+'saisie Niv3_Pub'!X181</f>
        <v>0</v>
      </c>
      <c r="Y179" s="17">
        <f>+'saisie Niv3_Pub'!Y181+'saisie Niv3_Pub'!Z181</f>
        <v>0</v>
      </c>
      <c r="Z179" s="17">
        <f>+'saisie Niv3_Pub'!Z181</f>
        <v>0</v>
      </c>
      <c r="AA179" s="17">
        <f>+'saisie Niv3_Pub'!AA181+'saisie Niv3_Pub'!AB181</f>
        <v>17</v>
      </c>
      <c r="AB179" s="17">
        <f>+'saisie Niv3_Pub'!AB181</f>
        <v>10</v>
      </c>
      <c r="AC179" s="17">
        <f>+'saisie Niv3_Pub'!AC181+'saisie Niv3_Pub'!AD181</f>
        <v>0</v>
      </c>
      <c r="AD179" s="17">
        <f>+'saisie Niv3_Pub'!AD181</f>
        <v>0</v>
      </c>
      <c r="AE179" s="17">
        <f>+'saisie Niv3_Pub'!AE181+'saisie Niv3_Pub'!AF181</f>
        <v>10</v>
      </c>
      <c r="AF179" s="17">
        <f>+'saisie Niv3_Pub'!AF181</f>
        <v>1</v>
      </c>
      <c r="AG179" s="16">
        <f t="shared" si="51"/>
        <v>30</v>
      </c>
      <c r="AH179" s="90">
        <f t="shared" si="52"/>
        <v>13</v>
      </c>
      <c r="AI179" s="17" t="s">
        <v>519</v>
      </c>
      <c r="AJ179" s="17">
        <f>+'saisie Niv3_Pub'!AJ181</f>
        <v>1</v>
      </c>
      <c r="AK179" s="17">
        <f>+'saisie Niv3_Pub'!AK181</f>
        <v>1</v>
      </c>
      <c r="AL179" s="17">
        <f>+'saisie Niv3_Pub'!AL181</f>
        <v>0</v>
      </c>
      <c r="AM179" s="17">
        <f>+'saisie Niv3_Pub'!AM181</f>
        <v>1</v>
      </c>
      <c r="AN179" s="17">
        <f>+'saisie Niv3_Pub'!AN181</f>
        <v>1</v>
      </c>
      <c r="AO179" s="17">
        <f>+'saisie Niv3_Pub'!AO181</f>
        <v>0</v>
      </c>
      <c r="AP179" s="17">
        <f>+'saisie Niv3_Pub'!AP181</f>
        <v>1</v>
      </c>
      <c r="AQ179" s="743">
        <f t="shared" si="53"/>
        <v>5</v>
      </c>
      <c r="AR179" s="17">
        <f>+'saisie Niv3_Pub'!AR181</f>
        <v>3</v>
      </c>
      <c r="AS179" s="17">
        <f>+'saisie Niv3_Pub'!AS181</f>
        <v>3</v>
      </c>
      <c r="AT179" s="17">
        <f>+'saisie Niv3_Pub'!AT181</f>
        <v>0</v>
      </c>
      <c r="AU179" s="17">
        <f>+'saisie Niv3_Pub'!AU181</f>
        <v>10</v>
      </c>
      <c r="AV179" s="17">
        <f>+'saisie Niv3_Pub'!AV181</f>
        <v>4</v>
      </c>
      <c r="AW179" s="17">
        <f>+'saisie Niv3_Pub'!AW181</f>
        <v>0</v>
      </c>
      <c r="AX179" s="17">
        <f>+'saisie Niv3_Pub'!AX181</f>
        <v>13</v>
      </c>
      <c r="AY179" s="90">
        <f t="shared" ref="AY179:AY186" si="57">AU179+AX179</f>
        <v>23</v>
      </c>
      <c r="AZ179" s="17">
        <f>+'saisie Niv3_Pub'!BA181</f>
        <v>1</v>
      </c>
      <c r="BA179" s="17">
        <f>+'saisie Niv3_Pub'!BB181</f>
        <v>1</v>
      </c>
      <c r="BB179" s="31"/>
    </row>
    <row r="180" spans="1:54" ht="15" customHeight="1">
      <c r="A180" s="17" t="s">
        <v>520</v>
      </c>
      <c r="B180" s="17">
        <f>+'saisie Niv3_Pub'!B182+'saisie Niv3_Pub'!C182</f>
        <v>68</v>
      </c>
      <c r="C180" s="17">
        <f>+'saisie Niv3_Pub'!C182</f>
        <v>25</v>
      </c>
      <c r="D180" s="17">
        <f>+'saisie Niv3_Pub'!D182+'saisie Niv3_Pub'!E182</f>
        <v>0</v>
      </c>
      <c r="E180" s="17">
        <f>+'saisie Niv3_Pub'!E182</f>
        <v>0</v>
      </c>
      <c r="F180" s="17">
        <f>+'saisie Niv3_Pub'!F182+'saisie Niv3_Pub'!G182</f>
        <v>0</v>
      </c>
      <c r="G180" s="17">
        <f>+'saisie Niv3_Pub'!G182</f>
        <v>0</v>
      </c>
      <c r="H180" s="17">
        <f>+'saisie Niv3_Pub'!H182+'saisie Niv3_Pub'!I182</f>
        <v>34</v>
      </c>
      <c r="I180" s="17">
        <f>+'saisie Niv3_Pub'!I182</f>
        <v>17</v>
      </c>
      <c r="J180" s="17">
        <f>+'saisie Niv3_Pub'!J182+'saisie Niv3_Pub'!K182</f>
        <v>28</v>
      </c>
      <c r="K180" s="17">
        <f>+'saisie Niv3_Pub'!K182</f>
        <v>11</v>
      </c>
      <c r="L180" s="17">
        <f>+'saisie Niv3_Pub'!L182+'saisie Niv3_Pub'!M182</f>
        <v>0</v>
      </c>
      <c r="M180" s="17">
        <f>+'saisie Niv3_Pub'!M182</f>
        <v>0</v>
      </c>
      <c r="N180" s="17">
        <f>+'saisie Niv3_Pub'!N182+'saisie Niv3_Pub'!O182</f>
        <v>7</v>
      </c>
      <c r="O180" s="17">
        <f>+'saisie Niv3_Pub'!O182</f>
        <v>1</v>
      </c>
      <c r="P180" s="16">
        <f t="shared" ref="P180:P186" si="58">B180+D180+F180+H180+J180+L180+N180</f>
        <v>137</v>
      </c>
      <c r="Q180" s="16">
        <f t="shared" ref="Q180:Q186" si="59">C180+E180+G180+I180+K180+M180+O180</f>
        <v>54</v>
      </c>
      <c r="R180" s="17" t="s">
        <v>520</v>
      </c>
      <c r="S180" s="17">
        <f>+'saisie Niv3_Pub'!S182+'saisie Niv3_Pub'!T182</f>
        <v>7</v>
      </c>
      <c r="T180" s="17">
        <f>+'saisie Niv3_Pub'!T182</f>
        <v>3</v>
      </c>
      <c r="U180" s="17">
        <f>+'saisie Niv3_Pub'!U182+'saisie Niv3_Pub'!V182</f>
        <v>0</v>
      </c>
      <c r="V180" s="17">
        <f>+'saisie Niv3_Pub'!V182</f>
        <v>0</v>
      </c>
      <c r="W180" s="17">
        <f>+'saisie Niv3_Pub'!W182+'saisie Niv3_Pub'!X182</f>
        <v>0</v>
      </c>
      <c r="X180" s="17">
        <f>+'saisie Niv3_Pub'!X182</f>
        <v>0</v>
      </c>
      <c r="Y180" s="17">
        <f>+'saisie Niv3_Pub'!Y182+'saisie Niv3_Pub'!Z182</f>
        <v>6</v>
      </c>
      <c r="Z180" s="17">
        <f>+'saisie Niv3_Pub'!Z182</f>
        <v>2</v>
      </c>
      <c r="AA180" s="17">
        <f>+'saisie Niv3_Pub'!AA182+'saisie Niv3_Pub'!AB182</f>
        <v>16</v>
      </c>
      <c r="AB180" s="17">
        <f>+'saisie Niv3_Pub'!AB182</f>
        <v>6</v>
      </c>
      <c r="AC180" s="17">
        <f>+'saisie Niv3_Pub'!AC182+'saisie Niv3_Pub'!AD182</f>
        <v>0</v>
      </c>
      <c r="AD180" s="17">
        <f>+'saisie Niv3_Pub'!AD182</f>
        <v>0</v>
      </c>
      <c r="AE180" s="17">
        <f>+'saisie Niv3_Pub'!AE182+'saisie Niv3_Pub'!AF182</f>
        <v>4</v>
      </c>
      <c r="AF180" s="17">
        <f>+'saisie Niv3_Pub'!AF182</f>
        <v>0</v>
      </c>
      <c r="AG180" s="16">
        <f t="shared" si="51"/>
        <v>33</v>
      </c>
      <c r="AH180" s="90">
        <f t="shared" si="52"/>
        <v>11</v>
      </c>
      <c r="AI180" s="17" t="s">
        <v>520</v>
      </c>
      <c r="AJ180" s="17">
        <f>+'saisie Niv3_Pub'!AJ182</f>
        <v>2</v>
      </c>
      <c r="AK180" s="17">
        <f>+'saisie Niv3_Pub'!AK182</f>
        <v>0</v>
      </c>
      <c r="AL180" s="17">
        <f>+'saisie Niv3_Pub'!AL182</f>
        <v>0</v>
      </c>
      <c r="AM180" s="17">
        <f>+'saisie Niv3_Pub'!AM182</f>
        <v>1</v>
      </c>
      <c r="AN180" s="17">
        <f>+'saisie Niv3_Pub'!AN182</f>
        <v>1</v>
      </c>
      <c r="AO180" s="17">
        <f>+'saisie Niv3_Pub'!AO182</f>
        <v>0</v>
      </c>
      <c r="AP180" s="17">
        <f>+'saisie Niv3_Pub'!AP182</f>
        <v>1</v>
      </c>
      <c r="AQ180" s="743">
        <f t="shared" si="53"/>
        <v>5</v>
      </c>
      <c r="AR180" s="17">
        <f>+'saisie Niv3_Pub'!AR182</f>
        <v>5</v>
      </c>
      <c r="AS180" s="17">
        <f>+'saisie Niv3_Pub'!AS182</f>
        <v>5</v>
      </c>
      <c r="AT180" s="17">
        <f>+'saisie Niv3_Pub'!AT182</f>
        <v>0</v>
      </c>
      <c r="AU180" s="17">
        <f>+'saisie Niv3_Pub'!AU182</f>
        <v>9</v>
      </c>
      <c r="AV180" s="17">
        <f>+'saisie Niv3_Pub'!AV182</f>
        <v>2</v>
      </c>
      <c r="AW180" s="17">
        <f>+'saisie Niv3_Pub'!AW182</f>
        <v>0</v>
      </c>
      <c r="AX180" s="17">
        <f>+'saisie Niv3_Pub'!AX182</f>
        <v>5</v>
      </c>
      <c r="AY180" s="90">
        <f t="shared" si="57"/>
        <v>14</v>
      </c>
      <c r="AZ180" s="17">
        <f>+'saisie Niv3_Pub'!BA182</f>
        <v>1</v>
      </c>
      <c r="BA180" s="17">
        <f>+'saisie Niv3_Pub'!BB182</f>
        <v>1</v>
      </c>
      <c r="BB180" s="31"/>
    </row>
    <row r="181" spans="1:54" ht="15" customHeight="1">
      <c r="A181" s="17" t="s">
        <v>521</v>
      </c>
      <c r="B181" s="17">
        <f>+'saisie Niv3_Pub'!B183+'saisie Niv3_Pub'!C183</f>
        <v>54</v>
      </c>
      <c r="C181" s="17">
        <f>+'saisie Niv3_Pub'!C183</f>
        <v>20</v>
      </c>
      <c r="D181" s="17">
        <f>+'saisie Niv3_Pub'!D183+'saisie Niv3_Pub'!E183</f>
        <v>13</v>
      </c>
      <c r="E181" s="17">
        <f>+'saisie Niv3_Pub'!E183</f>
        <v>8</v>
      </c>
      <c r="F181" s="17">
        <f>+'saisie Niv3_Pub'!F183+'saisie Niv3_Pub'!G183</f>
        <v>0</v>
      </c>
      <c r="G181" s="17">
        <f>+'saisie Niv3_Pub'!G183</f>
        <v>0</v>
      </c>
      <c r="H181" s="17">
        <f>+'saisie Niv3_Pub'!H183+'saisie Niv3_Pub'!I183</f>
        <v>5</v>
      </c>
      <c r="I181" s="17">
        <f>+'saisie Niv3_Pub'!I183</f>
        <v>2</v>
      </c>
      <c r="J181" s="17">
        <f>+'saisie Niv3_Pub'!J183+'saisie Niv3_Pub'!K183</f>
        <v>44</v>
      </c>
      <c r="K181" s="17">
        <f>+'saisie Niv3_Pub'!K183</f>
        <v>23</v>
      </c>
      <c r="L181" s="17">
        <f>+'saisie Niv3_Pub'!L183+'saisie Niv3_Pub'!M183</f>
        <v>0</v>
      </c>
      <c r="M181" s="17">
        <f>+'saisie Niv3_Pub'!M183</f>
        <v>0</v>
      </c>
      <c r="N181" s="17">
        <f>+'saisie Niv3_Pub'!N183+'saisie Niv3_Pub'!O183</f>
        <v>10</v>
      </c>
      <c r="O181" s="17">
        <f>+'saisie Niv3_Pub'!O183</f>
        <v>0</v>
      </c>
      <c r="P181" s="16">
        <f t="shared" si="58"/>
        <v>126</v>
      </c>
      <c r="Q181" s="16">
        <f t="shared" si="59"/>
        <v>53</v>
      </c>
      <c r="R181" s="17" t="s">
        <v>521</v>
      </c>
      <c r="S181" s="17">
        <f>+'saisie Niv3_Pub'!S183+'saisie Niv3_Pub'!T183</f>
        <v>0</v>
      </c>
      <c r="T181" s="17">
        <f>+'saisie Niv3_Pub'!T183</f>
        <v>0</v>
      </c>
      <c r="U181" s="17">
        <f>+'saisie Niv3_Pub'!U183+'saisie Niv3_Pub'!V183</f>
        <v>4</v>
      </c>
      <c r="V181" s="17">
        <f>+'saisie Niv3_Pub'!V183</f>
        <v>4</v>
      </c>
      <c r="W181" s="17">
        <f>+'saisie Niv3_Pub'!W183+'saisie Niv3_Pub'!X183</f>
        <v>0</v>
      </c>
      <c r="X181" s="17">
        <f>+'saisie Niv3_Pub'!X183</f>
        <v>0</v>
      </c>
      <c r="Y181" s="17">
        <f>+'saisie Niv3_Pub'!Y183+'saisie Niv3_Pub'!Z183</f>
        <v>0</v>
      </c>
      <c r="Z181" s="17">
        <f>+'saisie Niv3_Pub'!Z183</f>
        <v>0</v>
      </c>
      <c r="AA181" s="17">
        <f>+'saisie Niv3_Pub'!AA183+'saisie Niv3_Pub'!AB183</f>
        <v>15</v>
      </c>
      <c r="AB181" s="17">
        <f>+'saisie Niv3_Pub'!AB183</f>
        <v>10</v>
      </c>
      <c r="AC181" s="17">
        <f>+'saisie Niv3_Pub'!AC183+'saisie Niv3_Pub'!AD183</f>
        <v>0</v>
      </c>
      <c r="AD181" s="17">
        <f>+'saisie Niv3_Pub'!AD183</f>
        <v>0</v>
      </c>
      <c r="AE181" s="17">
        <f>+'saisie Niv3_Pub'!AE183+'saisie Niv3_Pub'!AF183</f>
        <v>1</v>
      </c>
      <c r="AF181" s="17">
        <f>+'saisie Niv3_Pub'!AF183</f>
        <v>0</v>
      </c>
      <c r="AG181" s="16">
        <f t="shared" si="51"/>
        <v>20</v>
      </c>
      <c r="AH181" s="90">
        <f t="shared" si="52"/>
        <v>14</v>
      </c>
      <c r="AI181" s="17" t="s">
        <v>521</v>
      </c>
      <c r="AJ181" s="17">
        <f>+'saisie Niv3_Pub'!AJ183</f>
        <v>2</v>
      </c>
      <c r="AK181" s="17">
        <f>+'saisie Niv3_Pub'!AK183</f>
        <v>1</v>
      </c>
      <c r="AL181" s="17">
        <f>+'saisie Niv3_Pub'!AL183</f>
        <v>0</v>
      </c>
      <c r="AM181" s="17">
        <f>+'saisie Niv3_Pub'!AM183</f>
        <v>1</v>
      </c>
      <c r="AN181" s="17">
        <f>+'saisie Niv3_Pub'!AN183</f>
        <v>1</v>
      </c>
      <c r="AO181" s="17">
        <f>+'saisie Niv3_Pub'!AO183</f>
        <v>0</v>
      </c>
      <c r="AP181" s="17">
        <f>+'saisie Niv3_Pub'!AP183</f>
        <v>1</v>
      </c>
      <c r="AQ181" s="743">
        <f t="shared" si="53"/>
        <v>6</v>
      </c>
      <c r="AR181" s="17">
        <f>+'saisie Niv3_Pub'!AR183</f>
        <v>17</v>
      </c>
      <c r="AS181" s="17">
        <f>+'saisie Niv3_Pub'!AS183</f>
        <v>14</v>
      </c>
      <c r="AT181" s="17">
        <f>+'saisie Niv3_Pub'!AT183</f>
        <v>3</v>
      </c>
      <c r="AU181" s="17">
        <f>+'saisie Niv3_Pub'!AU183</f>
        <v>7</v>
      </c>
      <c r="AV181" s="17">
        <f>+'saisie Niv3_Pub'!AV183</f>
        <v>1</v>
      </c>
      <c r="AW181" s="17">
        <f>+'saisie Niv3_Pub'!AW183</f>
        <v>0</v>
      </c>
      <c r="AX181" s="17">
        <f>+'saisie Niv3_Pub'!AX183</f>
        <v>15</v>
      </c>
      <c r="AY181" s="90">
        <f t="shared" si="57"/>
        <v>22</v>
      </c>
      <c r="AZ181" s="17">
        <f>+'saisie Niv3_Pub'!BA183</f>
        <v>1</v>
      </c>
      <c r="BA181" s="17">
        <f>+'saisie Niv3_Pub'!BB183</f>
        <v>1</v>
      </c>
      <c r="BB181" s="31"/>
    </row>
    <row r="182" spans="1:54" ht="15" customHeight="1">
      <c r="A182" s="17" t="s">
        <v>522</v>
      </c>
      <c r="B182" s="17">
        <f>+'saisie Niv3_Pub'!B184+'saisie Niv3_Pub'!C184</f>
        <v>45</v>
      </c>
      <c r="C182" s="17">
        <f>+'saisie Niv3_Pub'!C184</f>
        <v>13</v>
      </c>
      <c r="D182" s="17">
        <f>+'saisie Niv3_Pub'!D184+'saisie Niv3_Pub'!E184</f>
        <v>0</v>
      </c>
      <c r="E182" s="17">
        <f>+'saisie Niv3_Pub'!E184</f>
        <v>0</v>
      </c>
      <c r="F182" s="17">
        <f>+'saisie Niv3_Pub'!F184+'saisie Niv3_Pub'!G184</f>
        <v>0</v>
      </c>
      <c r="G182" s="17">
        <f>+'saisie Niv3_Pub'!G184</f>
        <v>0</v>
      </c>
      <c r="H182" s="17">
        <f>+'saisie Niv3_Pub'!H184+'saisie Niv3_Pub'!I184</f>
        <v>7</v>
      </c>
      <c r="I182" s="17">
        <f>+'saisie Niv3_Pub'!I184</f>
        <v>4</v>
      </c>
      <c r="J182" s="17">
        <f>+'saisie Niv3_Pub'!J184+'saisie Niv3_Pub'!K184</f>
        <v>12</v>
      </c>
      <c r="K182" s="17">
        <f>+'saisie Niv3_Pub'!K184</f>
        <v>8</v>
      </c>
      <c r="L182" s="17">
        <f>+'saisie Niv3_Pub'!L184+'saisie Niv3_Pub'!M184</f>
        <v>0</v>
      </c>
      <c r="M182" s="17">
        <f>+'saisie Niv3_Pub'!M184</f>
        <v>0</v>
      </c>
      <c r="N182" s="17">
        <f>+'saisie Niv3_Pub'!N184+'saisie Niv3_Pub'!O184</f>
        <v>0</v>
      </c>
      <c r="O182" s="17">
        <f>+'saisie Niv3_Pub'!O184</f>
        <v>0</v>
      </c>
      <c r="P182" s="16">
        <f t="shared" si="58"/>
        <v>64</v>
      </c>
      <c r="Q182" s="16">
        <f t="shared" si="59"/>
        <v>25</v>
      </c>
      <c r="R182" s="17" t="s">
        <v>522</v>
      </c>
      <c r="S182" s="17">
        <f>+'saisie Niv3_Pub'!S184+'saisie Niv3_Pub'!T184</f>
        <v>3</v>
      </c>
      <c r="T182" s="17">
        <f>+'saisie Niv3_Pub'!T184</f>
        <v>2</v>
      </c>
      <c r="U182" s="17">
        <f>+'saisie Niv3_Pub'!U184+'saisie Niv3_Pub'!V184</f>
        <v>0</v>
      </c>
      <c r="V182" s="17">
        <f>+'saisie Niv3_Pub'!V184</f>
        <v>0</v>
      </c>
      <c r="W182" s="17">
        <f>+'saisie Niv3_Pub'!W184+'saisie Niv3_Pub'!X184</f>
        <v>0</v>
      </c>
      <c r="X182" s="17">
        <f>+'saisie Niv3_Pub'!X184</f>
        <v>0</v>
      </c>
      <c r="Y182" s="17">
        <f>+'saisie Niv3_Pub'!Y184+'saisie Niv3_Pub'!Z184</f>
        <v>1</v>
      </c>
      <c r="Z182" s="17">
        <f>+'saisie Niv3_Pub'!Z184</f>
        <v>0</v>
      </c>
      <c r="AA182" s="17">
        <f>+'saisie Niv3_Pub'!AA184+'saisie Niv3_Pub'!AB184</f>
        <v>8</v>
      </c>
      <c r="AB182" s="17">
        <f>+'saisie Niv3_Pub'!AB184</f>
        <v>5</v>
      </c>
      <c r="AC182" s="17">
        <f>+'saisie Niv3_Pub'!AC184+'saisie Niv3_Pub'!AD184</f>
        <v>0</v>
      </c>
      <c r="AD182" s="17">
        <f>+'saisie Niv3_Pub'!AD184</f>
        <v>0</v>
      </c>
      <c r="AE182" s="17">
        <f>+'saisie Niv3_Pub'!AE184+'saisie Niv3_Pub'!AF184</f>
        <v>0</v>
      </c>
      <c r="AF182" s="17">
        <f>+'saisie Niv3_Pub'!AF184</f>
        <v>0</v>
      </c>
      <c r="AG182" s="16">
        <f t="shared" si="51"/>
        <v>12</v>
      </c>
      <c r="AH182" s="90">
        <f t="shared" si="52"/>
        <v>7</v>
      </c>
      <c r="AI182" s="17" t="s">
        <v>522</v>
      </c>
      <c r="AJ182" s="17">
        <f>+'saisie Niv3_Pub'!AJ184</f>
        <v>2</v>
      </c>
      <c r="AK182" s="17">
        <f>+'saisie Niv3_Pub'!AK184</f>
        <v>0</v>
      </c>
      <c r="AL182" s="17">
        <f>+'saisie Niv3_Pub'!AL184</f>
        <v>0</v>
      </c>
      <c r="AM182" s="17">
        <f>+'saisie Niv3_Pub'!AM184</f>
        <v>1</v>
      </c>
      <c r="AN182" s="17">
        <f>+'saisie Niv3_Pub'!AN184</f>
        <v>1</v>
      </c>
      <c r="AO182" s="17">
        <f>+'saisie Niv3_Pub'!AO184</f>
        <v>0</v>
      </c>
      <c r="AP182" s="17">
        <f>+'saisie Niv3_Pub'!AP184</f>
        <v>0</v>
      </c>
      <c r="AQ182" s="743">
        <f t="shared" si="53"/>
        <v>4</v>
      </c>
      <c r="AR182" s="17">
        <f>+'saisie Niv3_Pub'!AR184</f>
        <v>6</v>
      </c>
      <c r="AS182" s="17">
        <f>+'saisie Niv3_Pub'!AS184</f>
        <v>6</v>
      </c>
      <c r="AT182" s="17">
        <f>+'saisie Niv3_Pub'!AT184</f>
        <v>0</v>
      </c>
      <c r="AU182" s="17">
        <f>+'saisie Niv3_Pub'!AU184</f>
        <v>7</v>
      </c>
      <c r="AV182" s="17">
        <f>+'saisie Niv3_Pub'!AV184</f>
        <v>2</v>
      </c>
      <c r="AW182" s="17">
        <f>+'saisie Niv3_Pub'!AW184</f>
        <v>0</v>
      </c>
      <c r="AX182" s="17">
        <f>+'saisie Niv3_Pub'!AX184</f>
        <v>5</v>
      </c>
      <c r="AY182" s="90">
        <f t="shared" si="57"/>
        <v>12</v>
      </c>
      <c r="AZ182" s="17">
        <f>+'saisie Niv3_Pub'!BA184</f>
        <v>1</v>
      </c>
      <c r="BA182" s="17">
        <f>+'saisie Niv3_Pub'!BB184</f>
        <v>1</v>
      </c>
      <c r="BB182" s="31"/>
    </row>
    <row r="183" spans="1:54" ht="15" customHeight="1">
      <c r="A183" s="17" t="s">
        <v>523</v>
      </c>
      <c r="B183" s="17">
        <f>+'saisie Niv3_Pub'!B185+'saisie Niv3_Pub'!C185</f>
        <v>210</v>
      </c>
      <c r="C183" s="17">
        <f>+'saisie Niv3_Pub'!C185</f>
        <v>99</v>
      </c>
      <c r="D183" s="17">
        <f>+'saisie Niv3_Pub'!D185+'saisie Niv3_Pub'!E185</f>
        <v>35</v>
      </c>
      <c r="E183" s="17">
        <f>+'saisie Niv3_Pub'!E185</f>
        <v>23</v>
      </c>
      <c r="F183" s="17">
        <f>+'saisie Niv3_Pub'!F185+'saisie Niv3_Pub'!G185</f>
        <v>23</v>
      </c>
      <c r="G183" s="17">
        <f>+'saisie Niv3_Pub'!G185</f>
        <v>2</v>
      </c>
      <c r="H183" s="17">
        <f>+'saisie Niv3_Pub'!H185+'saisie Niv3_Pub'!I185</f>
        <v>74</v>
      </c>
      <c r="I183" s="17">
        <f>+'saisie Niv3_Pub'!I185</f>
        <v>30</v>
      </c>
      <c r="J183" s="17">
        <f>+'saisie Niv3_Pub'!J185+'saisie Niv3_Pub'!K185</f>
        <v>69</v>
      </c>
      <c r="K183" s="17">
        <f>+'saisie Niv3_Pub'!K185</f>
        <v>43</v>
      </c>
      <c r="L183" s="17">
        <f>+'saisie Niv3_Pub'!L185+'saisie Niv3_Pub'!M185</f>
        <v>13</v>
      </c>
      <c r="M183" s="17">
        <f>+'saisie Niv3_Pub'!M185</f>
        <v>3</v>
      </c>
      <c r="N183" s="17">
        <f>+'saisie Niv3_Pub'!N185+'saisie Niv3_Pub'!O185</f>
        <v>67</v>
      </c>
      <c r="O183" s="17">
        <f>+'saisie Niv3_Pub'!O185</f>
        <v>21</v>
      </c>
      <c r="P183" s="16">
        <f t="shared" si="58"/>
        <v>491</v>
      </c>
      <c r="Q183" s="16">
        <f t="shared" si="59"/>
        <v>221</v>
      </c>
      <c r="R183" s="17" t="s">
        <v>523</v>
      </c>
      <c r="S183" s="17">
        <f>+'saisie Niv3_Pub'!S185+'saisie Niv3_Pub'!T185</f>
        <v>12</v>
      </c>
      <c r="T183" s="17">
        <f>+'saisie Niv3_Pub'!T185</f>
        <v>5</v>
      </c>
      <c r="U183" s="17">
        <f>+'saisie Niv3_Pub'!U185+'saisie Niv3_Pub'!V185</f>
        <v>5</v>
      </c>
      <c r="V183" s="17">
        <f>+'saisie Niv3_Pub'!V185</f>
        <v>3</v>
      </c>
      <c r="W183" s="17">
        <f>+'saisie Niv3_Pub'!W185+'saisie Niv3_Pub'!X185</f>
        <v>7</v>
      </c>
      <c r="X183" s="17">
        <f>+'saisie Niv3_Pub'!X185</f>
        <v>0</v>
      </c>
      <c r="Y183" s="17">
        <f>+'saisie Niv3_Pub'!Y185+'saisie Niv3_Pub'!Z185</f>
        <v>16</v>
      </c>
      <c r="Z183" s="17">
        <f>+'saisie Niv3_Pub'!Z185</f>
        <v>8</v>
      </c>
      <c r="AA183" s="17">
        <f>+'saisie Niv3_Pub'!AA185+'saisie Niv3_Pub'!AB185</f>
        <v>29</v>
      </c>
      <c r="AB183" s="17">
        <f>+'saisie Niv3_Pub'!AB185</f>
        <v>19</v>
      </c>
      <c r="AC183" s="17">
        <f>+'saisie Niv3_Pub'!AC185+'saisie Niv3_Pub'!AD185</f>
        <v>5</v>
      </c>
      <c r="AD183" s="17">
        <f>+'saisie Niv3_Pub'!AD185</f>
        <v>2</v>
      </c>
      <c r="AE183" s="17">
        <f>+'saisie Niv3_Pub'!AE185+'saisie Niv3_Pub'!AF185</f>
        <v>18</v>
      </c>
      <c r="AF183" s="17">
        <f>+'saisie Niv3_Pub'!AF185</f>
        <v>4</v>
      </c>
      <c r="AG183" s="16">
        <f t="shared" si="51"/>
        <v>92</v>
      </c>
      <c r="AH183" s="90">
        <f t="shared" si="52"/>
        <v>41</v>
      </c>
      <c r="AI183" s="17" t="s">
        <v>523</v>
      </c>
      <c r="AJ183" s="17">
        <f>+'saisie Niv3_Pub'!AJ185</f>
        <v>5</v>
      </c>
      <c r="AK183" s="17">
        <f>+'saisie Niv3_Pub'!AK185</f>
        <v>1</v>
      </c>
      <c r="AL183" s="17">
        <f>+'saisie Niv3_Pub'!AL185</f>
        <v>1</v>
      </c>
      <c r="AM183" s="17">
        <f>+'saisie Niv3_Pub'!AM185</f>
        <v>2</v>
      </c>
      <c r="AN183" s="17">
        <f>+'saisie Niv3_Pub'!AN185</f>
        <v>2</v>
      </c>
      <c r="AO183" s="17">
        <f>+'saisie Niv3_Pub'!AO185</f>
        <v>1</v>
      </c>
      <c r="AP183" s="17">
        <f>+'saisie Niv3_Pub'!AP185</f>
        <v>2</v>
      </c>
      <c r="AQ183" s="743">
        <f t="shared" si="53"/>
        <v>14</v>
      </c>
      <c r="AR183" s="17">
        <f>+'saisie Niv3_Pub'!AR185</f>
        <v>18</v>
      </c>
      <c r="AS183" s="17">
        <f>+'saisie Niv3_Pub'!AS185</f>
        <v>18</v>
      </c>
      <c r="AT183" s="17">
        <f>+'saisie Niv3_Pub'!AT185</f>
        <v>0</v>
      </c>
      <c r="AU183" s="17">
        <f>+'saisie Niv3_Pub'!AU185</f>
        <v>30</v>
      </c>
      <c r="AV183" s="17">
        <f>+'saisie Niv3_Pub'!AV185</f>
        <v>12</v>
      </c>
      <c r="AW183" s="17">
        <f>+'saisie Niv3_Pub'!AW185</f>
        <v>0</v>
      </c>
      <c r="AX183" s="17">
        <f>+'saisie Niv3_Pub'!AX185</f>
        <v>18</v>
      </c>
      <c r="AY183" s="90">
        <f t="shared" si="57"/>
        <v>48</v>
      </c>
      <c r="AZ183" s="17">
        <f>+'saisie Niv3_Pub'!BA185</f>
        <v>1</v>
      </c>
      <c r="BA183" s="17">
        <f>+'saisie Niv3_Pub'!BB185</f>
        <v>1</v>
      </c>
      <c r="BB183" s="31"/>
    </row>
    <row r="184" spans="1:54" ht="15" customHeight="1">
      <c r="A184" s="17" t="s">
        <v>524</v>
      </c>
      <c r="B184" s="17">
        <f>+'saisie Niv3_Pub'!B186+'saisie Niv3_Pub'!C186</f>
        <v>15</v>
      </c>
      <c r="C184" s="17">
        <f>+'saisie Niv3_Pub'!C186</f>
        <v>4</v>
      </c>
      <c r="D184" s="17">
        <f>+'saisie Niv3_Pub'!D186+'saisie Niv3_Pub'!E186</f>
        <v>0</v>
      </c>
      <c r="E184" s="17">
        <f>+'saisie Niv3_Pub'!E186</f>
        <v>0</v>
      </c>
      <c r="F184" s="17">
        <f>+'saisie Niv3_Pub'!F186+'saisie Niv3_Pub'!G186</f>
        <v>0</v>
      </c>
      <c r="G184" s="17">
        <f>+'saisie Niv3_Pub'!G186</f>
        <v>0</v>
      </c>
      <c r="H184" s="17">
        <f>+'saisie Niv3_Pub'!H186+'saisie Niv3_Pub'!I186</f>
        <v>9</v>
      </c>
      <c r="I184" s="17">
        <f>+'saisie Niv3_Pub'!I186</f>
        <v>3</v>
      </c>
      <c r="J184" s="17">
        <f>+'saisie Niv3_Pub'!J186+'saisie Niv3_Pub'!K186</f>
        <v>0</v>
      </c>
      <c r="K184" s="17">
        <f>+'saisie Niv3_Pub'!K186</f>
        <v>0</v>
      </c>
      <c r="L184" s="17">
        <f>+'saisie Niv3_Pub'!L186+'saisie Niv3_Pub'!M186</f>
        <v>0</v>
      </c>
      <c r="M184" s="17">
        <f>+'saisie Niv3_Pub'!M186</f>
        <v>0</v>
      </c>
      <c r="N184" s="17">
        <f>+'saisie Niv3_Pub'!N186+'saisie Niv3_Pub'!O186</f>
        <v>9</v>
      </c>
      <c r="O184" s="17">
        <f>+'saisie Niv3_Pub'!O186</f>
        <v>2</v>
      </c>
      <c r="P184" s="16">
        <f t="shared" si="58"/>
        <v>33</v>
      </c>
      <c r="Q184" s="16">
        <f t="shared" si="59"/>
        <v>9</v>
      </c>
      <c r="R184" s="17" t="s">
        <v>524</v>
      </c>
      <c r="S184" s="17">
        <f>+'saisie Niv3_Pub'!S186+'saisie Niv3_Pub'!T186</f>
        <v>0</v>
      </c>
      <c r="T184" s="17">
        <f>+'saisie Niv3_Pub'!T186</f>
        <v>0</v>
      </c>
      <c r="U184" s="17">
        <f>+'saisie Niv3_Pub'!U186+'saisie Niv3_Pub'!V186</f>
        <v>0</v>
      </c>
      <c r="V184" s="17">
        <f>+'saisie Niv3_Pub'!V186</f>
        <v>0</v>
      </c>
      <c r="W184" s="17">
        <f>+'saisie Niv3_Pub'!W186+'saisie Niv3_Pub'!X186</f>
        <v>0</v>
      </c>
      <c r="X184" s="17">
        <f>+'saisie Niv3_Pub'!X186</f>
        <v>0</v>
      </c>
      <c r="Y184" s="17">
        <f>+'saisie Niv3_Pub'!Y186+'saisie Niv3_Pub'!Z186</f>
        <v>1</v>
      </c>
      <c r="Z184" s="17">
        <f>+'saisie Niv3_Pub'!Z186</f>
        <v>0</v>
      </c>
      <c r="AA184" s="17">
        <f>+'saisie Niv3_Pub'!AA186+'saisie Niv3_Pub'!AB186</f>
        <v>0</v>
      </c>
      <c r="AB184" s="17">
        <f>+'saisie Niv3_Pub'!AB186</f>
        <v>0</v>
      </c>
      <c r="AC184" s="17">
        <f>+'saisie Niv3_Pub'!AC186+'saisie Niv3_Pub'!AD186</f>
        <v>0</v>
      </c>
      <c r="AD184" s="17">
        <f>+'saisie Niv3_Pub'!AD186</f>
        <v>0</v>
      </c>
      <c r="AE184" s="17">
        <f>+'saisie Niv3_Pub'!AE186+'saisie Niv3_Pub'!AF186</f>
        <v>1</v>
      </c>
      <c r="AF184" s="17">
        <f>+'saisie Niv3_Pub'!AF186</f>
        <v>0</v>
      </c>
      <c r="AG184" s="16">
        <f t="shared" si="51"/>
        <v>2</v>
      </c>
      <c r="AH184" s="90">
        <f t="shared" si="52"/>
        <v>0</v>
      </c>
      <c r="AI184" s="17" t="s">
        <v>524</v>
      </c>
      <c r="AJ184" s="17">
        <f>+'saisie Niv3_Pub'!AJ186</f>
        <v>1</v>
      </c>
      <c r="AK184" s="17">
        <f>+'saisie Niv3_Pub'!AK186</f>
        <v>0</v>
      </c>
      <c r="AL184" s="17">
        <f>+'saisie Niv3_Pub'!AL186</f>
        <v>0</v>
      </c>
      <c r="AM184" s="17">
        <f>+'saisie Niv3_Pub'!AM186</f>
        <v>1</v>
      </c>
      <c r="AN184" s="17">
        <f>+'saisie Niv3_Pub'!AN186</f>
        <v>0</v>
      </c>
      <c r="AO184" s="17">
        <f>+'saisie Niv3_Pub'!AO186</f>
        <v>0</v>
      </c>
      <c r="AP184" s="17">
        <f>+'saisie Niv3_Pub'!AP186</f>
        <v>1</v>
      </c>
      <c r="AQ184" s="743">
        <f t="shared" si="53"/>
        <v>3</v>
      </c>
      <c r="AR184" s="17">
        <f>+'saisie Niv3_Pub'!AR186</f>
        <v>5</v>
      </c>
      <c r="AS184" s="17">
        <f>+'saisie Niv3_Pub'!AS186</f>
        <v>3</v>
      </c>
      <c r="AT184" s="17">
        <f>+'saisie Niv3_Pub'!AT186</f>
        <v>2</v>
      </c>
      <c r="AU184" s="17">
        <f>+'saisie Niv3_Pub'!AU186</f>
        <v>11</v>
      </c>
      <c r="AV184" s="17">
        <f>+'saisie Niv3_Pub'!AV186</f>
        <v>1</v>
      </c>
      <c r="AW184" s="17">
        <f>+'saisie Niv3_Pub'!AW186</f>
        <v>0</v>
      </c>
      <c r="AX184" s="17">
        <f>+'saisie Niv3_Pub'!AX186</f>
        <v>8</v>
      </c>
      <c r="AY184" s="90">
        <f t="shared" si="57"/>
        <v>19</v>
      </c>
      <c r="AZ184" s="17">
        <f>+'saisie Niv3_Pub'!BA186</f>
        <v>1</v>
      </c>
      <c r="BA184" s="17">
        <f>+'saisie Niv3_Pub'!BB186</f>
        <v>1</v>
      </c>
      <c r="BB184" s="31"/>
    </row>
    <row r="185" spans="1:54" ht="15" customHeight="1">
      <c r="A185" s="17" t="s">
        <v>525</v>
      </c>
      <c r="B185" s="17">
        <f>+'saisie Niv3_Pub'!B187+'saisie Niv3_Pub'!C187</f>
        <v>124</v>
      </c>
      <c r="C185" s="17">
        <f>+'saisie Niv3_Pub'!C187</f>
        <v>54</v>
      </c>
      <c r="D185" s="17">
        <f>+'saisie Niv3_Pub'!D187+'saisie Niv3_Pub'!E187</f>
        <v>30</v>
      </c>
      <c r="E185" s="17">
        <f>+'saisie Niv3_Pub'!E187</f>
        <v>22</v>
      </c>
      <c r="F185" s="17">
        <f>+'saisie Niv3_Pub'!F187+'saisie Niv3_Pub'!G187</f>
        <v>26</v>
      </c>
      <c r="G185" s="17">
        <f>+'saisie Niv3_Pub'!G187</f>
        <v>4</v>
      </c>
      <c r="H185" s="17">
        <f>+'saisie Niv3_Pub'!H187+'saisie Niv3_Pub'!I187</f>
        <v>49</v>
      </c>
      <c r="I185" s="17">
        <f>+'saisie Niv3_Pub'!I187</f>
        <v>24</v>
      </c>
      <c r="J185" s="17">
        <f>+'saisie Niv3_Pub'!J187+'saisie Niv3_Pub'!K187</f>
        <v>85</v>
      </c>
      <c r="K185" s="17">
        <f>+'saisie Niv3_Pub'!K187</f>
        <v>40</v>
      </c>
      <c r="L185" s="17">
        <f>+'saisie Niv3_Pub'!L187+'saisie Niv3_Pub'!M187</f>
        <v>11</v>
      </c>
      <c r="M185" s="17">
        <f>+'saisie Niv3_Pub'!M187</f>
        <v>2</v>
      </c>
      <c r="N185" s="17">
        <f>+'saisie Niv3_Pub'!N187+'saisie Niv3_Pub'!O187</f>
        <v>78</v>
      </c>
      <c r="O185" s="17">
        <f>+'saisie Niv3_Pub'!O187</f>
        <v>26</v>
      </c>
      <c r="P185" s="16">
        <f t="shared" si="58"/>
        <v>403</v>
      </c>
      <c r="Q185" s="16">
        <f t="shared" si="59"/>
        <v>172</v>
      </c>
      <c r="R185" s="17" t="s">
        <v>525</v>
      </c>
      <c r="S185" s="17">
        <f>+'saisie Niv3_Pub'!S187+'saisie Niv3_Pub'!T187</f>
        <v>2</v>
      </c>
      <c r="T185" s="17">
        <f>+'saisie Niv3_Pub'!T187</f>
        <v>1</v>
      </c>
      <c r="U185" s="17">
        <f>+'saisie Niv3_Pub'!U187+'saisie Niv3_Pub'!V187</f>
        <v>5</v>
      </c>
      <c r="V185" s="17">
        <f>+'saisie Niv3_Pub'!V187</f>
        <v>3</v>
      </c>
      <c r="W185" s="17">
        <f>+'saisie Niv3_Pub'!W187+'saisie Niv3_Pub'!X187</f>
        <v>4</v>
      </c>
      <c r="X185" s="17">
        <f>+'saisie Niv3_Pub'!X187</f>
        <v>1</v>
      </c>
      <c r="Y185" s="17">
        <f>+'saisie Niv3_Pub'!Y187+'saisie Niv3_Pub'!Z187</f>
        <v>1</v>
      </c>
      <c r="Z185" s="17">
        <f>+'saisie Niv3_Pub'!Z187</f>
        <v>1</v>
      </c>
      <c r="AA185" s="17">
        <f>+'saisie Niv3_Pub'!AA187+'saisie Niv3_Pub'!AB187</f>
        <v>36</v>
      </c>
      <c r="AB185" s="17">
        <f>+'saisie Niv3_Pub'!AB187</f>
        <v>15</v>
      </c>
      <c r="AC185" s="17">
        <f>+'saisie Niv3_Pub'!AC187+'saisie Niv3_Pub'!AD187</f>
        <v>5</v>
      </c>
      <c r="AD185" s="17">
        <f>+'saisie Niv3_Pub'!AD187</f>
        <v>1</v>
      </c>
      <c r="AE185" s="17">
        <f>+'saisie Niv3_Pub'!AE187+'saisie Niv3_Pub'!AF187</f>
        <v>33</v>
      </c>
      <c r="AF185" s="17">
        <f>+'saisie Niv3_Pub'!AF187</f>
        <v>9</v>
      </c>
      <c r="AG185" s="16">
        <f t="shared" si="51"/>
        <v>86</v>
      </c>
      <c r="AH185" s="90">
        <f t="shared" si="52"/>
        <v>31</v>
      </c>
      <c r="AI185" s="17" t="s">
        <v>525</v>
      </c>
      <c r="AJ185" s="17">
        <f>+'saisie Niv3_Pub'!AJ187</f>
        <v>3</v>
      </c>
      <c r="AK185" s="17">
        <f>+'saisie Niv3_Pub'!AK187</f>
        <v>1</v>
      </c>
      <c r="AL185" s="17">
        <f>+'saisie Niv3_Pub'!AL187</f>
        <v>1</v>
      </c>
      <c r="AM185" s="17">
        <f>+'saisie Niv3_Pub'!AM187</f>
        <v>1</v>
      </c>
      <c r="AN185" s="17">
        <f>+'saisie Niv3_Pub'!AN187</f>
        <v>2</v>
      </c>
      <c r="AO185" s="17">
        <f>+'saisie Niv3_Pub'!AO187</f>
        <v>1</v>
      </c>
      <c r="AP185" s="17">
        <f>+'saisie Niv3_Pub'!AP187</f>
        <v>2</v>
      </c>
      <c r="AQ185" s="743">
        <f t="shared" si="53"/>
        <v>11</v>
      </c>
      <c r="AR185" s="17">
        <f>+'saisie Niv3_Pub'!AR187</f>
        <v>20</v>
      </c>
      <c r="AS185" s="17">
        <f>+'saisie Niv3_Pub'!AS187</f>
        <v>13</v>
      </c>
      <c r="AT185" s="17">
        <f>+'saisie Niv3_Pub'!AT187</f>
        <v>7</v>
      </c>
      <c r="AU185" s="17">
        <f>+'saisie Niv3_Pub'!AU187</f>
        <v>22</v>
      </c>
      <c r="AV185" s="17">
        <f>+'saisie Niv3_Pub'!AV187</f>
        <v>11</v>
      </c>
      <c r="AW185" s="17">
        <f>+'saisie Niv3_Pub'!AW187</f>
        <v>0</v>
      </c>
      <c r="AX185" s="17">
        <f>+'saisie Niv3_Pub'!AX187</f>
        <v>30</v>
      </c>
      <c r="AY185" s="90">
        <f t="shared" si="57"/>
        <v>52</v>
      </c>
      <c r="AZ185" s="17">
        <f>+'saisie Niv3_Pub'!BA187</f>
        <v>1</v>
      </c>
      <c r="BA185" s="17">
        <f>+'saisie Niv3_Pub'!BB187</f>
        <v>1</v>
      </c>
      <c r="BB185" s="31"/>
    </row>
    <row r="186" spans="1:54" ht="15" customHeight="1">
      <c r="A186" s="17" t="s">
        <v>526</v>
      </c>
      <c r="B186" s="17">
        <f>+'saisie Niv3_Pub'!B188+'saisie Niv3_Pub'!C188</f>
        <v>42</v>
      </c>
      <c r="C186" s="17">
        <f>+'saisie Niv3_Pub'!C188</f>
        <v>15</v>
      </c>
      <c r="D186" s="17">
        <f>+'saisie Niv3_Pub'!D188+'saisie Niv3_Pub'!E188</f>
        <v>0</v>
      </c>
      <c r="E186" s="17">
        <f>+'saisie Niv3_Pub'!E188</f>
        <v>0</v>
      </c>
      <c r="F186" s="17">
        <f>+'saisie Niv3_Pub'!F188+'saisie Niv3_Pub'!G188</f>
        <v>0</v>
      </c>
      <c r="G186" s="17">
        <f>+'saisie Niv3_Pub'!G188</f>
        <v>0</v>
      </c>
      <c r="H186" s="17">
        <f>+'saisie Niv3_Pub'!H188+'saisie Niv3_Pub'!I188</f>
        <v>0</v>
      </c>
      <c r="I186" s="17">
        <f>+'saisie Niv3_Pub'!I188</f>
        <v>0</v>
      </c>
      <c r="J186" s="17">
        <f>+'saisie Niv3_Pub'!J188+'saisie Niv3_Pub'!K188</f>
        <v>23</v>
      </c>
      <c r="K186" s="17">
        <f>+'saisie Niv3_Pub'!K188</f>
        <v>12</v>
      </c>
      <c r="L186" s="17">
        <f>+'saisie Niv3_Pub'!L188+'saisie Niv3_Pub'!M188</f>
        <v>0</v>
      </c>
      <c r="M186" s="17">
        <f>+'saisie Niv3_Pub'!M188</f>
        <v>0</v>
      </c>
      <c r="N186" s="17">
        <f>+'saisie Niv3_Pub'!N188+'saisie Niv3_Pub'!O188</f>
        <v>4</v>
      </c>
      <c r="O186" s="17">
        <f>+'saisie Niv3_Pub'!O188</f>
        <v>0</v>
      </c>
      <c r="P186" s="16">
        <f t="shared" si="58"/>
        <v>69</v>
      </c>
      <c r="Q186" s="16">
        <f t="shared" si="59"/>
        <v>27</v>
      </c>
      <c r="R186" s="17" t="s">
        <v>526</v>
      </c>
      <c r="S186" s="17">
        <f>+'saisie Niv3_Pub'!S188+'saisie Niv3_Pub'!T188</f>
        <v>0</v>
      </c>
      <c r="T186" s="17">
        <f>+'saisie Niv3_Pub'!T188</f>
        <v>0</v>
      </c>
      <c r="U186" s="17">
        <f>+'saisie Niv3_Pub'!U188+'saisie Niv3_Pub'!V188</f>
        <v>0</v>
      </c>
      <c r="V186" s="17">
        <f>+'saisie Niv3_Pub'!V188</f>
        <v>0</v>
      </c>
      <c r="W186" s="17">
        <f>+'saisie Niv3_Pub'!W188+'saisie Niv3_Pub'!X188</f>
        <v>0</v>
      </c>
      <c r="X186" s="17">
        <f>+'saisie Niv3_Pub'!X188</f>
        <v>0</v>
      </c>
      <c r="Y186" s="17">
        <f>+'saisie Niv3_Pub'!Y188+'saisie Niv3_Pub'!Z188</f>
        <v>0</v>
      </c>
      <c r="Z186" s="17">
        <f>+'saisie Niv3_Pub'!Z188</f>
        <v>0</v>
      </c>
      <c r="AA186" s="17">
        <f>+'saisie Niv3_Pub'!AA188+'saisie Niv3_Pub'!AB188</f>
        <v>11</v>
      </c>
      <c r="AB186" s="17">
        <f>+'saisie Niv3_Pub'!AB188</f>
        <v>4</v>
      </c>
      <c r="AC186" s="17">
        <f>+'saisie Niv3_Pub'!AC188+'saisie Niv3_Pub'!AD188</f>
        <v>0</v>
      </c>
      <c r="AD186" s="17">
        <f>+'saisie Niv3_Pub'!AD188</f>
        <v>0</v>
      </c>
      <c r="AE186" s="17">
        <f>+'saisie Niv3_Pub'!AE188+'saisie Niv3_Pub'!AF188</f>
        <v>0</v>
      </c>
      <c r="AF186" s="17">
        <f>+'saisie Niv3_Pub'!AF188</f>
        <v>0</v>
      </c>
      <c r="AG186" s="16">
        <f t="shared" si="51"/>
        <v>11</v>
      </c>
      <c r="AH186" s="90">
        <f t="shared" si="52"/>
        <v>4</v>
      </c>
      <c r="AI186" s="17" t="s">
        <v>526</v>
      </c>
      <c r="AJ186" s="17">
        <f>+'saisie Niv3_Pub'!AJ188</f>
        <v>1</v>
      </c>
      <c r="AK186" s="17">
        <f>+'saisie Niv3_Pub'!AK188</f>
        <v>0</v>
      </c>
      <c r="AL186" s="17">
        <f>+'saisie Niv3_Pub'!AL188</f>
        <v>0</v>
      </c>
      <c r="AM186" s="17">
        <f>+'saisie Niv3_Pub'!AM188</f>
        <v>0</v>
      </c>
      <c r="AN186" s="17">
        <f>+'saisie Niv3_Pub'!AN188</f>
        <v>1</v>
      </c>
      <c r="AO186" s="17">
        <f>+'saisie Niv3_Pub'!AO188</f>
        <v>0</v>
      </c>
      <c r="AP186" s="17">
        <f>+'saisie Niv3_Pub'!AP188</f>
        <v>1</v>
      </c>
      <c r="AQ186" s="743">
        <f t="shared" si="53"/>
        <v>3</v>
      </c>
      <c r="AR186" s="17">
        <f>+'saisie Niv3_Pub'!AR188</f>
        <v>9</v>
      </c>
      <c r="AS186" s="17">
        <f>+'saisie Niv3_Pub'!AS188</f>
        <v>9</v>
      </c>
      <c r="AT186" s="17">
        <f>+'saisie Niv3_Pub'!AT188</f>
        <v>0</v>
      </c>
      <c r="AU186" s="17">
        <f>+'saisie Niv3_Pub'!AU188</f>
        <v>7</v>
      </c>
      <c r="AV186" s="17">
        <f>+'saisie Niv3_Pub'!AV188</f>
        <v>0</v>
      </c>
      <c r="AW186" s="17">
        <f>+'saisie Niv3_Pub'!AW188</f>
        <v>0</v>
      </c>
      <c r="AX186" s="17">
        <f>+'saisie Niv3_Pub'!AX188</f>
        <v>8</v>
      </c>
      <c r="AY186" s="90">
        <f t="shared" si="57"/>
        <v>15</v>
      </c>
      <c r="AZ186" s="17">
        <f>+'saisie Niv3_Pub'!BA188</f>
        <v>1</v>
      </c>
      <c r="BA186" s="17">
        <f>+'saisie Niv3_Pub'!BB188</f>
        <v>1</v>
      </c>
      <c r="BB186" s="31"/>
    </row>
    <row r="187" spans="1:54" ht="9.75" customHeight="1">
      <c r="A187" s="110"/>
      <c r="B187" s="110"/>
      <c r="C187" s="110"/>
      <c r="D187" s="110"/>
      <c r="E187" s="110"/>
      <c r="F187" s="110"/>
      <c r="G187" s="110"/>
      <c r="H187" s="110"/>
      <c r="I187" s="110"/>
      <c r="J187" s="110"/>
      <c r="K187" s="110"/>
      <c r="L187" s="110"/>
      <c r="M187" s="110"/>
      <c r="N187" s="110"/>
      <c r="O187" s="110"/>
      <c r="P187" s="109"/>
      <c r="Q187" s="109"/>
      <c r="R187" s="110"/>
      <c r="S187" s="110"/>
      <c r="T187" s="110"/>
      <c r="U187" s="110"/>
      <c r="V187" s="110"/>
      <c r="W187" s="110">
        <f>+'saisie Niv3_Pub'!W189+'saisie Niv3_Pub'!X189</f>
        <v>0</v>
      </c>
      <c r="X187" s="110">
        <f>+'saisie Niv3_Pub'!X189</f>
        <v>0</v>
      </c>
      <c r="Y187" s="110"/>
      <c r="Z187" s="110"/>
      <c r="AA187" s="110"/>
      <c r="AB187" s="110"/>
      <c r="AC187" s="110"/>
      <c r="AD187" s="110"/>
      <c r="AE187" s="110"/>
      <c r="AF187" s="110"/>
      <c r="AG187" s="110"/>
      <c r="AH187" s="110"/>
      <c r="AI187" s="110"/>
      <c r="AJ187" s="110"/>
      <c r="AK187" s="110"/>
      <c r="AL187" s="110"/>
      <c r="AM187" s="110"/>
      <c r="AN187" s="110"/>
      <c r="AO187" s="110"/>
      <c r="AP187" s="110"/>
      <c r="AQ187" s="744"/>
      <c r="AR187" s="110"/>
      <c r="AS187" s="110"/>
      <c r="AT187" s="110"/>
      <c r="AU187" s="110"/>
      <c r="AV187" s="110"/>
      <c r="AW187" s="110"/>
      <c r="AX187" s="110"/>
      <c r="AY187" s="110"/>
      <c r="AZ187" s="110"/>
      <c r="BA187" s="110"/>
      <c r="BB187" s="223"/>
    </row>
    <row r="188" spans="1:54"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J188" s="48"/>
      <c r="AK188" s="48"/>
      <c r="AL188" s="48"/>
      <c r="AM188" s="48"/>
      <c r="AN188" s="48"/>
      <c r="AO188" s="48"/>
      <c r="AP188" s="48"/>
      <c r="AQ188" s="157"/>
      <c r="AR188" s="48"/>
      <c r="AS188" s="48"/>
      <c r="AT188" s="48"/>
      <c r="AU188" s="48"/>
      <c r="AV188" s="48"/>
      <c r="AW188" s="48"/>
      <c r="AX188" s="48"/>
      <c r="AY188" s="48"/>
    </row>
  </sheetData>
  <mergeCells count="22">
    <mergeCell ref="AI1:BA1"/>
    <mergeCell ref="AI2:BA2"/>
    <mergeCell ref="AI3:BA3"/>
    <mergeCell ref="AI33:BA33"/>
    <mergeCell ref="AJ97:AQ97"/>
    <mergeCell ref="AI92:BA92"/>
    <mergeCell ref="AI93:BA93"/>
    <mergeCell ref="AJ161:AQ161"/>
    <mergeCell ref="AI34:BA34"/>
    <mergeCell ref="AI35:BA35"/>
    <mergeCell ref="AI55:BA55"/>
    <mergeCell ref="AI56:BA56"/>
    <mergeCell ref="AI57:BA57"/>
    <mergeCell ref="AJ61:AQ61"/>
    <mergeCell ref="AJ130:AQ130"/>
    <mergeCell ref="AI156:BA156"/>
    <mergeCell ref="AI157:BA157"/>
    <mergeCell ref="AI91:BA91"/>
    <mergeCell ref="AI124:BA124"/>
    <mergeCell ref="AI125:BA125"/>
    <mergeCell ref="AI126:BA126"/>
    <mergeCell ref="AI155:BA155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4" max="16383" man="1"/>
    <brk id="90" max="16383" man="1"/>
    <brk id="123" max="16383" man="1"/>
    <brk id="15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71"/>
  <sheetViews>
    <sheetView showZeros="0" topLeftCell="A18" zoomScale="75" workbookViewId="0">
      <selection activeCell="AI34" sqref="AI34"/>
    </sheetView>
  </sheetViews>
  <sheetFormatPr baseColWidth="10" defaultRowHeight="12.75"/>
  <cols>
    <col min="1" max="1" width="18.42578125" style="2" customWidth="1"/>
    <col min="2" max="9" width="9" style="2" customWidth="1"/>
    <col min="10" max="11" width="10.85546875" style="2" customWidth="1"/>
    <col min="12" max="12" width="17.28515625" style="2" customWidth="1"/>
    <col min="13" max="22" width="10.140625" style="2" customWidth="1"/>
    <col min="23" max="23" width="19.85546875" style="2" customWidth="1"/>
    <col min="24" max="28" width="6.42578125" style="2" customWidth="1"/>
    <col min="29" max="30" width="6.85546875" style="2" customWidth="1"/>
    <col min="31" max="31" width="7.42578125" style="2" hidden="1" customWidth="1"/>
    <col min="32" max="32" width="7.42578125" style="2" customWidth="1"/>
    <col min="33" max="33" width="7.28515625" style="2" customWidth="1"/>
    <col min="34" max="34" width="7.42578125" style="2" hidden="1" customWidth="1"/>
    <col min="35" max="35" width="7.28515625" style="2" customWidth="1"/>
    <col min="36" max="37" width="8.140625" style="2" customWidth="1"/>
    <col min="38" max="38" width="7" style="2" customWidth="1"/>
    <col min="39" max="39" width="6.42578125" style="2" customWidth="1"/>
    <col min="40" max="16384" width="11.42578125" style="2"/>
  </cols>
  <sheetData>
    <row r="1" spans="1:39" ht="15" customHeight="1">
      <c r="A1" s="1098" t="s">
        <v>323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  <c r="L1" s="1" t="s">
        <v>316</v>
      </c>
      <c r="M1" s="1"/>
      <c r="N1" s="1"/>
      <c r="O1" s="1"/>
      <c r="P1" s="1"/>
      <c r="Q1" s="1"/>
      <c r="R1" s="1"/>
      <c r="S1" s="1"/>
      <c r="T1" s="1"/>
      <c r="U1" s="1"/>
      <c r="V1" s="1"/>
      <c r="W1" s="1" t="s">
        <v>290</v>
      </c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ht="15" customHeight="1">
      <c r="A2" s="1" t="s">
        <v>271</v>
      </c>
      <c r="B2" s="1"/>
      <c r="C2" s="1"/>
      <c r="D2" s="1"/>
      <c r="E2" s="1"/>
      <c r="F2" s="1"/>
      <c r="G2" s="1"/>
      <c r="H2" s="1"/>
      <c r="I2" s="1"/>
      <c r="J2" s="1"/>
      <c r="K2" s="1"/>
      <c r="L2" s="1" t="s">
        <v>271</v>
      </c>
      <c r="M2" s="1"/>
      <c r="N2" s="1"/>
      <c r="O2" s="1"/>
      <c r="P2" s="1"/>
      <c r="Q2" s="1"/>
      <c r="R2" s="1"/>
      <c r="S2" s="1"/>
      <c r="T2" s="1"/>
      <c r="U2" s="1"/>
      <c r="V2" s="1"/>
      <c r="W2" s="1" t="s">
        <v>319</v>
      </c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</row>
    <row r="3" spans="1:39" ht="15" customHeight="1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 t="s">
        <v>2</v>
      </c>
      <c r="M3" s="1"/>
      <c r="N3" s="1"/>
      <c r="O3" s="1"/>
      <c r="P3" s="1"/>
      <c r="Q3" s="1"/>
      <c r="R3" s="1"/>
      <c r="S3" s="1"/>
      <c r="T3" s="1"/>
      <c r="U3" s="1"/>
      <c r="V3" s="1"/>
      <c r="W3" s="1" t="s">
        <v>2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</row>
    <row r="4" spans="1:39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</row>
    <row r="5" spans="1:39" ht="15" customHeight="1">
      <c r="A5" s="2" t="s">
        <v>573</v>
      </c>
      <c r="B5" s="159"/>
      <c r="C5" s="159"/>
      <c r="D5" s="159"/>
      <c r="E5" s="159"/>
      <c r="F5" s="159"/>
      <c r="G5" s="159"/>
      <c r="H5" s="149" t="s">
        <v>618</v>
      </c>
      <c r="I5" s="149"/>
      <c r="L5" s="2" t="s">
        <v>573</v>
      </c>
      <c r="S5" s="1" t="s">
        <v>618</v>
      </c>
      <c r="T5" s="1"/>
      <c r="W5" s="2" t="s">
        <v>573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 t="s">
        <v>618</v>
      </c>
      <c r="AM5" s="1"/>
    </row>
    <row r="6" spans="1:39" ht="18" customHeight="1"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39" ht="15.75" customHeight="1">
      <c r="A7" s="11"/>
      <c r="B7" s="5" t="s">
        <v>544</v>
      </c>
      <c r="C7" s="6"/>
      <c r="D7" s="5" t="s">
        <v>545</v>
      </c>
      <c r="E7" s="6"/>
      <c r="F7" s="5" t="s">
        <v>546</v>
      </c>
      <c r="G7" s="6"/>
      <c r="H7" s="5" t="s">
        <v>547</v>
      </c>
      <c r="I7" s="6"/>
      <c r="J7" s="5" t="s">
        <v>377</v>
      </c>
      <c r="K7" s="6"/>
      <c r="L7" s="11"/>
      <c r="M7" s="5" t="s">
        <v>544</v>
      </c>
      <c r="N7" s="6"/>
      <c r="O7" s="5" t="s">
        <v>545</v>
      </c>
      <c r="P7" s="6"/>
      <c r="Q7" s="5" t="s">
        <v>546</v>
      </c>
      <c r="R7" s="6"/>
      <c r="S7" s="5" t="s">
        <v>547</v>
      </c>
      <c r="T7" s="6"/>
      <c r="U7" s="5" t="s">
        <v>377</v>
      </c>
      <c r="V7" s="6"/>
      <c r="W7" s="11"/>
      <c r="X7" s="1086" t="s">
        <v>383</v>
      </c>
      <c r="Y7" s="1087"/>
      <c r="Z7" s="1087"/>
      <c r="AA7" s="1087"/>
      <c r="AB7" s="1088"/>
      <c r="AC7" s="5" t="s">
        <v>679</v>
      </c>
      <c r="AD7" s="24"/>
      <c r="AE7" s="6"/>
      <c r="AF7" s="5" t="s">
        <v>548</v>
      </c>
      <c r="AG7" s="24"/>
      <c r="AH7" s="24"/>
      <c r="AI7" s="24"/>
      <c r="AJ7" s="6"/>
      <c r="AK7" s="1099" t="s">
        <v>386</v>
      </c>
      <c r="AL7" s="1100"/>
      <c r="AM7" s="1101"/>
    </row>
    <row r="8" spans="1:39" ht="21" customHeight="1">
      <c r="A8" s="19" t="s">
        <v>671</v>
      </c>
      <c r="B8" s="9" t="s">
        <v>665</v>
      </c>
      <c r="C8" s="9" t="s">
        <v>389</v>
      </c>
      <c r="D8" s="9" t="s">
        <v>665</v>
      </c>
      <c r="E8" s="9" t="s">
        <v>389</v>
      </c>
      <c r="F8" s="9" t="s">
        <v>665</v>
      </c>
      <c r="G8" s="9" t="s">
        <v>389</v>
      </c>
      <c r="H8" s="9" t="s">
        <v>665</v>
      </c>
      <c r="I8" s="9" t="s">
        <v>389</v>
      </c>
      <c r="J8" s="9" t="s">
        <v>665</v>
      </c>
      <c r="K8" s="9" t="s">
        <v>389</v>
      </c>
      <c r="L8" s="19" t="s">
        <v>671</v>
      </c>
      <c r="M8" s="9" t="s">
        <v>665</v>
      </c>
      <c r="N8" s="9" t="s">
        <v>389</v>
      </c>
      <c r="O8" s="9" t="s">
        <v>665</v>
      </c>
      <c r="P8" s="9" t="s">
        <v>389</v>
      </c>
      <c r="Q8" s="9" t="s">
        <v>665</v>
      </c>
      <c r="R8" s="9" t="s">
        <v>389</v>
      </c>
      <c r="S8" s="9" t="s">
        <v>665</v>
      </c>
      <c r="T8" s="9" t="s">
        <v>389</v>
      </c>
      <c r="U8" s="9" t="s">
        <v>665</v>
      </c>
      <c r="V8" s="9" t="s">
        <v>389</v>
      </c>
      <c r="W8" s="19" t="s">
        <v>671</v>
      </c>
      <c r="X8" s="165" t="s">
        <v>550</v>
      </c>
      <c r="Y8" s="165" t="s">
        <v>551</v>
      </c>
      <c r="Z8" s="165" t="s">
        <v>552</v>
      </c>
      <c r="AA8" s="165" t="s">
        <v>553</v>
      </c>
      <c r="AB8" s="39" t="s">
        <v>395</v>
      </c>
      <c r="AC8" s="637" t="s">
        <v>86</v>
      </c>
      <c r="AD8" s="635" t="s">
        <v>9</v>
      </c>
      <c r="AE8" s="636" t="s">
        <v>673</v>
      </c>
      <c r="AF8" s="636" t="s">
        <v>85</v>
      </c>
      <c r="AG8" s="618" t="s">
        <v>88</v>
      </c>
      <c r="AH8" s="618" t="s">
        <v>81</v>
      </c>
      <c r="AI8" s="618" t="s">
        <v>83</v>
      </c>
      <c r="AJ8" s="249" t="s">
        <v>377</v>
      </c>
      <c r="AK8" s="254" t="s">
        <v>175</v>
      </c>
      <c r="AL8" s="637" t="s">
        <v>600</v>
      </c>
      <c r="AM8" s="254" t="s">
        <v>87</v>
      </c>
    </row>
    <row r="9" spans="1:39" ht="11.25" customHeight="1">
      <c r="A9" s="12"/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2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2"/>
      <c r="X9" s="1053"/>
      <c r="Y9" s="1053"/>
      <c r="Z9" s="1053"/>
      <c r="AA9" s="1053"/>
      <c r="AB9" s="11"/>
      <c r="AC9" s="634"/>
      <c r="AD9" s="1054"/>
      <c r="AE9" s="636"/>
      <c r="AF9" s="636"/>
      <c r="AG9" s="618"/>
      <c r="AH9" s="636"/>
      <c r="AI9" s="618"/>
      <c r="AJ9" s="249"/>
      <c r="AK9" s="249"/>
      <c r="AL9" s="637"/>
      <c r="AM9" s="254"/>
    </row>
    <row r="10" spans="1:39" ht="13.5" customHeight="1">
      <c r="A10" s="15" t="s">
        <v>407</v>
      </c>
      <c r="B10" s="16">
        <f t="shared" ref="B10:I10" si="0">SUM(B12:B17)</f>
        <v>74531</v>
      </c>
      <c r="C10" s="16">
        <f t="shared" si="0"/>
        <v>36418</v>
      </c>
      <c r="D10" s="16">
        <f t="shared" si="0"/>
        <v>47922</v>
      </c>
      <c r="E10" s="16">
        <f t="shared" si="0"/>
        <v>23102</v>
      </c>
      <c r="F10" s="16">
        <f t="shared" si="0"/>
        <v>36812</v>
      </c>
      <c r="G10" s="16">
        <f t="shared" si="0"/>
        <v>17542</v>
      </c>
      <c r="H10" s="16">
        <f t="shared" si="0"/>
        <v>33826</v>
      </c>
      <c r="I10" s="16">
        <f t="shared" si="0"/>
        <v>16214</v>
      </c>
      <c r="J10" s="16">
        <f>SUM(J12:J17)</f>
        <v>193091</v>
      </c>
      <c r="K10" s="16">
        <f>SUM(K12:K17)</f>
        <v>93276</v>
      </c>
      <c r="L10" s="15" t="s">
        <v>407</v>
      </c>
      <c r="M10" s="16">
        <f t="shared" ref="M10:T10" si="1">SUM(M12:M17)</f>
        <v>11726</v>
      </c>
      <c r="N10" s="16">
        <f t="shared" si="1"/>
        <v>5625</v>
      </c>
      <c r="O10" s="16">
        <f t="shared" si="1"/>
        <v>6067</v>
      </c>
      <c r="P10" s="16">
        <f t="shared" si="1"/>
        <v>3008</v>
      </c>
      <c r="Q10" s="16">
        <f t="shared" si="1"/>
        <v>5503</v>
      </c>
      <c r="R10" s="16">
        <f t="shared" si="1"/>
        <v>2727</v>
      </c>
      <c r="S10" s="16">
        <f t="shared" si="1"/>
        <v>9475</v>
      </c>
      <c r="T10" s="16">
        <f t="shared" si="1"/>
        <v>4701</v>
      </c>
      <c r="U10" s="16">
        <f>SUM(U12:U17)</f>
        <v>32771</v>
      </c>
      <c r="V10" s="16">
        <f>SUM(V12:V17)</f>
        <v>16061</v>
      </c>
      <c r="W10" s="15" t="s">
        <v>407</v>
      </c>
      <c r="X10" s="46">
        <f t="shared" ref="X10:AM10" si="2">SUM(X12:X17)</f>
        <v>1620</v>
      </c>
      <c r="Y10" s="46">
        <f t="shared" si="2"/>
        <v>1230</v>
      </c>
      <c r="Z10" s="46">
        <f t="shared" si="2"/>
        <v>1076</v>
      </c>
      <c r="AA10" s="46">
        <f t="shared" si="2"/>
        <v>1029</v>
      </c>
      <c r="AB10" s="46">
        <f>SUM(AB12:AB17)</f>
        <v>4949</v>
      </c>
      <c r="AC10" s="46">
        <f t="shared" si="2"/>
        <v>4848</v>
      </c>
      <c r="AD10" s="46">
        <f t="shared" si="2"/>
        <v>4325</v>
      </c>
      <c r="AE10" s="46">
        <f t="shared" si="2"/>
        <v>523</v>
      </c>
      <c r="AF10" s="46">
        <f t="shared" si="2"/>
        <v>8055</v>
      </c>
      <c r="AG10" s="46">
        <f>SUM(AG12:AG17)</f>
        <v>693</v>
      </c>
      <c r="AH10" s="46">
        <f>SUM(AH12:AH17)</f>
        <v>3050</v>
      </c>
      <c r="AI10" s="46">
        <f t="shared" si="2"/>
        <v>3063</v>
      </c>
      <c r="AJ10" s="46">
        <f t="shared" si="2"/>
        <v>11090</v>
      </c>
      <c r="AK10" s="46">
        <f t="shared" si="2"/>
        <v>800</v>
      </c>
      <c r="AL10" s="46">
        <f t="shared" si="2"/>
        <v>780</v>
      </c>
      <c r="AM10" s="46">
        <f t="shared" si="2"/>
        <v>20</v>
      </c>
    </row>
    <row r="11" spans="1:39">
      <c r="A11" s="12"/>
      <c r="B11" s="17"/>
      <c r="C11" s="17"/>
      <c r="D11" s="17"/>
      <c r="E11" s="17"/>
      <c r="F11" s="17"/>
      <c r="G11" s="17"/>
      <c r="H11" s="17"/>
      <c r="I11" s="17"/>
      <c r="J11" s="16"/>
      <c r="K11" s="16"/>
      <c r="L11" s="12"/>
      <c r="M11" s="17"/>
      <c r="N11" s="17"/>
      <c r="O11" s="17"/>
      <c r="P11" s="17"/>
      <c r="Q11" s="17"/>
      <c r="R11" s="17"/>
      <c r="S11" s="17"/>
      <c r="T11" s="17"/>
      <c r="U11" s="16"/>
      <c r="V11" s="16"/>
      <c r="W11" s="67"/>
      <c r="X11" s="12"/>
      <c r="Y11" s="12"/>
      <c r="Z11" s="12"/>
      <c r="AA11" s="12"/>
      <c r="AB11" s="15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</row>
    <row r="12" spans="1:39" ht="21" customHeight="1">
      <c r="A12" s="12" t="s">
        <v>575</v>
      </c>
      <c r="B12" s="17">
        <f>+'Niv2_Pub '!B10</f>
        <v>23696</v>
      </c>
      <c r="C12" s="151">
        <f>+'Niv2_Pub '!C10</f>
        <v>11600</v>
      </c>
      <c r="D12" s="17">
        <f>+'Niv2_Pub '!D10</f>
        <v>17269</v>
      </c>
      <c r="E12" s="151">
        <f>+'Niv2_Pub '!E10</f>
        <v>8619</v>
      </c>
      <c r="F12" s="17">
        <f>+'Niv2_Pub '!F10</f>
        <v>13657</v>
      </c>
      <c r="G12" s="151">
        <f>+'Niv2_Pub '!G10</f>
        <v>6901</v>
      </c>
      <c r="H12" s="17">
        <f>+'Niv2_Pub '!H10</f>
        <v>11576</v>
      </c>
      <c r="I12" s="151">
        <f>+'Niv2_Pub '!I10</f>
        <v>5868</v>
      </c>
      <c r="J12" s="16">
        <f t="shared" ref="J12:K17" si="3">+B12+D12+F12+H12</f>
        <v>66198</v>
      </c>
      <c r="K12" s="16">
        <f t="shared" si="3"/>
        <v>32988</v>
      </c>
      <c r="L12" s="12" t="s">
        <v>575</v>
      </c>
      <c r="M12" s="17">
        <f>+'Niv2_Pub '!M10</f>
        <v>3484</v>
      </c>
      <c r="N12" s="17">
        <f>+'Niv2_Pub '!N10</f>
        <v>1559</v>
      </c>
      <c r="O12" s="17">
        <f>+'Niv2_Pub '!O10</f>
        <v>1680</v>
      </c>
      <c r="P12" s="17">
        <f>+'Niv2_Pub '!P10</f>
        <v>828</v>
      </c>
      <c r="Q12" s="17">
        <f>+'Niv2_Pub '!Q10</f>
        <v>1534</v>
      </c>
      <c r="R12" s="17">
        <f>+'Niv2_Pub '!R10</f>
        <v>801</v>
      </c>
      <c r="S12" s="17">
        <f>+'Niv2_Pub '!S10</f>
        <v>2434</v>
      </c>
      <c r="T12" s="17">
        <f>+'Niv2_Pub '!T10</f>
        <v>1304</v>
      </c>
      <c r="U12" s="16">
        <f t="shared" ref="U12:V17" si="4">M12+O12+Q12++S12</f>
        <v>9132</v>
      </c>
      <c r="V12" s="16">
        <f t="shared" si="4"/>
        <v>4492</v>
      </c>
      <c r="W12" s="12" t="s">
        <v>575</v>
      </c>
      <c r="X12" s="151">
        <f>+'Niv2_Pub '!X10</f>
        <v>506</v>
      </c>
      <c r="Y12" s="151">
        <f>+'Niv2_Pub '!Y10</f>
        <v>405</v>
      </c>
      <c r="Z12" s="151">
        <f>+'Niv2_Pub '!Z10</f>
        <v>357</v>
      </c>
      <c r="AA12" s="151">
        <f>+'Niv2_Pub '!AA10</f>
        <v>338</v>
      </c>
      <c r="AB12" s="151">
        <f>+'Niv2_Pub '!AB10</f>
        <v>1600</v>
      </c>
      <c r="AC12" s="151">
        <f>+'Niv2_Pub '!AC10</f>
        <v>1504</v>
      </c>
      <c r="AD12" s="151">
        <f>+'Niv2_Pub '!AD10</f>
        <v>1364</v>
      </c>
      <c r="AE12" s="151">
        <f>+'Niv2_Pub '!AE10</f>
        <v>140</v>
      </c>
      <c r="AF12" s="151">
        <f>+'Niv2_Pub '!AF10</f>
        <v>2892</v>
      </c>
      <c r="AG12" s="151">
        <f>+'Niv2_Pub '!AG10</f>
        <v>248</v>
      </c>
      <c r="AH12" s="151">
        <f>+'Niv2_Pub '!AH10</f>
        <v>1663</v>
      </c>
      <c r="AI12" s="151">
        <f>+'Niv2_Pub '!AI10</f>
        <v>1202</v>
      </c>
      <c r="AJ12" s="151">
        <f>+'Niv2_Pub '!AJ10</f>
        <v>4094</v>
      </c>
      <c r="AK12" s="151">
        <f>+'Niv2_Pub '!AK10</f>
        <v>207</v>
      </c>
      <c r="AL12" s="151">
        <f>+'Niv2_Pub '!AL10</f>
        <v>206</v>
      </c>
      <c r="AM12" s="151">
        <f>+'Niv2_Pub '!AM10</f>
        <v>1</v>
      </c>
    </row>
    <row r="13" spans="1:39" ht="21" customHeight="1">
      <c r="A13" s="12" t="s">
        <v>580</v>
      </c>
      <c r="B13" s="151">
        <f>+'Niv2_Pub '!B42</f>
        <v>9021</v>
      </c>
      <c r="C13" s="151">
        <f>+'Niv2_Pub '!C42</f>
        <v>4371</v>
      </c>
      <c r="D13" s="151">
        <f>+'Niv2_Pub '!D42</f>
        <v>3969</v>
      </c>
      <c r="E13" s="151">
        <f>+'Niv2_Pub '!E42</f>
        <v>1946</v>
      </c>
      <c r="F13" s="151">
        <f>+'Niv2_Pub '!F42</f>
        <v>3413</v>
      </c>
      <c r="G13" s="151">
        <f>+'Niv2_Pub '!G42</f>
        <v>1525</v>
      </c>
      <c r="H13" s="151">
        <f>+'Niv2_Pub '!H42</f>
        <v>2289</v>
      </c>
      <c r="I13" s="151">
        <f>+'Niv2_Pub '!I42</f>
        <v>1008</v>
      </c>
      <c r="J13" s="16">
        <f t="shared" si="3"/>
        <v>18692</v>
      </c>
      <c r="K13" s="16">
        <f t="shared" si="3"/>
        <v>8850</v>
      </c>
      <c r="L13" s="12" t="s">
        <v>580</v>
      </c>
      <c r="M13" s="17">
        <f>+'Niv2_Pub '!M42</f>
        <v>953</v>
      </c>
      <c r="N13" s="17">
        <f>+'Niv2_Pub '!N42</f>
        <v>443</v>
      </c>
      <c r="O13" s="17">
        <f>+'Niv2_Pub '!O42</f>
        <v>575</v>
      </c>
      <c r="P13" s="17">
        <f>+'Niv2_Pub '!P42</f>
        <v>288</v>
      </c>
      <c r="Q13" s="17">
        <f>+'Niv2_Pub '!Q42</f>
        <v>409</v>
      </c>
      <c r="R13" s="17">
        <f>+'Niv2_Pub '!R42</f>
        <v>199</v>
      </c>
      <c r="S13" s="17">
        <f>+'Niv2_Pub '!S42</f>
        <v>585</v>
      </c>
      <c r="T13" s="17">
        <f>+'Niv2_Pub '!T42</f>
        <v>250</v>
      </c>
      <c r="U13" s="16">
        <f t="shared" si="4"/>
        <v>2522</v>
      </c>
      <c r="V13" s="16">
        <f t="shared" si="4"/>
        <v>1180</v>
      </c>
      <c r="W13" s="12" t="s">
        <v>580</v>
      </c>
      <c r="X13" s="151">
        <f>+'Niv2_Pub '!X42</f>
        <v>168</v>
      </c>
      <c r="Y13" s="151">
        <f>+'Niv2_Pub '!Y42</f>
        <v>98</v>
      </c>
      <c r="Z13" s="151">
        <f>+'Niv2_Pub '!Z42</f>
        <v>89</v>
      </c>
      <c r="AA13" s="151">
        <f>+'Niv2_Pub '!AA42</f>
        <v>71</v>
      </c>
      <c r="AB13" s="151">
        <f>+'Niv2_Pub '!AB42</f>
        <v>426</v>
      </c>
      <c r="AC13" s="151">
        <f>+'Niv2_Pub '!AC42</f>
        <v>418</v>
      </c>
      <c r="AD13" s="151">
        <f>+'Niv2_Pub '!AD42</f>
        <v>363</v>
      </c>
      <c r="AE13" s="151">
        <f>+'Niv2_Pub '!AE42</f>
        <v>55</v>
      </c>
      <c r="AF13" s="151">
        <f>+'Niv2_Pub '!AF42</f>
        <v>662</v>
      </c>
      <c r="AG13" s="151">
        <f>+'Niv2_Pub '!AG42</f>
        <v>13</v>
      </c>
      <c r="AH13" s="151">
        <f>+'Niv2_Pub '!AH42</f>
        <v>205</v>
      </c>
      <c r="AI13" s="151">
        <f>+'Niv2_Pub '!AI42</f>
        <v>74</v>
      </c>
      <c r="AJ13" s="151">
        <f>+'Niv2_Pub '!AJ42</f>
        <v>736</v>
      </c>
      <c r="AK13" s="151">
        <f>+'Niv2_Pub '!AK42</f>
        <v>69</v>
      </c>
      <c r="AL13" s="151">
        <f>+'Niv2_Pub '!AL42</f>
        <v>68</v>
      </c>
      <c r="AM13" s="151">
        <f>+'Niv2_Pub '!AM42</f>
        <v>1</v>
      </c>
    </row>
    <row r="14" spans="1:39" ht="21" customHeight="1">
      <c r="A14" s="12" t="s">
        <v>576</v>
      </c>
      <c r="B14" s="151">
        <f>+'Niv2_Pub '!B64</f>
        <v>16189</v>
      </c>
      <c r="C14" s="151">
        <f>+'Niv2_Pub '!C64</f>
        <v>8078</v>
      </c>
      <c r="D14" s="151">
        <f>+'Niv2_Pub '!D64</f>
        <v>8333</v>
      </c>
      <c r="E14" s="151">
        <f>+'Niv2_Pub '!E64</f>
        <v>4021</v>
      </c>
      <c r="F14" s="151">
        <f>+'Niv2_Pub '!F64</f>
        <v>6069</v>
      </c>
      <c r="G14" s="151">
        <f>+'Niv2_Pub '!G64</f>
        <v>2841</v>
      </c>
      <c r="H14" s="151">
        <f>+'Niv2_Pub '!H64</f>
        <v>6427</v>
      </c>
      <c r="I14" s="151">
        <f>+'Niv2_Pub '!I64</f>
        <v>2997</v>
      </c>
      <c r="J14" s="16">
        <f t="shared" si="3"/>
        <v>37018</v>
      </c>
      <c r="K14" s="16">
        <f t="shared" si="3"/>
        <v>17937</v>
      </c>
      <c r="L14" s="12" t="s">
        <v>576</v>
      </c>
      <c r="M14" s="17">
        <f>+'Niv2_Pub '!M64</f>
        <v>1896</v>
      </c>
      <c r="N14" s="17">
        <f>+'Niv2_Pub '!N64</f>
        <v>988</v>
      </c>
      <c r="O14" s="17">
        <f>+'Niv2_Pub '!O64</f>
        <v>1067</v>
      </c>
      <c r="P14" s="17">
        <f>+'Niv2_Pub '!P64</f>
        <v>564</v>
      </c>
      <c r="Q14" s="17">
        <f>+'Niv2_Pub '!Q64</f>
        <v>1264</v>
      </c>
      <c r="R14" s="17">
        <f>+'Niv2_Pub '!R64</f>
        <v>613</v>
      </c>
      <c r="S14" s="17">
        <f>+'Niv2_Pub '!S64</f>
        <v>2086</v>
      </c>
      <c r="T14" s="17">
        <f>+'Niv2_Pub '!T64</f>
        <v>1014</v>
      </c>
      <c r="U14" s="16">
        <f t="shared" si="4"/>
        <v>6313</v>
      </c>
      <c r="V14" s="16">
        <f t="shared" si="4"/>
        <v>3179</v>
      </c>
      <c r="W14" s="12" t="s">
        <v>576</v>
      </c>
      <c r="X14" s="151">
        <f>+'Niv2_Pub '!X64</f>
        <v>345</v>
      </c>
      <c r="Y14" s="151">
        <f>+'Niv2_Pub '!Y64</f>
        <v>244</v>
      </c>
      <c r="Z14" s="151">
        <f>+'Niv2_Pub '!Z64</f>
        <v>218</v>
      </c>
      <c r="AA14" s="151">
        <f>+'Niv2_Pub '!AA64</f>
        <v>216</v>
      </c>
      <c r="AB14" s="151">
        <f>+'Niv2_Pub '!AB64</f>
        <v>1023</v>
      </c>
      <c r="AC14" s="151">
        <f>+'Niv2_Pub '!AC64</f>
        <v>1048</v>
      </c>
      <c r="AD14" s="151">
        <f>+'Niv2_Pub '!AD64</f>
        <v>937</v>
      </c>
      <c r="AE14" s="151">
        <f>+'Niv2_Pub '!AE64</f>
        <v>111</v>
      </c>
      <c r="AF14" s="151">
        <f>+'Niv2_Pub '!AF64</f>
        <v>1638</v>
      </c>
      <c r="AG14" s="151">
        <f>+'Niv2_Pub '!AG64</f>
        <v>241</v>
      </c>
      <c r="AH14" s="151">
        <f>+'Niv2_Pub '!AH64</f>
        <v>609</v>
      </c>
      <c r="AI14" s="151">
        <f>+'Niv2_Pub '!AI64</f>
        <v>622</v>
      </c>
      <c r="AJ14" s="151">
        <f>+'Niv2_Pub '!AJ64</f>
        <v>2260</v>
      </c>
      <c r="AK14" s="151">
        <f>+'Niv2_Pub '!AK64</f>
        <v>186</v>
      </c>
      <c r="AL14" s="151">
        <f>+'Niv2_Pub '!AL64</f>
        <v>182</v>
      </c>
      <c r="AM14" s="151">
        <f>+'Niv2_Pub '!AM64</f>
        <v>4</v>
      </c>
    </row>
    <row r="15" spans="1:39" ht="21" customHeight="1">
      <c r="A15" s="12" t="s">
        <v>578</v>
      </c>
      <c r="B15" s="151">
        <f>+'Niv2_Pub '!B100</f>
        <v>8901</v>
      </c>
      <c r="C15" s="151">
        <f>+'Niv2_Pub '!C100</f>
        <v>4042</v>
      </c>
      <c r="D15" s="151">
        <f>+'Niv2_Pub '!D100</f>
        <v>5359</v>
      </c>
      <c r="E15" s="151">
        <f>+'Niv2_Pub '!E100</f>
        <v>2336</v>
      </c>
      <c r="F15" s="151">
        <f>+'Niv2_Pub '!F100</f>
        <v>4171</v>
      </c>
      <c r="G15" s="151">
        <f>+'Niv2_Pub '!G100</f>
        <v>1795</v>
      </c>
      <c r="H15" s="151">
        <f>+'Niv2_Pub '!H100</f>
        <v>3505</v>
      </c>
      <c r="I15" s="151">
        <f>+'Niv2_Pub '!I100</f>
        <v>1481</v>
      </c>
      <c r="J15" s="16">
        <f t="shared" si="3"/>
        <v>21936</v>
      </c>
      <c r="K15" s="16">
        <f t="shared" si="3"/>
        <v>9654</v>
      </c>
      <c r="L15" s="12" t="s">
        <v>578</v>
      </c>
      <c r="M15" s="17">
        <f>+'Niv2_Pub '!M100</f>
        <v>1946</v>
      </c>
      <c r="N15" s="17">
        <f>+'Niv2_Pub '!N100</f>
        <v>875</v>
      </c>
      <c r="O15" s="17">
        <f>+'Niv2_Pub '!O100</f>
        <v>1017</v>
      </c>
      <c r="P15" s="17">
        <f>+'Niv2_Pub '!P100</f>
        <v>473</v>
      </c>
      <c r="Q15" s="17">
        <f>+'Niv2_Pub '!Q100</f>
        <v>738</v>
      </c>
      <c r="R15" s="17">
        <f>+'Niv2_Pub '!R100</f>
        <v>315</v>
      </c>
      <c r="S15" s="17">
        <f>+'Niv2_Pub '!S100</f>
        <v>1176</v>
      </c>
      <c r="T15" s="17">
        <f>+'Niv2_Pub '!T100</f>
        <v>513</v>
      </c>
      <c r="U15" s="16">
        <f t="shared" si="4"/>
        <v>4877</v>
      </c>
      <c r="V15" s="16">
        <f t="shared" si="4"/>
        <v>2176</v>
      </c>
      <c r="W15" s="12" t="s">
        <v>578</v>
      </c>
      <c r="X15" s="151">
        <f>+'Niv2_Pub '!X100</f>
        <v>195</v>
      </c>
      <c r="Y15" s="151">
        <f>+'Niv2_Pub '!Y100</f>
        <v>147</v>
      </c>
      <c r="Z15" s="151">
        <f>+'Niv2_Pub '!Z100</f>
        <v>127</v>
      </c>
      <c r="AA15" s="151">
        <f>+'Niv2_Pub '!AA100</f>
        <v>114</v>
      </c>
      <c r="AB15" s="151">
        <f>+'Niv2_Pub '!AB100</f>
        <v>583</v>
      </c>
      <c r="AC15" s="151">
        <f>+'Niv2_Pub '!AC100</f>
        <v>571</v>
      </c>
      <c r="AD15" s="151">
        <f>+'Niv2_Pub '!AD100</f>
        <v>494</v>
      </c>
      <c r="AE15" s="151">
        <f>+'Niv2_Pub '!AE100</f>
        <v>77</v>
      </c>
      <c r="AF15" s="151">
        <f>+'Niv2_Pub '!AF100</f>
        <v>869</v>
      </c>
      <c r="AG15" s="151">
        <f>+'Niv2_Pub '!AG100</f>
        <v>0</v>
      </c>
      <c r="AH15" s="151">
        <f>+'Niv2_Pub '!AH100</f>
        <v>296</v>
      </c>
      <c r="AI15" s="151">
        <f>+'Niv2_Pub '!AI100</f>
        <v>251</v>
      </c>
      <c r="AJ15" s="151">
        <f>+'Niv2_Pub '!AJ100</f>
        <v>1120</v>
      </c>
      <c r="AK15" s="151">
        <f>+'Niv2_Pub '!AK100</f>
        <v>104</v>
      </c>
      <c r="AL15" s="151">
        <f>+'Niv2_Pub '!AL100</f>
        <v>103</v>
      </c>
      <c r="AM15" s="151">
        <f>+'Niv2_Pub '!AM100</f>
        <v>1</v>
      </c>
    </row>
    <row r="16" spans="1:39" ht="21" customHeight="1">
      <c r="A16" s="12" t="s">
        <v>617</v>
      </c>
      <c r="B16" s="151">
        <f>+'Niv2_Pub '!B134</f>
        <v>10078</v>
      </c>
      <c r="C16" s="151">
        <f>+'Niv2_Pub '!C134</f>
        <v>5043</v>
      </c>
      <c r="D16" s="151">
        <f>+'Niv2_Pub '!D134</f>
        <v>8218</v>
      </c>
      <c r="E16" s="151">
        <f>+'Niv2_Pub '!E134</f>
        <v>4046</v>
      </c>
      <c r="F16" s="151">
        <f>+'Niv2_Pub '!F134</f>
        <v>5916</v>
      </c>
      <c r="G16" s="151">
        <f>+'Niv2_Pub '!G134</f>
        <v>2898</v>
      </c>
      <c r="H16" s="151">
        <f>+'Niv2_Pub '!H134</f>
        <v>6485</v>
      </c>
      <c r="I16" s="151">
        <f>+'Niv2_Pub '!I134</f>
        <v>3276</v>
      </c>
      <c r="J16" s="16">
        <f t="shared" si="3"/>
        <v>30697</v>
      </c>
      <c r="K16" s="16">
        <f t="shared" si="3"/>
        <v>15263</v>
      </c>
      <c r="L16" s="12" t="s">
        <v>617</v>
      </c>
      <c r="M16" s="17">
        <f>+'Niv2_Pub '!M134</f>
        <v>2035</v>
      </c>
      <c r="N16" s="17">
        <f>+'Niv2_Pub '!N134</f>
        <v>1050</v>
      </c>
      <c r="O16" s="17">
        <f>+'Niv2_Pub '!O134</f>
        <v>1142</v>
      </c>
      <c r="P16" s="17">
        <f>+'Niv2_Pub '!P134</f>
        <v>592</v>
      </c>
      <c r="Q16" s="17">
        <f>+'Niv2_Pub '!Q134</f>
        <v>1042</v>
      </c>
      <c r="R16" s="17">
        <f>+'Niv2_Pub '!R134</f>
        <v>563</v>
      </c>
      <c r="S16" s="17">
        <f>+'Niv2_Pub '!S134</f>
        <v>1985</v>
      </c>
      <c r="T16" s="17">
        <f>+'Niv2_Pub '!T134</f>
        <v>1079</v>
      </c>
      <c r="U16" s="16">
        <f t="shared" si="4"/>
        <v>6204</v>
      </c>
      <c r="V16" s="16">
        <f t="shared" si="4"/>
        <v>3284</v>
      </c>
      <c r="W16" s="12" t="s">
        <v>617</v>
      </c>
      <c r="X16" s="151">
        <f>+'Niv2_Pub '!X134</f>
        <v>242</v>
      </c>
      <c r="Y16" s="151">
        <f>+'Niv2_Pub '!Y134</f>
        <v>204</v>
      </c>
      <c r="Z16" s="151">
        <f>+'Niv2_Pub '!Z134</f>
        <v>169</v>
      </c>
      <c r="AA16" s="151">
        <f>+'Niv2_Pub '!AA134</f>
        <v>181</v>
      </c>
      <c r="AB16" s="151">
        <f>+'Niv2_Pub '!AB134</f>
        <v>796</v>
      </c>
      <c r="AC16" s="151">
        <f>+'Niv2_Pub '!AC134</f>
        <v>831</v>
      </c>
      <c r="AD16" s="151">
        <f>+'Niv2_Pub '!AD134</f>
        <v>729</v>
      </c>
      <c r="AE16" s="151">
        <f>+'Niv2_Pub '!AE134</f>
        <v>102</v>
      </c>
      <c r="AF16" s="151">
        <f>+'Niv2_Pub '!AF134</f>
        <v>1115</v>
      </c>
      <c r="AG16" s="151">
        <f>+'Niv2_Pub '!AG134</f>
        <v>190</v>
      </c>
      <c r="AH16" s="151">
        <f>+'Niv2_Pub '!AH134</f>
        <v>0</v>
      </c>
      <c r="AI16" s="151">
        <f>+'Niv2_Pub '!AI134</f>
        <v>395</v>
      </c>
      <c r="AJ16" s="151">
        <f>+'Niv2_Pub '!AJ134</f>
        <v>1510</v>
      </c>
      <c r="AK16" s="151">
        <f>+'Niv2_Pub '!AK134</f>
        <v>127</v>
      </c>
      <c r="AL16" s="151">
        <f>+'Niv2_Pub '!AL134</f>
        <v>125</v>
      </c>
      <c r="AM16" s="151">
        <f>+'Niv2_Pub '!AM134</f>
        <v>2</v>
      </c>
    </row>
    <row r="17" spans="1:39" ht="21" customHeight="1">
      <c r="A17" s="98" t="s">
        <v>579</v>
      </c>
      <c r="B17" s="151">
        <f>+'Niv2_Pub '!B165</f>
        <v>6646</v>
      </c>
      <c r="C17" s="151">
        <f>+'Niv2_Pub '!C165</f>
        <v>3284</v>
      </c>
      <c r="D17" s="151">
        <f>+'Niv2_Pub '!D165</f>
        <v>4774</v>
      </c>
      <c r="E17" s="151">
        <f>+'Niv2_Pub '!E165</f>
        <v>2134</v>
      </c>
      <c r="F17" s="151">
        <f>+'Niv2_Pub '!F165</f>
        <v>3586</v>
      </c>
      <c r="G17" s="151">
        <f>+'Niv2_Pub '!G165</f>
        <v>1582</v>
      </c>
      <c r="H17" s="151">
        <f>+'Niv2_Pub '!H165</f>
        <v>3544</v>
      </c>
      <c r="I17" s="151">
        <f>+'Niv2_Pub '!I165</f>
        <v>1584</v>
      </c>
      <c r="J17" s="16">
        <f t="shared" si="3"/>
        <v>18550</v>
      </c>
      <c r="K17" s="16">
        <f t="shared" si="3"/>
        <v>8584</v>
      </c>
      <c r="L17" s="12" t="s">
        <v>579</v>
      </c>
      <c r="M17" s="17">
        <f>+'Niv2_Pub '!M165</f>
        <v>1412</v>
      </c>
      <c r="N17" s="17">
        <f>+'Niv2_Pub '!N165</f>
        <v>710</v>
      </c>
      <c r="O17" s="17">
        <f>+'Niv2_Pub '!O165</f>
        <v>586</v>
      </c>
      <c r="P17" s="17">
        <f>+'Niv2_Pub '!P165</f>
        <v>263</v>
      </c>
      <c r="Q17" s="17">
        <f>+'Niv2_Pub '!Q165</f>
        <v>516</v>
      </c>
      <c r="R17" s="17">
        <f>+'Niv2_Pub '!R165</f>
        <v>236</v>
      </c>
      <c r="S17" s="17">
        <f>+'Niv2_Pub '!S165</f>
        <v>1209</v>
      </c>
      <c r="T17" s="17">
        <f>+'Niv2_Pub '!T165</f>
        <v>541</v>
      </c>
      <c r="U17" s="16">
        <f t="shared" si="4"/>
        <v>3723</v>
      </c>
      <c r="V17" s="16">
        <f t="shared" si="4"/>
        <v>1750</v>
      </c>
      <c r="W17" s="12" t="s">
        <v>579</v>
      </c>
      <c r="X17" s="151">
        <f>+'Niv2_Pub '!X165</f>
        <v>164</v>
      </c>
      <c r="Y17" s="151">
        <f>+'Niv2_Pub '!Y165</f>
        <v>132</v>
      </c>
      <c r="Z17" s="151">
        <f>+'Niv2_Pub '!Z165</f>
        <v>116</v>
      </c>
      <c r="AA17" s="151">
        <f>+'Niv2_Pub '!AA165</f>
        <v>109</v>
      </c>
      <c r="AB17" s="151">
        <f>+'Niv2_Pub '!AB165</f>
        <v>521</v>
      </c>
      <c r="AC17" s="151">
        <f>+'Niv2_Pub '!AC165</f>
        <v>476</v>
      </c>
      <c r="AD17" s="151">
        <f>+'Niv2_Pub '!AD165</f>
        <v>438</v>
      </c>
      <c r="AE17" s="151">
        <f>+'Niv2_Pub '!AE165</f>
        <v>38</v>
      </c>
      <c r="AF17" s="151">
        <f>+'Niv2_Pub '!AF165</f>
        <v>879</v>
      </c>
      <c r="AG17" s="151">
        <f>+'Niv2_Pub '!AG165</f>
        <v>1</v>
      </c>
      <c r="AH17" s="151">
        <f>+'Niv2_Pub '!AH165</f>
        <v>277</v>
      </c>
      <c r="AI17" s="151">
        <f>+'Niv2_Pub '!AI165</f>
        <v>519</v>
      </c>
      <c r="AJ17" s="151">
        <f>+'Niv2_Pub '!AJ165</f>
        <v>1370</v>
      </c>
      <c r="AK17" s="151">
        <f>+'Niv2_Pub '!AK165</f>
        <v>107</v>
      </c>
      <c r="AL17" s="151">
        <f>+'Niv2_Pub '!AL165</f>
        <v>96</v>
      </c>
      <c r="AM17" s="151">
        <f>+'Niv2_Pub '!AM165</f>
        <v>11</v>
      </c>
    </row>
    <row r="18" spans="1:39" ht="19.5" customHeight="1">
      <c r="A18" s="160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9"/>
      <c r="M18" s="19"/>
      <c r="N18" s="19"/>
      <c r="O18" s="19"/>
      <c r="P18" s="19"/>
      <c r="Q18" s="19"/>
      <c r="R18" s="19"/>
      <c r="S18" s="19"/>
      <c r="T18" s="19"/>
      <c r="U18" s="158"/>
      <c r="V18" s="158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</row>
    <row r="19" spans="1:39">
      <c r="B19" s="148"/>
      <c r="C19" s="148"/>
      <c r="D19" s="148"/>
      <c r="E19" s="148"/>
      <c r="F19" s="148"/>
      <c r="G19" s="148"/>
      <c r="H19" s="148"/>
      <c r="I19" s="148"/>
      <c r="J19" s="148"/>
      <c r="K19" s="148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</row>
    <row r="20" spans="1:39" ht="14.25" customHeight="1">
      <c r="A20" s="1098" t="s">
        <v>324</v>
      </c>
      <c r="B20" s="1098"/>
      <c r="C20" s="1098"/>
      <c r="D20" s="1098"/>
      <c r="E20" s="1098"/>
      <c r="F20" s="1098"/>
      <c r="G20" s="1098"/>
      <c r="H20" s="1098"/>
      <c r="I20" s="1098"/>
      <c r="J20" s="1098"/>
      <c r="K20" s="1098"/>
      <c r="L20" s="1" t="s">
        <v>320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 t="s">
        <v>291</v>
      </c>
      <c r="X20" s="149"/>
      <c r="Y20" s="149"/>
      <c r="Z20" s="149"/>
      <c r="AA20" s="149"/>
      <c r="AB20" s="1"/>
      <c r="AC20" s="149"/>
      <c r="AD20" s="149"/>
      <c r="AE20" s="149"/>
      <c r="AF20" s="149"/>
      <c r="AG20" s="149"/>
      <c r="AH20" s="149"/>
      <c r="AI20" s="1"/>
      <c r="AJ20" s="1"/>
      <c r="AK20" s="1"/>
      <c r="AL20" s="1"/>
      <c r="AM20" s="1"/>
    </row>
    <row r="21" spans="1:39" ht="14.25" customHeight="1">
      <c r="A21" s="1" t="s">
        <v>271</v>
      </c>
      <c r="B21" s="1"/>
      <c r="C21" s="1"/>
      <c r="D21" s="1"/>
      <c r="E21" s="1"/>
      <c r="F21" s="1"/>
      <c r="G21" s="1"/>
      <c r="H21" s="1"/>
      <c r="I21" s="1"/>
      <c r="J21" s="50"/>
      <c r="K21" s="1"/>
      <c r="L21" s="1" t="s">
        <v>273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 t="s">
        <v>319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</row>
    <row r="22" spans="1:39" ht="14.25" customHeight="1">
      <c r="A22" s="1" t="s">
        <v>2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 t="s">
        <v>2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 t="s">
        <v>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</row>
    <row r="23" spans="1:39" ht="14.2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</row>
    <row r="24" spans="1:39" ht="16.5" customHeight="1">
      <c r="A24" s="3" t="s">
        <v>573</v>
      </c>
      <c r="B24" s="50"/>
      <c r="C24" s="50"/>
      <c r="D24" s="1"/>
      <c r="E24" s="1"/>
      <c r="F24" s="1"/>
      <c r="G24" s="1"/>
      <c r="H24" s="1" t="s">
        <v>376</v>
      </c>
      <c r="I24" s="1"/>
      <c r="J24" s="1"/>
      <c r="K24" s="1"/>
      <c r="L24" s="2" t="s">
        <v>573</v>
      </c>
      <c r="S24" s="1" t="s">
        <v>376</v>
      </c>
      <c r="T24" s="1"/>
      <c r="W24" s="2" t="s">
        <v>573</v>
      </c>
      <c r="AL24" s="1" t="s">
        <v>376</v>
      </c>
      <c r="AM24" s="1"/>
    </row>
    <row r="25" spans="1:39" ht="15.75" customHeight="1"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</row>
    <row r="26" spans="1:39" ht="20.25" customHeight="1">
      <c r="A26" s="11"/>
      <c r="B26" s="5" t="s">
        <v>544</v>
      </c>
      <c r="C26" s="6"/>
      <c r="D26" s="5" t="s">
        <v>545</v>
      </c>
      <c r="E26" s="6"/>
      <c r="F26" s="5" t="s">
        <v>546</v>
      </c>
      <c r="G26" s="6"/>
      <c r="H26" s="5" t="s">
        <v>547</v>
      </c>
      <c r="I26" s="6"/>
      <c r="J26" s="5" t="s">
        <v>377</v>
      </c>
      <c r="K26" s="6"/>
      <c r="L26" s="11"/>
      <c r="M26" s="5" t="s">
        <v>544</v>
      </c>
      <c r="N26" s="6"/>
      <c r="O26" s="5" t="s">
        <v>545</v>
      </c>
      <c r="P26" s="6"/>
      <c r="Q26" s="5" t="s">
        <v>546</v>
      </c>
      <c r="R26" s="6"/>
      <c r="S26" s="5" t="s">
        <v>547</v>
      </c>
      <c r="T26" s="6"/>
      <c r="U26" s="5" t="s">
        <v>377</v>
      </c>
      <c r="V26" s="6"/>
      <c r="W26" s="11"/>
      <c r="X26" s="1086" t="s">
        <v>383</v>
      </c>
      <c r="Y26" s="1087"/>
      <c r="Z26" s="1087"/>
      <c r="AA26" s="1087"/>
      <c r="AB26" s="1088"/>
      <c r="AC26" s="5" t="s">
        <v>679</v>
      </c>
      <c r="AD26" s="24"/>
      <c r="AE26" s="6"/>
      <c r="AF26" s="5" t="s">
        <v>548</v>
      </c>
      <c r="AG26" s="24"/>
      <c r="AH26" s="24"/>
      <c r="AI26" s="24"/>
      <c r="AJ26" s="6"/>
      <c r="AK26" s="1099" t="s">
        <v>386</v>
      </c>
      <c r="AL26" s="1100"/>
      <c r="AM26" s="1101"/>
    </row>
    <row r="27" spans="1:39" ht="22.5" customHeight="1">
      <c r="A27" s="19" t="s">
        <v>671</v>
      </c>
      <c r="B27" s="9" t="s">
        <v>665</v>
      </c>
      <c r="C27" s="9" t="s">
        <v>389</v>
      </c>
      <c r="D27" s="9" t="s">
        <v>665</v>
      </c>
      <c r="E27" s="9" t="s">
        <v>389</v>
      </c>
      <c r="F27" s="9" t="s">
        <v>665</v>
      </c>
      <c r="G27" s="9" t="s">
        <v>389</v>
      </c>
      <c r="H27" s="9" t="s">
        <v>665</v>
      </c>
      <c r="I27" s="9" t="s">
        <v>389</v>
      </c>
      <c r="J27" s="9" t="s">
        <v>665</v>
      </c>
      <c r="K27" s="9" t="s">
        <v>389</v>
      </c>
      <c r="L27" s="19" t="s">
        <v>671</v>
      </c>
      <c r="M27" s="9" t="s">
        <v>665</v>
      </c>
      <c r="N27" s="9" t="s">
        <v>389</v>
      </c>
      <c r="O27" s="9" t="s">
        <v>665</v>
      </c>
      <c r="P27" s="9" t="s">
        <v>389</v>
      </c>
      <c r="Q27" s="9" t="s">
        <v>665</v>
      </c>
      <c r="R27" s="9" t="s">
        <v>389</v>
      </c>
      <c r="S27" s="9" t="s">
        <v>665</v>
      </c>
      <c r="T27" s="9" t="s">
        <v>389</v>
      </c>
      <c r="U27" s="9" t="s">
        <v>665</v>
      </c>
      <c r="V27" s="9" t="s">
        <v>389</v>
      </c>
      <c r="W27" s="19" t="s">
        <v>671</v>
      </c>
      <c r="X27" s="165" t="s">
        <v>550</v>
      </c>
      <c r="Y27" s="165" t="s">
        <v>551</v>
      </c>
      <c r="Z27" s="165" t="s">
        <v>552</v>
      </c>
      <c r="AA27" s="165" t="s">
        <v>553</v>
      </c>
      <c r="AB27" s="39" t="s">
        <v>395</v>
      </c>
      <c r="AC27" s="637" t="s">
        <v>86</v>
      </c>
      <c r="AD27" s="635" t="s">
        <v>9</v>
      </c>
      <c r="AE27" s="636" t="s">
        <v>673</v>
      </c>
      <c r="AF27" s="636" t="s">
        <v>85</v>
      </c>
      <c r="AG27" s="618" t="s">
        <v>88</v>
      </c>
      <c r="AH27" s="618" t="s">
        <v>81</v>
      </c>
      <c r="AI27" s="618" t="s">
        <v>83</v>
      </c>
      <c r="AJ27" s="249" t="s">
        <v>377</v>
      </c>
      <c r="AK27" s="254" t="s">
        <v>175</v>
      </c>
      <c r="AL27" s="637" t="s">
        <v>600</v>
      </c>
      <c r="AM27" s="254" t="s">
        <v>87</v>
      </c>
    </row>
    <row r="28" spans="1:39" ht="14.25" customHeight="1">
      <c r="A28" s="12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2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2"/>
      <c r="X28" s="1053"/>
      <c r="Y28" s="1053"/>
      <c r="Z28" s="1053"/>
      <c r="AA28" s="1053"/>
      <c r="AB28" s="11"/>
      <c r="AC28" s="634"/>
      <c r="AD28" s="1054"/>
      <c r="AE28" s="636"/>
      <c r="AF28" s="636"/>
      <c r="AG28" s="618"/>
      <c r="AH28" s="636"/>
      <c r="AI28" s="618"/>
      <c r="AJ28" s="249"/>
      <c r="AK28" s="249"/>
      <c r="AL28" s="637"/>
      <c r="AM28" s="254"/>
    </row>
    <row r="29" spans="1:39" ht="15" customHeight="1">
      <c r="A29" s="15" t="s">
        <v>407</v>
      </c>
      <c r="B29" s="16">
        <f t="shared" ref="B29:I29" si="5">SUM(B31:B36)</f>
        <v>52923</v>
      </c>
      <c r="C29" s="16">
        <f t="shared" si="5"/>
        <v>27158</v>
      </c>
      <c r="D29" s="16">
        <f t="shared" si="5"/>
        <v>37397</v>
      </c>
      <c r="E29" s="16">
        <f t="shared" si="5"/>
        <v>18963</v>
      </c>
      <c r="F29" s="16">
        <f t="shared" si="5"/>
        <v>30290</v>
      </c>
      <c r="G29" s="16">
        <f t="shared" si="5"/>
        <v>15561</v>
      </c>
      <c r="H29" s="16">
        <f t="shared" si="5"/>
        <v>30236</v>
      </c>
      <c r="I29" s="16">
        <f t="shared" si="5"/>
        <v>15520</v>
      </c>
      <c r="J29" s="16">
        <f>SUM(J31:J36)</f>
        <v>150846</v>
      </c>
      <c r="K29" s="16">
        <f>SUM(K31:K36)</f>
        <v>77202</v>
      </c>
      <c r="L29" s="15" t="s">
        <v>407</v>
      </c>
      <c r="M29" s="16">
        <f t="shared" ref="M29:T29" si="6">SUM(M31:M36)</f>
        <v>5373</v>
      </c>
      <c r="N29" s="16">
        <f t="shared" si="6"/>
        <v>2596</v>
      </c>
      <c r="O29" s="16">
        <f t="shared" si="6"/>
        <v>3008</v>
      </c>
      <c r="P29" s="16">
        <f t="shared" si="6"/>
        <v>1532</v>
      </c>
      <c r="Q29" s="16">
        <f t="shared" si="6"/>
        <v>2805</v>
      </c>
      <c r="R29" s="16">
        <f t="shared" si="6"/>
        <v>1437</v>
      </c>
      <c r="S29" s="16">
        <f t="shared" si="6"/>
        <v>5866</v>
      </c>
      <c r="T29" s="16">
        <f t="shared" si="6"/>
        <v>3015</v>
      </c>
      <c r="U29" s="16">
        <f>SUM(U31:U36)</f>
        <v>17052</v>
      </c>
      <c r="V29" s="16">
        <f>SUM(V31:V36)</f>
        <v>8580</v>
      </c>
      <c r="W29" s="15" t="s">
        <v>407</v>
      </c>
      <c r="X29" s="46">
        <f t="shared" ref="X29:AM29" si="7">SUM(X31:X36)</f>
        <v>1155</v>
      </c>
      <c r="Y29" s="46">
        <f t="shared" si="7"/>
        <v>969</v>
      </c>
      <c r="Z29" s="46">
        <f t="shared" si="7"/>
        <v>873</v>
      </c>
      <c r="AA29" s="46">
        <f t="shared" si="7"/>
        <v>863</v>
      </c>
      <c r="AB29" s="46">
        <f>SUM(AB31:AB36)</f>
        <v>3860</v>
      </c>
      <c r="AC29" s="46">
        <f t="shared" si="7"/>
        <v>4368</v>
      </c>
      <c r="AD29" s="46">
        <f t="shared" si="7"/>
        <v>4023</v>
      </c>
      <c r="AE29" s="46" t="e">
        <f t="shared" si="7"/>
        <v>#REF!</v>
      </c>
      <c r="AF29" s="46">
        <f t="shared" si="7"/>
        <v>6015</v>
      </c>
      <c r="AG29" s="46">
        <f t="shared" si="7"/>
        <v>84</v>
      </c>
      <c r="AH29" s="46">
        <f t="shared" si="7"/>
        <v>723</v>
      </c>
      <c r="AI29" s="46">
        <f t="shared" si="7"/>
        <v>681</v>
      </c>
      <c r="AJ29" s="46">
        <f t="shared" si="7"/>
        <v>6696</v>
      </c>
      <c r="AK29" s="46">
        <f t="shared" si="7"/>
        <v>757</v>
      </c>
      <c r="AL29" s="46">
        <f t="shared" si="7"/>
        <v>739</v>
      </c>
      <c r="AM29" s="46">
        <f t="shared" si="7"/>
        <v>18</v>
      </c>
    </row>
    <row r="30" spans="1:39">
      <c r="A30" s="12"/>
      <c r="B30" s="39"/>
      <c r="C30" s="39"/>
      <c r="D30" s="39"/>
      <c r="E30" s="39"/>
      <c r="F30" s="39"/>
      <c r="G30" s="39"/>
      <c r="H30" s="39"/>
      <c r="I30" s="39"/>
      <c r="J30" s="12"/>
      <c r="K30" s="125"/>
      <c r="L30" s="12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67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</row>
    <row r="31" spans="1:39" ht="21" customHeight="1">
      <c r="A31" s="12" t="s">
        <v>575</v>
      </c>
      <c r="B31" s="125">
        <f>+'Niv2_Pr '!B10</f>
        <v>29955</v>
      </c>
      <c r="C31" s="125">
        <f>+'Niv2_Pr '!C10</f>
        <v>15242</v>
      </c>
      <c r="D31" s="125">
        <f>+'Niv2_Pr '!D10</f>
        <v>21137</v>
      </c>
      <c r="E31" s="125">
        <f>+'Niv2_Pr '!E10</f>
        <v>10729</v>
      </c>
      <c r="F31" s="125">
        <f>+'Niv2_Pr '!F10</f>
        <v>17100</v>
      </c>
      <c r="G31" s="125">
        <f>+'Niv2_Pr '!G10</f>
        <v>8824</v>
      </c>
      <c r="H31" s="125">
        <f>+'Niv2_Pr '!H10</f>
        <v>15853</v>
      </c>
      <c r="I31" s="125">
        <f>+'Niv2_Pr '!I10</f>
        <v>8274</v>
      </c>
      <c r="J31" s="16">
        <f t="shared" ref="J31:K36" si="8">+B31+D31+F31+H31</f>
        <v>84045</v>
      </c>
      <c r="K31" s="16">
        <f t="shared" si="8"/>
        <v>43069</v>
      </c>
      <c r="L31" s="12" t="s">
        <v>575</v>
      </c>
      <c r="M31" s="17">
        <f>+'Niv2_Pr '!M10</f>
        <v>2514</v>
      </c>
      <c r="N31" s="17">
        <f>+'Niv2_Pr '!N10</f>
        <v>1129</v>
      </c>
      <c r="O31" s="17">
        <f>+'Niv2_Pr '!O10</f>
        <v>1362</v>
      </c>
      <c r="P31" s="17">
        <f>+'Niv2_Pr '!P10</f>
        <v>661</v>
      </c>
      <c r="Q31" s="17">
        <f>+'Niv2_Pr '!Q10</f>
        <v>1199</v>
      </c>
      <c r="R31" s="17">
        <f>+'Niv2_Pr '!R10</f>
        <v>573</v>
      </c>
      <c r="S31" s="17">
        <f>+'Niv2_Pr '!S10</f>
        <v>2579</v>
      </c>
      <c r="T31" s="17">
        <f>+'Niv2_Pr '!T10</f>
        <v>1370</v>
      </c>
      <c r="U31" s="16">
        <f t="shared" ref="U31:V36" si="9">+M31+O31+Q31+S31</f>
        <v>7654</v>
      </c>
      <c r="V31" s="16">
        <f t="shared" si="9"/>
        <v>3733</v>
      </c>
      <c r="W31" s="12" t="s">
        <v>575</v>
      </c>
      <c r="X31" s="151">
        <f>+'Niv2_Pr '!X10</f>
        <v>681</v>
      </c>
      <c r="Y31" s="151">
        <f>+'Niv2_Pr '!Y10</f>
        <v>584</v>
      </c>
      <c r="Z31" s="151">
        <f>+'Niv2_Pr '!Z10</f>
        <v>530</v>
      </c>
      <c r="AA31" s="151">
        <f>+'Niv2_Pr '!AA10</f>
        <v>509</v>
      </c>
      <c r="AB31" s="151">
        <f>+'Niv2_Pr '!AB10</f>
        <v>2304</v>
      </c>
      <c r="AC31" s="151">
        <f>+'Niv2_Pr '!AC10</f>
        <v>2487</v>
      </c>
      <c r="AD31" s="151">
        <f>+'Niv2_Pr '!AD10</f>
        <v>2311</v>
      </c>
      <c r="AE31" s="151">
        <f>+'Niv2_Pr '!AD10</f>
        <v>2311</v>
      </c>
      <c r="AF31" s="151">
        <f>+'Niv2_Pr '!AE10</f>
        <v>3656</v>
      </c>
      <c r="AG31" s="151">
        <f>+'Niv2_Pr '!AF10</f>
        <v>0</v>
      </c>
      <c r="AH31" s="151">
        <f>+'Niv2_Pr '!AG10</f>
        <v>0</v>
      </c>
      <c r="AI31" s="151">
        <f>+'Niv2_Pr '!AH10</f>
        <v>433</v>
      </c>
      <c r="AJ31" s="151">
        <f>+'Niv2_Pr '!AI10</f>
        <v>4089</v>
      </c>
      <c r="AK31" s="151">
        <f>+'Niv2_Pr '!AJ10</f>
        <v>478</v>
      </c>
      <c r="AL31" s="151">
        <f>+'Niv2_Pr '!AK10</f>
        <v>466</v>
      </c>
      <c r="AM31" s="151">
        <f>+'Niv2_Pr '!AL10</f>
        <v>12</v>
      </c>
    </row>
    <row r="32" spans="1:39" ht="21" customHeight="1">
      <c r="A32" s="12" t="s">
        <v>580</v>
      </c>
      <c r="B32" s="125">
        <f>+'Niv2_Pr '!B42</f>
        <v>5075</v>
      </c>
      <c r="C32" s="125">
        <f>+'Niv2_Pr '!C42</f>
        <v>2783</v>
      </c>
      <c r="D32" s="125">
        <f>+'Niv2_Pr '!D42</f>
        <v>3068</v>
      </c>
      <c r="E32" s="125">
        <f>+'Niv2_Pr '!E42</f>
        <v>1636</v>
      </c>
      <c r="F32" s="125">
        <f>+'Niv2_Pr '!F42</f>
        <v>2552</v>
      </c>
      <c r="G32" s="125">
        <f>+'Niv2_Pr '!G42</f>
        <v>1323</v>
      </c>
      <c r="H32" s="125">
        <f>+'Niv2_Pr '!H42</f>
        <v>2622</v>
      </c>
      <c r="I32" s="125">
        <f>+'Niv2_Pr '!I42</f>
        <v>1352</v>
      </c>
      <c r="J32" s="16">
        <f t="shared" si="8"/>
        <v>13317</v>
      </c>
      <c r="K32" s="16">
        <f t="shared" si="8"/>
        <v>7094</v>
      </c>
      <c r="L32" s="12" t="s">
        <v>580</v>
      </c>
      <c r="M32" s="17">
        <f>+'Niv2_Pr '!M42</f>
        <v>455</v>
      </c>
      <c r="N32" s="17">
        <f>+'Niv2_Pr '!N42</f>
        <v>248</v>
      </c>
      <c r="O32" s="17">
        <f>+'Niv2_Pr '!O42</f>
        <v>318</v>
      </c>
      <c r="P32" s="17">
        <f>+'Niv2_Pr '!P42</f>
        <v>172</v>
      </c>
      <c r="Q32" s="17">
        <f>+'Niv2_Pr '!Q42</f>
        <v>279</v>
      </c>
      <c r="R32" s="17">
        <f>+'Niv2_Pr '!R42</f>
        <v>161</v>
      </c>
      <c r="S32" s="17">
        <f>+'Niv2_Pr '!S42</f>
        <v>521</v>
      </c>
      <c r="T32" s="17">
        <f>+'Niv2_Pr '!T42</f>
        <v>253</v>
      </c>
      <c r="U32" s="16">
        <f t="shared" si="9"/>
        <v>1573</v>
      </c>
      <c r="V32" s="16">
        <f t="shared" si="9"/>
        <v>834</v>
      </c>
      <c r="W32" s="12" t="s">
        <v>580</v>
      </c>
      <c r="X32" s="151">
        <f>+'Niv2_Pr '!X42</f>
        <v>100</v>
      </c>
      <c r="Y32" s="151">
        <f>+'Niv2_Pr '!Y42</f>
        <v>72</v>
      </c>
      <c r="Z32" s="151">
        <f>+'Niv2_Pr '!Z42</f>
        <v>63</v>
      </c>
      <c r="AA32" s="151">
        <f>+'Niv2_Pr '!AA42</f>
        <v>63</v>
      </c>
      <c r="AB32" s="151">
        <f>+'Niv2_Pr '!AB42</f>
        <v>298</v>
      </c>
      <c r="AC32" s="151">
        <f>+'Niv2_Pr '!AC42</f>
        <v>312</v>
      </c>
      <c r="AD32" s="151">
        <f>+'Niv2_Pr '!AD42</f>
        <v>309</v>
      </c>
      <c r="AE32" s="151">
        <f>+'Niv2_Pr '!AD42</f>
        <v>309</v>
      </c>
      <c r="AF32" s="151">
        <f>+'Niv2_Pr '!AE42</f>
        <v>457</v>
      </c>
      <c r="AG32" s="151">
        <f>+'Niv2_Pr '!AG42</f>
        <v>5</v>
      </c>
      <c r="AH32" s="151">
        <f>+'Niv2_Pr '!AF42</f>
        <v>148</v>
      </c>
      <c r="AI32" s="151">
        <f>+'Niv2_Pr '!AH42</f>
        <v>34</v>
      </c>
      <c r="AJ32" s="151">
        <f>+'Niv2_Pr '!AI42</f>
        <v>491</v>
      </c>
      <c r="AK32" s="151">
        <f>+'Niv2_Pr '!AJ42</f>
        <v>37</v>
      </c>
      <c r="AL32" s="151">
        <f>+'Niv2_Pr '!AK42</f>
        <v>37</v>
      </c>
      <c r="AM32" s="151">
        <f>+'Niv2_Pr '!AL42</f>
        <v>0</v>
      </c>
    </row>
    <row r="33" spans="1:39" ht="21" customHeight="1">
      <c r="A33" s="12" t="s">
        <v>576</v>
      </c>
      <c r="B33" s="125">
        <f>+'Niv2_Pr '!B64</f>
        <v>5928</v>
      </c>
      <c r="C33" s="125">
        <f>+'Niv2_Pr '!C64</f>
        <v>3096</v>
      </c>
      <c r="D33" s="125">
        <f>+'Niv2_Pr '!D64</f>
        <v>3732</v>
      </c>
      <c r="E33" s="125">
        <f>+'Niv2_Pr '!E64</f>
        <v>1935</v>
      </c>
      <c r="F33" s="125">
        <f>+'Niv2_Pr '!F64</f>
        <v>3239</v>
      </c>
      <c r="G33" s="125">
        <f>+'Niv2_Pr '!G64</f>
        <v>1699</v>
      </c>
      <c r="H33" s="125">
        <f>+'Niv2_Pr '!H64</f>
        <v>3594</v>
      </c>
      <c r="I33" s="125">
        <f>+'Niv2_Pr '!I64</f>
        <v>1850</v>
      </c>
      <c r="J33" s="16">
        <f t="shared" si="8"/>
        <v>16493</v>
      </c>
      <c r="K33" s="16">
        <f t="shared" si="8"/>
        <v>8580</v>
      </c>
      <c r="L33" s="12" t="s">
        <v>576</v>
      </c>
      <c r="M33" s="17">
        <f>+'Niv2_Pr '!M64</f>
        <v>754</v>
      </c>
      <c r="N33" s="17">
        <f>+'Niv2_Pr '!N64</f>
        <v>382</v>
      </c>
      <c r="O33" s="17">
        <f>+'Niv2_Pr '!O64</f>
        <v>393</v>
      </c>
      <c r="P33" s="17">
        <f>+'Niv2_Pr '!P64</f>
        <v>232</v>
      </c>
      <c r="Q33" s="17">
        <f>+'Niv2_Pr '!Q64</f>
        <v>464</v>
      </c>
      <c r="R33" s="17">
        <f>+'Niv2_Pr '!R64</f>
        <v>236</v>
      </c>
      <c r="S33" s="17">
        <f>+'Niv2_Pr '!S64</f>
        <v>808</v>
      </c>
      <c r="T33" s="17">
        <f>+'Niv2_Pr '!T64</f>
        <v>425</v>
      </c>
      <c r="U33" s="16">
        <f t="shared" si="9"/>
        <v>2419</v>
      </c>
      <c r="V33" s="16">
        <f t="shared" si="9"/>
        <v>1275</v>
      </c>
      <c r="W33" s="12" t="s">
        <v>576</v>
      </c>
      <c r="X33" s="17">
        <f>+'Niv2_Pr '!X64</f>
        <v>126</v>
      </c>
      <c r="Y33" s="17">
        <f>+'Niv2_Pr '!Y64</f>
        <v>94</v>
      </c>
      <c r="Z33" s="17">
        <f>+'Niv2_Pr '!Z64</f>
        <v>89</v>
      </c>
      <c r="AA33" s="17">
        <f>+'Niv2_Pr '!AA64</f>
        <v>95</v>
      </c>
      <c r="AB33" s="17">
        <f>+'Niv2_Pr '!AB64</f>
        <v>404</v>
      </c>
      <c r="AC33" s="17">
        <f>+'Niv2_Pr '!AC64</f>
        <v>503</v>
      </c>
      <c r="AD33" s="17">
        <f>+'Niv2_Pr '!AD64</f>
        <v>441</v>
      </c>
      <c r="AE33" s="17" t="e">
        <f>+'Niv2_Pr '!#REF!</f>
        <v>#REF!</v>
      </c>
      <c r="AF33" s="17">
        <f>+'Niv2_Pr '!AE64</f>
        <v>598</v>
      </c>
      <c r="AG33" s="17">
        <f>+'Niv2_Pr '!AG64</f>
        <v>65</v>
      </c>
      <c r="AH33" s="17">
        <f>+'Niv2_Pr '!AF64</f>
        <v>262</v>
      </c>
      <c r="AI33" s="17">
        <f>+'Niv2_Pr '!AH64</f>
        <v>55</v>
      </c>
      <c r="AJ33" s="17">
        <f>+'Niv2_Pr '!AI64</f>
        <v>653</v>
      </c>
      <c r="AK33" s="17">
        <f>+'Niv2_Pr '!AJ64</f>
        <v>76</v>
      </c>
      <c r="AL33" s="17">
        <f>+'Niv2_Pr '!AK64</f>
        <v>70</v>
      </c>
      <c r="AM33" s="17">
        <f>+'Niv2_Pr '!AL64</f>
        <v>6</v>
      </c>
    </row>
    <row r="34" spans="1:39" ht="21" customHeight="1">
      <c r="A34" s="12" t="s">
        <v>578</v>
      </c>
      <c r="B34" s="125">
        <f>+'Niv2_Pr '!B100</f>
        <v>4221</v>
      </c>
      <c r="C34" s="125">
        <f>+'Niv2_Pr '!C100</f>
        <v>2065</v>
      </c>
      <c r="D34" s="125">
        <f>+'Niv2_Pr '!D100</f>
        <v>3332</v>
      </c>
      <c r="E34" s="125">
        <f>+'Niv2_Pr '!E100</f>
        <v>1663</v>
      </c>
      <c r="F34" s="125">
        <f>+'Niv2_Pr '!F100</f>
        <v>2788</v>
      </c>
      <c r="G34" s="125">
        <f>+'Niv2_Pr '!G100</f>
        <v>1334</v>
      </c>
      <c r="H34" s="125">
        <f>+'Niv2_Pr '!H100</f>
        <v>2825</v>
      </c>
      <c r="I34" s="125">
        <f>+'Niv2_Pr '!I100</f>
        <v>1327</v>
      </c>
      <c r="J34" s="16">
        <f t="shared" si="8"/>
        <v>13166</v>
      </c>
      <c r="K34" s="16">
        <f t="shared" si="8"/>
        <v>6389</v>
      </c>
      <c r="L34" s="12" t="s">
        <v>578</v>
      </c>
      <c r="M34" s="17">
        <f>+'Niv2_Pr '!M100</f>
        <v>570</v>
      </c>
      <c r="N34" s="17">
        <f>+'Niv2_Pr '!N100</f>
        <v>307</v>
      </c>
      <c r="O34" s="17">
        <f>+'Niv2_Pr '!O100</f>
        <v>383</v>
      </c>
      <c r="P34" s="17">
        <f>+'Niv2_Pr '!P100</f>
        <v>198</v>
      </c>
      <c r="Q34" s="17">
        <f>+'Niv2_Pr '!Q100</f>
        <v>403</v>
      </c>
      <c r="R34" s="17">
        <f>+'Niv2_Pr '!R100</f>
        <v>227</v>
      </c>
      <c r="S34" s="17">
        <f>+'Niv2_Pr '!S100</f>
        <v>759</v>
      </c>
      <c r="T34" s="17">
        <f>+'Niv2_Pr '!T100</f>
        <v>366</v>
      </c>
      <c r="U34" s="16">
        <f t="shared" si="9"/>
        <v>2115</v>
      </c>
      <c r="V34" s="16">
        <f t="shared" si="9"/>
        <v>1098</v>
      </c>
      <c r="W34" s="12" t="s">
        <v>578</v>
      </c>
      <c r="X34" s="17">
        <f>+'Niv2_Pr '!X100</f>
        <v>89</v>
      </c>
      <c r="Y34" s="17">
        <f>+'Niv2_Pr '!Y100</f>
        <v>80</v>
      </c>
      <c r="Z34" s="17">
        <f>+'Niv2_Pr '!Z100</f>
        <v>72</v>
      </c>
      <c r="AA34" s="17">
        <f>+'Niv2_Pr '!AA100</f>
        <v>74</v>
      </c>
      <c r="AB34" s="17">
        <f>+'Niv2_Pr '!AB100</f>
        <v>315</v>
      </c>
      <c r="AC34" s="17">
        <f>+'Niv2_Pr '!AC100</f>
        <v>357</v>
      </c>
      <c r="AD34" s="17">
        <f>+'Niv2_Pr '!AD100</f>
        <v>357</v>
      </c>
      <c r="AE34" s="17" t="e">
        <f>+'Niv2_Pr '!#REF!</f>
        <v>#REF!</v>
      </c>
      <c r="AF34" s="17">
        <f>+'Niv2_Pr '!AE100</f>
        <v>460</v>
      </c>
      <c r="AG34" s="17">
        <f>+'Niv2_Pr '!AG100</f>
        <v>0</v>
      </c>
      <c r="AH34" s="17">
        <f>+'Niv2_Pr '!AF100</f>
        <v>182</v>
      </c>
      <c r="AI34" s="17">
        <f>+'Niv2_Pr '!AH100</f>
        <v>78</v>
      </c>
      <c r="AJ34" s="17">
        <f>+'Niv2_Pr '!AI100</f>
        <v>538</v>
      </c>
      <c r="AK34" s="17">
        <f>+'Niv2_Pr '!AJ100</f>
        <v>59</v>
      </c>
      <c r="AL34" s="17">
        <f>+'Niv2_Pr '!AK100</f>
        <v>59</v>
      </c>
      <c r="AM34" s="17">
        <f>+'Niv2_Pr '!AL100</f>
        <v>0</v>
      </c>
    </row>
    <row r="35" spans="1:39" ht="21" customHeight="1">
      <c r="A35" s="12" t="s">
        <v>617</v>
      </c>
      <c r="B35" s="125">
        <f>+'Niv2_Pr '!B134</f>
        <v>4846</v>
      </c>
      <c r="C35" s="125">
        <f>+'Niv2_Pr '!C134</f>
        <v>2483</v>
      </c>
      <c r="D35" s="125">
        <f>+'Niv2_Pr '!D134</f>
        <v>3815</v>
      </c>
      <c r="E35" s="125">
        <f>+'Niv2_Pr '!E134</f>
        <v>1843</v>
      </c>
      <c r="F35" s="125">
        <f>+'Niv2_Pr '!F134</f>
        <v>2765</v>
      </c>
      <c r="G35" s="125">
        <f>+'Niv2_Pr '!G134</f>
        <v>1404</v>
      </c>
      <c r="H35" s="125">
        <f>+'Niv2_Pr '!H134</f>
        <v>3746</v>
      </c>
      <c r="I35" s="125">
        <f>+'Niv2_Pr '!I134</f>
        <v>1881</v>
      </c>
      <c r="J35" s="16">
        <f t="shared" si="8"/>
        <v>15172</v>
      </c>
      <c r="K35" s="16">
        <f t="shared" si="8"/>
        <v>7611</v>
      </c>
      <c r="L35" s="12" t="s">
        <v>617</v>
      </c>
      <c r="M35" s="17">
        <f>+'Niv2_Pr '!M134</f>
        <v>533</v>
      </c>
      <c r="N35" s="17">
        <f>+'Niv2_Pr '!N134</f>
        <v>257</v>
      </c>
      <c r="O35" s="17">
        <f>+'Niv2_Pr '!O134</f>
        <v>288</v>
      </c>
      <c r="P35" s="17">
        <f>+'Niv2_Pr '!P134</f>
        <v>142</v>
      </c>
      <c r="Q35" s="17">
        <f>+'Niv2_Pr '!Q134</f>
        <v>267</v>
      </c>
      <c r="R35" s="17">
        <f>+'Niv2_Pr '!R134</f>
        <v>131</v>
      </c>
      <c r="S35" s="17">
        <f>+'Niv2_Pr '!S134</f>
        <v>946</v>
      </c>
      <c r="T35" s="17">
        <f>+'Niv2_Pr '!T134</f>
        <v>474</v>
      </c>
      <c r="U35" s="16">
        <f t="shared" si="9"/>
        <v>2034</v>
      </c>
      <c r="V35" s="16">
        <f t="shared" si="9"/>
        <v>1004</v>
      </c>
      <c r="W35" s="12" t="s">
        <v>617</v>
      </c>
      <c r="X35" s="17">
        <f>+'Niv2_Pr '!X134</f>
        <v>96</v>
      </c>
      <c r="Y35" s="17">
        <f>+'Niv2_Pr '!Y134</f>
        <v>83</v>
      </c>
      <c r="Z35" s="17">
        <f>+'Niv2_Pr '!Z134</f>
        <v>71</v>
      </c>
      <c r="AA35" s="17">
        <f>+'Niv2_Pr '!AA134</f>
        <v>80</v>
      </c>
      <c r="AB35" s="17">
        <f>+'Niv2_Pr '!AB134</f>
        <v>330</v>
      </c>
      <c r="AC35" s="17">
        <f>+'Niv2_Pr '!AC134</f>
        <v>361</v>
      </c>
      <c r="AD35" s="17">
        <f>+'Niv2_Pr '!AD134</f>
        <v>347</v>
      </c>
      <c r="AE35" s="17" t="e">
        <f>+'Niv2_Pr '!#REF!</f>
        <v>#REF!</v>
      </c>
      <c r="AF35" s="17">
        <f>+'Niv2_Pr '!AE134</f>
        <v>477</v>
      </c>
      <c r="AG35" s="17">
        <f>+'Niv2_Pr '!AG134</f>
        <v>14</v>
      </c>
      <c r="AH35" s="17">
        <f>+'Niv2_Pr '!AF134</f>
        <v>0</v>
      </c>
      <c r="AI35" s="17">
        <f>+'Niv2_Pr '!AH134</f>
        <v>63</v>
      </c>
      <c r="AJ35" s="17">
        <f>+'Niv2_Pr '!AI134</f>
        <v>540</v>
      </c>
      <c r="AK35" s="17">
        <f>+'Niv2_Pr '!AJ134</f>
        <v>68</v>
      </c>
      <c r="AL35" s="17">
        <f>+'Niv2_Pr '!AK134</f>
        <v>68</v>
      </c>
      <c r="AM35" s="17">
        <f>+'Niv2_Pr '!AL134</f>
        <v>0</v>
      </c>
    </row>
    <row r="36" spans="1:39" ht="21" customHeight="1">
      <c r="A36" s="19" t="s">
        <v>579</v>
      </c>
      <c r="B36" s="140">
        <f>+'Niv2_Pr '!B165</f>
        <v>2898</v>
      </c>
      <c r="C36" s="140">
        <f>+'Niv2_Pr '!C165</f>
        <v>1489</v>
      </c>
      <c r="D36" s="140">
        <f>+'Niv2_Pr '!D165</f>
        <v>2313</v>
      </c>
      <c r="E36" s="140">
        <f>+'Niv2_Pr '!E165</f>
        <v>1157</v>
      </c>
      <c r="F36" s="140">
        <f>+'Niv2_Pr '!F165</f>
        <v>1846</v>
      </c>
      <c r="G36" s="140">
        <f>+'Niv2_Pr '!G165</f>
        <v>977</v>
      </c>
      <c r="H36" s="140">
        <f>+'Niv2_Pr '!H165</f>
        <v>1596</v>
      </c>
      <c r="I36" s="140">
        <f>+'Niv2_Pr '!I165</f>
        <v>836</v>
      </c>
      <c r="J36" s="109">
        <f t="shared" si="8"/>
        <v>8653</v>
      </c>
      <c r="K36" s="109">
        <f t="shared" si="8"/>
        <v>4459</v>
      </c>
      <c r="L36" s="19" t="s">
        <v>579</v>
      </c>
      <c r="M36" s="110">
        <f>+'Niv2_Pr '!M165</f>
        <v>547</v>
      </c>
      <c r="N36" s="110">
        <f>+'Niv2_Pr '!N165</f>
        <v>273</v>
      </c>
      <c r="O36" s="110">
        <f>+'Niv2_Pr '!O165</f>
        <v>264</v>
      </c>
      <c r="P36" s="110">
        <f>+'Niv2_Pr '!P165</f>
        <v>127</v>
      </c>
      <c r="Q36" s="110">
        <f>+'Niv2_Pr '!Q165</f>
        <v>193</v>
      </c>
      <c r="R36" s="110">
        <f>+'Niv2_Pr '!R165</f>
        <v>109</v>
      </c>
      <c r="S36" s="110">
        <f>+'Niv2_Pr '!S165</f>
        <v>253</v>
      </c>
      <c r="T36" s="110">
        <f>+'Niv2_Pr '!T165</f>
        <v>127</v>
      </c>
      <c r="U36" s="109">
        <f t="shared" si="9"/>
        <v>1257</v>
      </c>
      <c r="V36" s="109">
        <f t="shared" si="9"/>
        <v>636</v>
      </c>
      <c r="W36" s="19" t="s">
        <v>579</v>
      </c>
      <c r="X36" s="110">
        <f>+'Niv2_Pr '!X165</f>
        <v>63</v>
      </c>
      <c r="Y36" s="110">
        <f>+'Niv2_Pr '!Y165</f>
        <v>56</v>
      </c>
      <c r="Z36" s="110">
        <f>+'Niv2_Pr '!Z165</f>
        <v>48</v>
      </c>
      <c r="AA36" s="110">
        <f>+'Niv2_Pr '!AA165</f>
        <v>42</v>
      </c>
      <c r="AB36" s="110">
        <f>+'Niv2_Pr '!AB165</f>
        <v>209</v>
      </c>
      <c r="AC36" s="110">
        <f>+'Niv2_Pr '!AC165</f>
        <v>348</v>
      </c>
      <c r="AD36" s="110">
        <f>+'Niv2_Pr '!AD165</f>
        <v>258</v>
      </c>
      <c r="AE36" s="110" t="e">
        <f>+'Niv2_Pr '!#REF!</f>
        <v>#REF!</v>
      </c>
      <c r="AF36" s="110">
        <f>+'Niv2_Pr '!AE165</f>
        <v>367</v>
      </c>
      <c r="AG36" s="110">
        <f>+'Niv2_Pr '!AG165</f>
        <v>0</v>
      </c>
      <c r="AH36" s="110">
        <f>+'Niv2_Pr '!AF165</f>
        <v>131</v>
      </c>
      <c r="AI36" s="110">
        <f>+'Niv2_Pr '!AH165</f>
        <v>18</v>
      </c>
      <c r="AJ36" s="110">
        <f>+'Niv2_Pr '!AI165</f>
        <v>385</v>
      </c>
      <c r="AK36" s="110">
        <f>+'Niv2_Pr '!AJ165</f>
        <v>39</v>
      </c>
      <c r="AL36" s="110">
        <f>+'Niv2_Pr '!AK165</f>
        <v>39</v>
      </c>
      <c r="AM36" s="110">
        <f>+'Niv2_Pr '!AL165</f>
        <v>0</v>
      </c>
    </row>
    <row r="37" spans="1:39" ht="21" customHeight="1">
      <c r="L37" s="20"/>
      <c r="M37" s="112"/>
      <c r="N37" s="112"/>
      <c r="O37" s="112"/>
      <c r="P37" s="112"/>
      <c r="Q37" s="112"/>
      <c r="R37" s="112"/>
      <c r="S37" s="112"/>
      <c r="T37" s="112"/>
      <c r="U37" s="113"/>
      <c r="V37" s="113"/>
      <c r="Z37" s="138"/>
    </row>
    <row r="38" spans="1:39" ht="12.75" customHeight="1">
      <c r="A38" s="1" t="s">
        <v>325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 t="s">
        <v>321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 t="s">
        <v>292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</row>
    <row r="39" spans="1:39" ht="12.75" customHeight="1">
      <c r="A39" s="1" t="s">
        <v>271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 t="s">
        <v>272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 t="s">
        <v>319</v>
      </c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22"/>
      <c r="AK39" s="22"/>
      <c r="AL39" s="1"/>
      <c r="AM39" s="1"/>
    </row>
    <row r="40" spans="1:39" ht="12.75" customHeight="1">
      <c r="A40" s="1" t="s">
        <v>2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 t="s">
        <v>2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 t="s">
        <v>3</v>
      </c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22"/>
      <c r="AK40" s="22"/>
      <c r="AL40" s="1"/>
      <c r="AM40" s="1"/>
    </row>
    <row r="41" spans="1:39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22"/>
      <c r="AK41" s="22"/>
      <c r="AL41" s="1"/>
      <c r="AM41" s="1"/>
    </row>
    <row r="42" spans="1:39" ht="21" customHeight="1">
      <c r="A42" s="2" t="s">
        <v>573</v>
      </c>
      <c r="H42" s="1" t="s">
        <v>678</v>
      </c>
      <c r="I42" s="1"/>
      <c r="L42" s="2" t="s">
        <v>573</v>
      </c>
      <c r="S42" s="75" t="s">
        <v>678</v>
      </c>
      <c r="T42" s="1"/>
      <c r="W42" s="20" t="s">
        <v>573</v>
      </c>
      <c r="AJ42" s="181" t="s">
        <v>678</v>
      </c>
      <c r="AK42" s="181"/>
      <c r="AL42" s="1"/>
      <c r="AM42" s="1"/>
    </row>
    <row r="43" spans="1:39" ht="17.25" customHeight="1"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</row>
    <row r="44" spans="1:39" ht="16.5" customHeight="1">
      <c r="A44" s="11"/>
      <c r="B44" s="5" t="s">
        <v>544</v>
      </c>
      <c r="C44" s="6"/>
      <c r="D44" s="5" t="s">
        <v>545</v>
      </c>
      <c r="E44" s="6"/>
      <c r="F44" s="5" t="s">
        <v>546</v>
      </c>
      <c r="G44" s="6"/>
      <c r="H44" s="5" t="s">
        <v>547</v>
      </c>
      <c r="I44" s="6"/>
      <c r="J44" s="5" t="s">
        <v>377</v>
      </c>
      <c r="K44" s="6"/>
      <c r="L44" s="11"/>
      <c r="M44" s="5" t="s">
        <v>544</v>
      </c>
      <c r="N44" s="6"/>
      <c r="O44" s="5" t="s">
        <v>545</v>
      </c>
      <c r="P44" s="6"/>
      <c r="Q44" s="5" t="s">
        <v>546</v>
      </c>
      <c r="R44" s="6"/>
      <c r="S44" s="5" t="s">
        <v>547</v>
      </c>
      <c r="T44" s="6"/>
      <c r="U44" s="76" t="s">
        <v>377</v>
      </c>
      <c r="V44" s="77"/>
      <c r="W44" s="11"/>
      <c r="X44" s="1086" t="s">
        <v>383</v>
      </c>
      <c r="Y44" s="1087"/>
      <c r="Z44" s="1087"/>
      <c r="AA44" s="1087"/>
      <c r="AB44" s="1088"/>
      <c r="AC44" s="5" t="s">
        <v>679</v>
      </c>
      <c r="AD44" s="24"/>
      <c r="AE44" s="6"/>
      <c r="AF44" s="5" t="s">
        <v>548</v>
      </c>
      <c r="AG44" s="24"/>
      <c r="AH44" s="24"/>
      <c r="AI44" s="24"/>
      <c r="AJ44" s="6"/>
      <c r="AK44" s="1099" t="s">
        <v>386</v>
      </c>
      <c r="AL44" s="1100"/>
      <c r="AM44" s="1101"/>
    </row>
    <row r="45" spans="1:39" ht="23.25" customHeight="1">
      <c r="A45" s="12" t="s">
        <v>671</v>
      </c>
      <c r="B45" s="134" t="s">
        <v>665</v>
      </c>
      <c r="C45" s="134" t="s">
        <v>389</v>
      </c>
      <c r="D45" s="134" t="s">
        <v>665</v>
      </c>
      <c r="E45" s="134" t="s">
        <v>389</v>
      </c>
      <c r="F45" s="134" t="s">
        <v>665</v>
      </c>
      <c r="G45" s="134" t="s">
        <v>389</v>
      </c>
      <c r="H45" s="134" t="s">
        <v>665</v>
      </c>
      <c r="I45" s="134" t="s">
        <v>389</v>
      </c>
      <c r="J45" s="134" t="s">
        <v>665</v>
      </c>
      <c r="K45" s="134" t="s">
        <v>389</v>
      </c>
      <c r="L45" s="12" t="s">
        <v>671</v>
      </c>
      <c r="M45" s="134" t="s">
        <v>665</v>
      </c>
      <c r="N45" s="134" t="s">
        <v>389</v>
      </c>
      <c r="O45" s="134" t="s">
        <v>665</v>
      </c>
      <c r="P45" s="134" t="s">
        <v>389</v>
      </c>
      <c r="Q45" s="134" t="s">
        <v>665</v>
      </c>
      <c r="R45" s="134" t="s">
        <v>389</v>
      </c>
      <c r="S45" s="134" t="s">
        <v>665</v>
      </c>
      <c r="T45" s="134" t="s">
        <v>389</v>
      </c>
      <c r="U45" s="134" t="s">
        <v>665</v>
      </c>
      <c r="V45" s="134" t="s">
        <v>389</v>
      </c>
      <c r="W45" s="12" t="s">
        <v>671</v>
      </c>
      <c r="X45" s="165" t="s">
        <v>550</v>
      </c>
      <c r="Y45" s="165" t="s">
        <v>551</v>
      </c>
      <c r="Z45" s="165" t="s">
        <v>552</v>
      </c>
      <c r="AA45" s="165" t="s">
        <v>553</v>
      </c>
      <c r="AB45" s="39" t="s">
        <v>395</v>
      </c>
      <c r="AC45" s="634" t="s">
        <v>86</v>
      </c>
      <c r="AD45" s="635" t="s">
        <v>9</v>
      </c>
      <c r="AE45" s="636" t="s">
        <v>673</v>
      </c>
      <c r="AF45" s="636" t="s">
        <v>85</v>
      </c>
      <c r="AG45" s="618" t="s">
        <v>88</v>
      </c>
      <c r="AH45" s="636" t="s">
        <v>81</v>
      </c>
      <c r="AI45" s="618" t="s">
        <v>83</v>
      </c>
      <c r="AJ45" s="249" t="s">
        <v>377</v>
      </c>
      <c r="AK45" s="254" t="s">
        <v>175</v>
      </c>
      <c r="AL45" s="637" t="s">
        <v>600</v>
      </c>
      <c r="AM45" s="254" t="s">
        <v>87</v>
      </c>
    </row>
    <row r="46" spans="1:39" ht="13.5" customHeight="1">
      <c r="A46" s="12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1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1"/>
      <c r="X46" s="1053"/>
      <c r="Y46" s="1053"/>
      <c r="Z46" s="1053"/>
      <c r="AA46" s="1053"/>
      <c r="AB46" s="11"/>
      <c r="AC46" s="634"/>
      <c r="AD46" s="1054"/>
      <c r="AE46" s="636"/>
      <c r="AF46" s="636"/>
      <c r="AG46" s="618"/>
      <c r="AH46" s="636"/>
      <c r="AI46" s="618"/>
      <c r="AJ46" s="249"/>
      <c r="AK46" s="249"/>
      <c r="AL46" s="637"/>
      <c r="AM46" s="254"/>
    </row>
    <row r="47" spans="1:39" ht="15" customHeight="1">
      <c r="A47" s="15" t="s">
        <v>407</v>
      </c>
      <c r="B47" s="16">
        <f t="shared" ref="B47:I47" si="10">SUM(B49:B54)</f>
        <v>127454</v>
      </c>
      <c r="C47" s="16">
        <f t="shared" si="10"/>
        <v>63576</v>
      </c>
      <c r="D47" s="16">
        <f t="shared" si="10"/>
        <v>85319</v>
      </c>
      <c r="E47" s="16">
        <f t="shared" si="10"/>
        <v>42065</v>
      </c>
      <c r="F47" s="16">
        <f t="shared" si="10"/>
        <v>67102</v>
      </c>
      <c r="G47" s="16">
        <f t="shared" si="10"/>
        <v>33103</v>
      </c>
      <c r="H47" s="16">
        <f t="shared" si="10"/>
        <v>64062</v>
      </c>
      <c r="I47" s="46">
        <f t="shared" si="10"/>
        <v>31734</v>
      </c>
      <c r="J47" s="16">
        <f>SUM(J49:J54)</f>
        <v>343937</v>
      </c>
      <c r="K47" s="16">
        <f>SUM(K49:K54)</f>
        <v>170478</v>
      </c>
      <c r="L47" s="15" t="s">
        <v>407</v>
      </c>
      <c r="M47" s="16">
        <f t="shared" ref="M47:T47" si="11">SUM(M49:M54)</f>
        <v>17099</v>
      </c>
      <c r="N47" s="16">
        <f t="shared" si="11"/>
        <v>8221</v>
      </c>
      <c r="O47" s="16">
        <f t="shared" si="11"/>
        <v>9075</v>
      </c>
      <c r="P47" s="16">
        <f t="shared" si="11"/>
        <v>4540</v>
      </c>
      <c r="Q47" s="16">
        <f t="shared" si="11"/>
        <v>8308</v>
      </c>
      <c r="R47" s="16">
        <f t="shared" si="11"/>
        <v>4164</v>
      </c>
      <c r="S47" s="16">
        <f t="shared" si="11"/>
        <v>15341</v>
      </c>
      <c r="T47" s="16">
        <f t="shared" si="11"/>
        <v>7716</v>
      </c>
      <c r="U47" s="16">
        <f>SUM(U49:U54)</f>
        <v>49823</v>
      </c>
      <c r="V47" s="16">
        <f>SUM(V49:V54)</f>
        <v>24641</v>
      </c>
      <c r="W47" s="15" t="s">
        <v>407</v>
      </c>
      <c r="X47" s="15">
        <f>SUM(X49:X54)</f>
        <v>2775</v>
      </c>
      <c r="Y47" s="15">
        <f>SUM(Y49:Y54)</f>
        <v>2199</v>
      </c>
      <c r="Z47" s="15">
        <f>SUM(Z49:Z54)</f>
        <v>1949</v>
      </c>
      <c r="AA47" s="15">
        <f>SUM(AA49:AA54)</f>
        <v>1892</v>
      </c>
      <c r="AB47" s="15">
        <f>SUM(AB49:AB54)</f>
        <v>8809</v>
      </c>
      <c r="AC47" s="46">
        <f t="shared" ref="AC47:AM47" si="12">SUM(AC49:AC54)</f>
        <v>9216</v>
      </c>
      <c r="AD47" s="46">
        <f t="shared" si="12"/>
        <v>8348</v>
      </c>
      <c r="AE47" s="46" t="e">
        <f t="shared" si="12"/>
        <v>#REF!</v>
      </c>
      <c r="AF47" s="46">
        <f t="shared" si="12"/>
        <v>14070</v>
      </c>
      <c r="AG47" s="46">
        <f>SUM(AG49:AG54)</f>
        <v>777</v>
      </c>
      <c r="AH47" s="46">
        <f>SUM(AH49:AH54)</f>
        <v>3773</v>
      </c>
      <c r="AI47" s="46">
        <f t="shared" si="12"/>
        <v>3744</v>
      </c>
      <c r="AJ47" s="46">
        <f t="shared" si="12"/>
        <v>17786</v>
      </c>
      <c r="AK47" s="46">
        <f t="shared" si="12"/>
        <v>1557</v>
      </c>
      <c r="AL47" s="46">
        <f t="shared" si="12"/>
        <v>1519</v>
      </c>
      <c r="AM47" s="46">
        <f t="shared" si="12"/>
        <v>38</v>
      </c>
    </row>
    <row r="48" spans="1:39">
      <c r="A48" s="12"/>
      <c r="B48" s="17"/>
      <c r="C48" s="17"/>
      <c r="D48" s="17"/>
      <c r="E48" s="17"/>
      <c r="F48" s="17"/>
      <c r="G48" s="17"/>
      <c r="H48" s="17"/>
      <c r="I48" s="12"/>
      <c r="J48" s="16"/>
      <c r="K48" s="16"/>
      <c r="L48" s="12"/>
      <c r="M48" s="17"/>
      <c r="N48" s="17"/>
      <c r="O48" s="17"/>
      <c r="P48" s="17"/>
      <c r="Q48" s="17"/>
      <c r="R48" s="17"/>
      <c r="S48" s="17"/>
      <c r="T48" s="17"/>
      <c r="U48" s="16"/>
      <c r="V48" s="16"/>
      <c r="W48" s="27"/>
      <c r="X48" s="12"/>
      <c r="Y48" s="12"/>
      <c r="Z48" s="12"/>
      <c r="AA48" s="12"/>
      <c r="AB48" s="15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</row>
    <row r="49" spans="1:42" ht="21" customHeight="1">
      <c r="A49" s="12" t="s">
        <v>575</v>
      </c>
      <c r="B49" s="17">
        <f t="shared" ref="B49:K49" si="13">B31+B12</f>
        <v>53651</v>
      </c>
      <c r="C49" s="17">
        <f t="shared" si="13"/>
        <v>26842</v>
      </c>
      <c r="D49" s="17">
        <f t="shared" si="13"/>
        <v>38406</v>
      </c>
      <c r="E49" s="17">
        <f t="shared" si="13"/>
        <v>19348</v>
      </c>
      <c r="F49" s="17">
        <f t="shared" si="13"/>
        <v>30757</v>
      </c>
      <c r="G49" s="17">
        <f t="shared" si="13"/>
        <v>15725</v>
      </c>
      <c r="H49" s="17">
        <f t="shared" si="13"/>
        <v>27429</v>
      </c>
      <c r="I49" s="45">
        <f t="shared" si="13"/>
        <v>14142</v>
      </c>
      <c r="J49" s="16">
        <f t="shared" si="13"/>
        <v>150243</v>
      </c>
      <c r="K49" s="16">
        <f t="shared" si="13"/>
        <v>76057</v>
      </c>
      <c r="L49" s="12" t="s">
        <v>575</v>
      </c>
      <c r="M49" s="17">
        <f t="shared" ref="M49:V49" si="14">M31+M12</f>
        <v>5998</v>
      </c>
      <c r="N49" s="17">
        <f t="shared" si="14"/>
        <v>2688</v>
      </c>
      <c r="O49" s="17">
        <f t="shared" si="14"/>
        <v>3042</v>
      </c>
      <c r="P49" s="17">
        <f t="shared" si="14"/>
        <v>1489</v>
      </c>
      <c r="Q49" s="17">
        <f t="shared" si="14"/>
        <v>2733</v>
      </c>
      <c r="R49" s="17">
        <f t="shared" si="14"/>
        <v>1374</v>
      </c>
      <c r="S49" s="17">
        <f t="shared" si="14"/>
        <v>5013</v>
      </c>
      <c r="T49" s="17">
        <f t="shared" si="14"/>
        <v>2674</v>
      </c>
      <c r="U49" s="16">
        <f t="shared" si="14"/>
        <v>16786</v>
      </c>
      <c r="V49" s="16">
        <f t="shared" si="14"/>
        <v>8225</v>
      </c>
      <c r="W49" s="12" t="s">
        <v>575</v>
      </c>
      <c r="X49" s="12">
        <f t="shared" ref="X49:AM49" si="15">X31+X12</f>
        <v>1187</v>
      </c>
      <c r="Y49" s="12">
        <f t="shared" si="15"/>
        <v>989</v>
      </c>
      <c r="Z49" s="12">
        <f t="shared" si="15"/>
        <v>887</v>
      </c>
      <c r="AA49" s="12">
        <f t="shared" si="15"/>
        <v>847</v>
      </c>
      <c r="AB49" s="15">
        <f t="shared" si="15"/>
        <v>3904</v>
      </c>
      <c r="AC49" s="12">
        <f t="shared" si="15"/>
        <v>3991</v>
      </c>
      <c r="AD49" s="12">
        <f t="shared" si="15"/>
        <v>3675</v>
      </c>
      <c r="AE49" s="12">
        <f t="shared" si="15"/>
        <v>2451</v>
      </c>
      <c r="AF49" s="12">
        <f t="shared" si="15"/>
        <v>6548</v>
      </c>
      <c r="AG49" s="12">
        <f t="shared" ref="AG49:AH54" si="16">AG31+AG12</f>
        <v>248</v>
      </c>
      <c r="AH49" s="12">
        <f t="shared" si="16"/>
        <v>1663</v>
      </c>
      <c r="AI49" s="12">
        <f t="shared" si="15"/>
        <v>1635</v>
      </c>
      <c r="AJ49" s="12">
        <f t="shared" si="15"/>
        <v>8183</v>
      </c>
      <c r="AK49" s="12">
        <f t="shared" si="15"/>
        <v>685</v>
      </c>
      <c r="AL49" s="12">
        <f t="shared" si="15"/>
        <v>672</v>
      </c>
      <c r="AM49" s="12">
        <f t="shared" si="15"/>
        <v>13</v>
      </c>
    </row>
    <row r="50" spans="1:42" ht="21" customHeight="1">
      <c r="A50" s="12" t="s">
        <v>580</v>
      </c>
      <c r="B50" s="17">
        <f t="shared" ref="B50:K50" si="17">B32+B13</f>
        <v>14096</v>
      </c>
      <c r="C50" s="17">
        <f t="shared" si="17"/>
        <v>7154</v>
      </c>
      <c r="D50" s="17">
        <f t="shared" si="17"/>
        <v>7037</v>
      </c>
      <c r="E50" s="17">
        <f t="shared" si="17"/>
        <v>3582</v>
      </c>
      <c r="F50" s="17">
        <f t="shared" si="17"/>
        <v>5965</v>
      </c>
      <c r="G50" s="17">
        <f t="shared" si="17"/>
        <v>2848</v>
      </c>
      <c r="H50" s="17">
        <f t="shared" si="17"/>
        <v>4911</v>
      </c>
      <c r="I50" s="12">
        <f t="shared" si="17"/>
        <v>2360</v>
      </c>
      <c r="J50" s="16">
        <f t="shared" si="17"/>
        <v>32009</v>
      </c>
      <c r="K50" s="16">
        <f t="shared" si="17"/>
        <v>15944</v>
      </c>
      <c r="L50" s="12" t="s">
        <v>580</v>
      </c>
      <c r="M50" s="17">
        <f t="shared" ref="M50:V50" si="18">M32+M13</f>
        <v>1408</v>
      </c>
      <c r="N50" s="17">
        <f t="shared" si="18"/>
        <v>691</v>
      </c>
      <c r="O50" s="17">
        <f t="shared" si="18"/>
        <v>893</v>
      </c>
      <c r="P50" s="17">
        <f t="shared" si="18"/>
        <v>460</v>
      </c>
      <c r="Q50" s="17">
        <f t="shared" si="18"/>
        <v>688</v>
      </c>
      <c r="R50" s="17">
        <f t="shared" si="18"/>
        <v>360</v>
      </c>
      <c r="S50" s="17">
        <f t="shared" si="18"/>
        <v>1106</v>
      </c>
      <c r="T50" s="17">
        <f t="shared" si="18"/>
        <v>503</v>
      </c>
      <c r="U50" s="16">
        <f t="shared" si="18"/>
        <v>4095</v>
      </c>
      <c r="V50" s="16">
        <f t="shared" si="18"/>
        <v>2014</v>
      </c>
      <c r="W50" s="12" t="s">
        <v>580</v>
      </c>
      <c r="X50" s="12">
        <f t="shared" ref="X50:AM50" si="19">X32+X13</f>
        <v>268</v>
      </c>
      <c r="Y50" s="12">
        <f t="shared" si="19"/>
        <v>170</v>
      </c>
      <c r="Z50" s="12">
        <f t="shared" si="19"/>
        <v>152</v>
      </c>
      <c r="AA50" s="12">
        <f t="shared" si="19"/>
        <v>134</v>
      </c>
      <c r="AB50" s="15">
        <f t="shared" si="19"/>
        <v>724</v>
      </c>
      <c r="AC50" s="12">
        <f t="shared" si="19"/>
        <v>730</v>
      </c>
      <c r="AD50" s="12">
        <f t="shared" si="19"/>
        <v>672</v>
      </c>
      <c r="AE50" s="12">
        <f t="shared" si="19"/>
        <v>364</v>
      </c>
      <c r="AF50" s="12">
        <f t="shared" si="19"/>
        <v>1119</v>
      </c>
      <c r="AG50" s="12">
        <f t="shared" si="16"/>
        <v>18</v>
      </c>
      <c r="AH50" s="12">
        <f t="shared" si="16"/>
        <v>353</v>
      </c>
      <c r="AI50" s="12">
        <f t="shared" si="19"/>
        <v>108</v>
      </c>
      <c r="AJ50" s="12">
        <f t="shared" si="19"/>
        <v>1227</v>
      </c>
      <c r="AK50" s="12">
        <f t="shared" si="19"/>
        <v>106</v>
      </c>
      <c r="AL50" s="12">
        <f t="shared" si="19"/>
        <v>105</v>
      </c>
      <c r="AM50" s="12">
        <f t="shared" si="19"/>
        <v>1</v>
      </c>
    </row>
    <row r="51" spans="1:42" ht="21" customHeight="1">
      <c r="A51" s="12" t="s">
        <v>576</v>
      </c>
      <c r="B51" s="17">
        <f t="shared" ref="B51:K51" si="20">B33+B14</f>
        <v>22117</v>
      </c>
      <c r="C51" s="17">
        <f t="shared" si="20"/>
        <v>11174</v>
      </c>
      <c r="D51" s="17">
        <f t="shared" si="20"/>
        <v>12065</v>
      </c>
      <c r="E51" s="17">
        <f t="shared" si="20"/>
        <v>5956</v>
      </c>
      <c r="F51" s="17">
        <f t="shared" si="20"/>
        <v>9308</v>
      </c>
      <c r="G51" s="17">
        <f t="shared" si="20"/>
        <v>4540</v>
      </c>
      <c r="H51" s="17">
        <f t="shared" si="20"/>
        <v>10021</v>
      </c>
      <c r="I51" s="45">
        <f t="shared" si="20"/>
        <v>4847</v>
      </c>
      <c r="J51" s="16">
        <f t="shared" si="20"/>
        <v>53511</v>
      </c>
      <c r="K51" s="16">
        <f t="shared" si="20"/>
        <v>26517</v>
      </c>
      <c r="L51" s="12" t="s">
        <v>576</v>
      </c>
      <c r="M51" s="17">
        <f t="shared" ref="M51:V51" si="21">M33+M14</f>
        <v>2650</v>
      </c>
      <c r="N51" s="17">
        <f t="shared" si="21"/>
        <v>1370</v>
      </c>
      <c r="O51" s="17">
        <f t="shared" si="21"/>
        <v>1460</v>
      </c>
      <c r="P51" s="17">
        <f t="shared" si="21"/>
        <v>796</v>
      </c>
      <c r="Q51" s="17">
        <f t="shared" si="21"/>
        <v>1728</v>
      </c>
      <c r="R51" s="17">
        <f t="shared" si="21"/>
        <v>849</v>
      </c>
      <c r="S51" s="17">
        <f t="shared" si="21"/>
        <v>2894</v>
      </c>
      <c r="T51" s="17">
        <f t="shared" si="21"/>
        <v>1439</v>
      </c>
      <c r="U51" s="16">
        <f t="shared" si="21"/>
        <v>8732</v>
      </c>
      <c r="V51" s="16">
        <f t="shared" si="21"/>
        <v>4454</v>
      </c>
      <c r="W51" s="12" t="s">
        <v>576</v>
      </c>
      <c r="X51" s="12">
        <f t="shared" ref="X51:AM51" si="22">X33+X14</f>
        <v>471</v>
      </c>
      <c r="Y51" s="12">
        <f t="shared" si="22"/>
        <v>338</v>
      </c>
      <c r="Z51" s="12">
        <f t="shared" si="22"/>
        <v>307</v>
      </c>
      <c r="AA51" s="12">
        <f t="shared" si="22"/>
        <v>311</v>
      </c>
      <c r="AB51" s="15">
        <f t="shared" si="22"/>
        <v>1427</v>
      </c>
      <c r="AC51" s="12">
        <f t="shared" si="22"/>
        <v>1551</v>
      </c>
      <c r="AD51" s="12">
        <f t="shared" si="22"/>
        <v>1378</v>
      </c>
      <c r="AE51" s="12" t="e">
        <f t="shared" si="22"/>
        <v>#REF!</v>
      </c>
      <c r="AF51" s="12">
        <f t="shared" si="22"/>
        <v>2236</v>
      </c>
      <c r="AG51" s="12">
        <f t="shared" si="16"/>
        <v>306</v>
      </c>
      <c r="AH51" s="12">
        <f t="shared" si="16"/>
        <v>871</v>
      </c>
      <c r="AI51" s="12">
        <f t="shared" si="22"/>
        <v>677</v>
      </c>
      <c r="AJ51" s="12">
        <f t="shared" si="22"/>
        <v>2913</v>
      </c>
      <c r="AK51" s="12">
        <f t="shared" si="22"/>
        <v>262</v>
      </c>
      <c r="AL51" s="12">
        <f t="shared" si="22"/>
        <v>252</v>
      </c>
      <c r="AM51" s="12">
        <f t="shared" si="22"/>
        <v>10</v>
      </c>
    </row>
    <row r="52" spans="1:42" ht="21" customHeight="1">
      <c r="A52" s="12" t="s">
        <v>578</v>
      </c>
      <c r="B52" s="17">
        <f t="shared" ref="B52:K52" si="23">B34+B15</f>
        <v>13122</v>
      </c>
      <c r="C52" s="17">
        <f t="shared" si="23"/>
        <v>6107</v>
      </c>
      <c r="D52" s="17">
        <f t="shared" si="23"/>
        <v>8691</v>
      </c>
      <c r="E52" s="17">
        <f t="shared" si="23"/>
        <v>3999</v>
      </c>
      <c r="F52" s="17">
        <f t="shared" si="23"/>
        <v>6959</v>
      </c>
      <c r="G52" s="17">
        <f t="shared" si="23"/>
        <v>3129</v>
      </c>
      <c r="H52" s="17">
        <f t="shared" si="23"/>
        <v>6330</v>
      </c>
      <c r="I52" s="45">
        <f t="shared" si="23"/>
        <v>2808</v>
      </c>
      <c r="J52" s="16">
        <f t="shared" si="23"/>
        <v>35102</v>
      </c>
      <c r="K52" s="16">
        <f t="shared" si="23"/>
        <v>16043</v>
      </c>
      <c r="L52" s="12" t="s">
        <v>578</v>
      </c>
      <c r="M52" s="17">
        <f t="shared" ref="M52:V52" si="24">M34+M15</f>
        <v>2516</v>
      </c>
      <c r="N52" s="17">
        <f t="shared" si="24"/>
        <v>1182</v>
      </c>
      <c r="O52" s="17">
        <f t="shared" si="24"/>
        <v>1400</v>
      </c>
      <c r="P52" s="17">
        <f t="shared" si="24"/>
        <v>671</v>
      </c>
      <c r="Q52" s="17">
        <f t="shared" si="24"/>
        <v>1141</v>
      </c>
      <c r="R52" s="17">
        <f t="shared" si="24"/>
        <v>542</v>
      </c>
      <c r="S52" s="17">
        <f t="shared" si="24"/>
        <v>1935</v>
      </c>
      <c r="T52" s="17">
        <f t="shared" si="24"/>
        <v>879</v>
      </c>
      <c r="U52" s="16">
        <f t="shared" si="24"/>
        <v>6992</v>
      </c>
      <c r="V52" s="16">
        <f t="shared" si="24"/>
        <v>3274</v>
      </c>
      <c r="W52" s="12" t="s">
        <v>578</v>
      </c>
      <c r="X52" s="12">
        <f t="shared" ref="X52:AM52" si="25">X34+X15</f>
        <v>284</v>
      </c>
      <c r="Y52" s="12">
        <f t="shared" si="25"/>
        <v>227</v>
      </c>
      <c r="Z52" s="12">
        <f t="shared" si="25"/>
        <v>199</v>
      </c>
      <c r="AA52" s="12">
        <f t="shared" si="25"/>
        <v>188</v>
      </c>
      <c r="AB52" s="15">
        <f t="shared" si="25"/>
        <v>898</v>
      </c>
      <c r="AC52" s="12">
        <f t="shared" si="25"/>
        <v>928</v>
      </c>
      <c r="AD52" s="12">
        <f t="shared" si="25"/>
        <v>851</v>
      </c>
      <c r="AE52" s="12" t="e">
        <f t="shared" si="25"/>
        <v>#REF!</v>
      </c>
      <c r="AF52" s="12">
        <f t="shared" si="25"/>
        <v>1329</v>
      </c>
      <c r="AG52" s="12">
        <f t="shared" si="16"/>
        <v>0</v>
      </c>
      <c r="AH52" s="12">
        <f t="shared" si="16"/>
        <v>478</v>
      </c>
      <c r="AI52" s="12">
        <f t="shared" si="25"/>
        <v>329</v>
      </c>
      <c r="AJ52" s="12">
        <f t="shared" si="25"/>
        <v>1658</v>
      </c>
      <c r="AK52" s="12">
        <f t="shared" si="25"/>
        <v>163</v>
      </c>
      <c r="AL52" s="12">
        <f t="shared" si="25"/>
        <v>162</v>
      </c>
      <c r="AM52" s="12">
        <f t="shared" si="25"/>
        <v>1</v>
      </c>
    </row>
    <row r="53" spans="1:42" ht="21" customHeight="1">
      <c r="A53" s="12" t="s">
        <v>617</v>
      </c>
      <c r="B53" s="17">
        <f t="shared" ref="B53:K53" si="26">B35+B16</f>
        <v>14924</v>
      </c>
      <c r="C53" s="17">
        <f t="shared" si="26"/>
        <v>7526</v>
      </c>
      <c r="D53" s="17">
        <f t="shared" si="26"/>
        <v>12033</v>
      </c>
      <c r="E53" s="17">
        <f t="shared" si="26"/>
        <v>5889</v>
      </c>
      <c r="F53" s="17">
        <f t="shared" si="26"/>
        <v>8681</v>
      </c>
      <c r="G53" s="17">
        <f t="shared" si="26"/>
        <v>4302</v>
      </c>
      <c r="H53" s="17">
        <f t="shared" si="26"/>
        <v>10231</v>
      </c>
      <c r="I53" s="12">
        <f t="shared" si="26"/>
        <v>5157</v>
      </c>
      <c r="J53" s="16">
        <f t="shared" si="26"/>
        <v>45869</v>
      </c>
      <c r="K53" s="16">
        <f t="shared" si="26"/>
        <v>22874</v>
      </c>
      <c r="L53" s="12" t="s">
        <v>617</v>
      </c>
      <c r="M53" s="17">
        <f t="shared" ref="M53:V53" si="27">M35+M16</f>
        <v>2568</v>
      </c>
      <c r="N53" s="17">
        <f t="shared" si="27"/>
        <v>1307</v>
      </c>
      <c r="O53" s="17">
        <f t="shared" si="27"/>
        <v>1430</v>
      </c>
      <c r="P53" s="17">
        <f t="shared" si="27"/>
        <v>734</v>
      </c>
      <c r="Q53" s="17">
        <f t="shared" si="27"/>
        <v>1309</v>
      </c>
      <c r="R53" s="17">
        <f t="shared" si="27"/>
        <v>694</v>
      </c>
      <c r="S53" s="17">
        <f t="shared" si="27"/>
        <v>2931</v>
      </c>
      <c r="T53" s="17">
        <f t="shared" si="27"/>
        <v>1553</v>
      </c>
      <c r="U53" s="16">
        <f t="shared" si="27"/>
        <v>8238</v>
      </c>
      <c r="V53" s="16">
        <f t="shared" si="27"/>
        <v>4288</v>
      </c>
      <c r="W53" s="12" t="s">
        <v>617</v>
      </c>
      <c r="X53" s="12">
        <f t="shared" ref="X53:AM53" si="28">X35+X16</f>
        <v>338</v>
      </c>
      <c r="Y53" s="12">
        <f t="shared" si="28"/>
        <v>287</v>
      </c>
      <c r="Z53" s="12">
        <f t="shared" si="28"/>
        <v>240</v>
      </c>
      <c r="AA53" s="12">
        <f t="shared" si="28"/>
        <v>261</v>
      </c>
      <c r="AB53" s="15">
        <f t="shared" si="28"/>
        <v>1126</v>
      </c>
      <c r="AC53" s="12">
        <f t="shared" si="28"/>
        <v>1192</v>
      </c>
      <c r="AD53" s="12">
        <f t="shared" si="28"/>
        <v>1076</v>
      </c>
      <c r="AE53" s="12" t="e">
        <f t="shared" si="28"/>
        <v>#REF!</v>
      </c>
      <c r="AF53" s="12">
        <f t="shared" si="28"/>
        <v>1592</v>
      </c>
      <c r="AG53" s="12">
        <f t="shared" si="16"/>
        <v>204</v>
      </c>
      <c r="AH53" s="12">
        <f t="shared" si="16"/>
        <v>0</v>
      </c>
      <c r="AI53" s="12">
        <f t="shared" si="28"/>
        <v>458</v>
      </c>
      <c r="AJ53" s="12">
        <f t="shared" si="28"/>
        <v>2050</v>
      </c>
      <c r="AK53" s="12">
        <f t="shared" si="28"/>
        <v>195</v>
      </c>
      <c r="AL53" s="12">
        <f t="shared" si="28"/>
        <v>193</v>
      </c>
      <c r="AM53" s="12">
        <f t="shared" si="28"/>
        <v>2</v>
      </c>
    </row>
    <row r="54" spans="1:42" ht="21" customHeight="1">
      <c r="A54" s="19" t="s">
        <v>579</v>
      </c>
      <c r="B54" s="110">
        <f t="shared" ref="B54:K54" si="29">B36+B17</f>
        <v>9544</v>
      </c>
      <c r="C54" s="110">
        <f t="shared" si="29"/>
        <v>4773</v>
      </c>
      <c r="D54" s="110">
        <f t="shared" si="29"/>
        <v>7087</v>
      </c>
      <c r="E54" s="110">
        <f t="shared" si="29"/>
        <v>3291</v>
      </c>
      <c r="F54" s="110">
        <f t="shared" si="29"/>
        <v>5432</v>
      </c>
      <c r="G54" s="110">
        <f t="shared" si="29"/>
        <v>2559</v>
      </c>
      <c r="H54" s="110">
        <f t="shared" si="29"/>
        <v>5140</v>
      </c>
      <c r="I54" s="19">
        <f t="shared" si="29"/>
        <v>2420</v>
      </c>
      <c r="J54" s="109">
        <f t="shared" si="29"/>
        <v>27203</v>
      </c>
      <c r="K54" s="109">
        <f t="shared" si="29"/>
        <v>13043</v>
      </c>
      <c r="L54" s="19" t="s">
        <v>579</v>
      </c>
      <c r="M54" s="110">
        <f t="shared" ref="M54:V54" si="30">M36+M17</f>
        <v>1959</v>
      </c>
      <c r="N54" s="110">
        <f t="shared" si="30"/>
        <v>983</v>
      </c>
      <c r="O54" s="110">
        <f t="shared" si="30"/>
        <v>850</v>
      </c>
      <c r="P54" s="110">
        <f t="shared" si="30"/>
        <v>390</v>
      </c>
      <c r="Q54" s="110">
        <f t="shared" si="30"/>
        <v>709</v>
      </c>
      <c r="R54" s="110">
        <f t="shared" si="30"/>
        <v>345</v>
      </c>
      <c r="S54" s="110">
        <f t="shared" si="30"/>
        <v>1462</v>
      </c>
      <c r="T54" s="110">
        <f t="shared" si="30"/>
        <v>668</v>
      </c>
      <c r="U54" s="109">
        <f t="shared" si="30"/>
        <v>4980</v>
      </c>
      <c r="V54" s="109">
        <f t="shared" si="30"/>
        <v>2386</v>
      </c>
      <c r="W54" s="19" t="s">
        <v>579</v>
      </c>
      <c r="X54" s="19">
        <f t="shared" ref="X54:AM54" si="31">X36+X17</f>
        <v>227</v>
      </c>
      <c r="Y54" s="19">
        <f t="shared" si="31"/>
        <v>188</v>
      </c>
      <c r="Z54" s="19">
        <f t="shared" si="31"/>
        <v>164</v>
      </c>
      <c r="AA54" s="19">
        <f t="shared" si="31"/>
        <v>151</v>
      </c>
      <c r="AB54" s="91">
        <f t="shared" si="31"/>
        <v>730</v>
      </c>
      <c r="AC54" s="19">
        <f t="shared" si="31"/>
        <v>824</v>
      </c>
      <c r="AD54" s="19">
        <f t="shared" si="31"/>
        <v>696</v>
      </c>
      <c r="AE54" s="19" t="e">
        <f t="shared" si="31"/>
        <v>#REF!</v>
      </c>
      <c r="AF54" s="19">
        <f t="shared" si="31"/>
        <v>1246</v>
      </c>
      <c r="AG54" s="19">
        <f t="shared" si="16"/>
        <v>1</v>
      </c>
      <c r="AH54" s="19">
        <f t="shared" si="16"/>
        <v>408</v>
      </c>
      <c r="AI54" s="19">
        <f t="shared" si="31"/>
        <v>537</v>
      </c>
      <c r="AJ54" s="19">
        <f t="shared" si="31"/>
        <v>1755</v>
      </c>
      <c r="AK54" s="19">
        <f t="shared" si="31"/>
        <v>146</v>
      </c>
      <c r="AL54" s="19">
        <f t="shared" si="31"/>
        <v>135</v>
      </c>
      <c r="AM54" s="19">
        <f t="shared" si="31"/>
        <v>11</v>
      </c>
    </row>
    <row r="55" spans="1:42">
      <c r="W55" s="20"/>
      <c r="X55" s="20"/>
      <c r="Y55" s="20"/>
      <c r="AB55" s="20"/>
      <c r="AN55"/>
      <c r="AO55"/>
      <c r="AP55"/>
    </row>
    <row r="56" spans="1:42" customFormat="1"/>
    <row r="57" spans="1:42" customFormat="1"/>
    <row r="58" spans="1:42" customFormat="1"/>
    <row r="59" spans="1:42" customFormat="1"/>
    <row r="60" spans="1:42" customFormat="1"/>
    <row r="61" spans="1:42" customFormat="1"/>
    <row r="62" spans="1:42" customFormat="1"/>
    <row r="63" spans="1:42" customFormat="1"/>
    <row r="64" spans="1:42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spans="40:42" customFormat="1"/>
    <row r="162" spans="40:42" customFormat="1"/>
    <row r="163" spans="40:42" customFormat="1"/>
    <row r="164" spans="40:42" customFormat="1"/>
    <row r="165" spans="40:42" customFormat="1"/>
    <row r="166" spans="40:42" customFormat="1"/>
    <row r="167" spans="40:42" customFormat="1"/>
    <row r="168" spans="40:42" customFormat="1"/>
    <row r="169" spans="40:42" customFormat="1"/>
    <row r="170" spans="40:42" customFormat="1"/>
    <row r="171" spans="40:42" customFormat="1">
      <c r="AN171" s="2"/>
      <c r="AO171" s="2"/>
      <c r="AP171" s="2"/>
    </row>
  </sheetData>
  <mergeCells count="8">
    <mergeCell ref="A1:K1"/>
    <mergeCell ref="A20:K20"/>
    <mergeCell ref="AK7:AM7"/>
    <mergeCell ref="AK26:AM26"/>
    <mergeCell ref="AK44:AM44"/>
    <mergeCell ref="X44:AB44"/>
    <mergeCell ref="X26:AB26"/>
    <mergeCell ref="X7:AB7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2" manualBreakCount="2">
    <brk id="18" max="65535" man="1"/>
    <brk id="37" max="16383" man="1"/>
  </rowBreaks>
  <colBreaks count="2" manualBreakCount="2">
    <brk id="11" max="1048575" man="1"/>
    <brk id="2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4"/>
  <sheetViews>
    <sheetView showZeros="0" topLeftCell="AH1" zoomScale="75" workbookViewId="0">
      <selection activeCell="AR15" sqref="AR15"/>
    </sheetView>
  </sheetViews>
  <sheetFormatPr baseColWidth="10" defaultRowHeight="12.75"/>
  <cols>
    <col min="1" max="1" width="17.140625" style="48" customWidth="1"/>
    <col min="2" max="3" width="7.85546875" style="48" customWidth="1"/>
    <col min="4" max="4" width="7.28515625" style="48" customWidth="1"/>
    <col min="5" max="5" width="7.140625" style="48" customWidth="1"/>
    <col min="6" max="8" width="7.28515625" style="48" customWidth="1"/>
    <col min="9" max="9" width="7.140625" style="48" customWidth="1"/>
    <col min="10" max="10" width="8.28515625" style="48" customWidth="1"/>
    <col min="11" max="14" width="7.28515625" style="48" customWidth="1"/>
    <col min="15" max="15" width="7.140625" style="48" customWidth="1"/>
    <col min="16" max="17" width="7.85546875" style="48" customWidth="1"/>
    <col min="18" max="18" width="16" style="48" customWidth="1"/>
    <col min="19" max="32" width="6.85546875" style="48" customWidth="1"/>
    <col min="33" max="34" width="8" style="48" customWidth="1"/>
    <col min="35" max="35" width="15.7109375" style="48" customWidth="1"/>
    <col min="36" max="42" width="6.140625" style="48" customWidth="1"/>
    <col min="43" max="43" width="6.85546875" style="48" customWidth="1"/>
    <col min="44" max="44" width="6.5703125" style="48" customWidth="1"/>
    <col min="45" max="45" width="6.85546875" style="48" customWidth="1"/>
    <col min="46" max="46" width="7.5703125" style="48" hidden="1" customWidth="1"/>
    <col min="47" max="47" width="7.140625" style="48" customWidth="1"/>
    <col min="48" max="48" width="6.85546875" style="48" hidden="1" customWidth="1"/>
    <col min="49" max="49" width="7.42578125" style="48" customWidth="1"/>
    <col min="50" max="51" width="7" style="48" customWidth="1"/>
    <col min="52" max="52" width="6" style="48" customWidth="1"/>
    <col min="53" max="53" width="6.140625" style="48" customWidth="1"/>
    <col min="54" max="16384" width="11.42578125" style="48"/>
  </cols>
  <sheetData>
    <row r="1" spans="1:53" ht="16.5" customHeight="1">
      <c r="A1" s="50" t="s">
        <v>314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 t="s">
        <v>315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 t="s">
        <v>670</v>
      </c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</row>
    <row r="2" spans="1:53" ht="12.75" customHeight="1">
      <c r="A2" s="50" t="s">
        <v>274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 t="s">
        <v>275</v>
      </c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 t="s">
        <v>311</v>
      </c>
      <c r="AJ2" s="50"/>
      <c r="AK2" s="50"/>
      <c r="AL2" s="50"/>
      <c r="AM2" s="50"/>
      <c r="AN2" s="50"/>
      <c r="AO2" s="50"/>
      <c r="AP2" s="50"/>
      <c r="AQ2" s="50"/>
      <c r="AR2" s="50"/>
      <c r="AS2" s="50"/>
      <c r="AT2" s="50"/>
      <c r="AU2" s="50"/>
      <c r="AV2" s="50"/>
      <c r="AW2" s="50"/>
      <c r="AX2" s="50"/>
      <c r="AY2" s="50"/>
      <c r="AZ2" s="50"/>
    </row>
    <row r="3" spans="1:53" ht="14.25" customHeight="1">
      <c r="A3" s="419" t="s">
        <v>2</v>
      </c>
      <c r="B3" s="419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 t="s">
        <v>2</v>
      </c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 t="s">
        <v>2</v>
      </c>
      <c r="AJ3" s="50"/>
      <c r="AK3" s="50"/>
      <c r="AL3" s="50"/>
      <c r="AM3" s="50"/>
      <c r="AN3" s="50"/>
      <c r="AO3" s="50"/>
      <c r="AP3" s="50"/>
      <c r="AQ3" s="50"/>
      <c r="AR3" s="50"/>
      <c r="AS3" s="50"/>
      <c r="AT3" s="50"/>
      <c r="AU3" s="50"/>
      <c r="AV3" s="50"/>
      <c r="AW3" s="50"/>
      <c r="AX3" s="50"/>
      <c r="AY3" s="50"/>
      <c r="AZ3" s="50"/>
    </row>
    <row r="4" spans="1:53" ht="19.5" customHeight="1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</row>
    <row r="5" spans="1:53" ht="17.25" customHeight="1">
      <c r="A5" s="51" t="s">
        <v>573</v>
      </c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 t="s">
        <v>618</v>
      </c>
      <c r="O5" s="50"/>
      <c r="P5" s="50"/>
      <c r="Q5" s="50"/>
      <c r="R5" s="174" t="s">
        <v>573</v>
      </c>
      <c r="AE5" s="50" t="s">
        <v>618</v>
      </c>
      <c r="AF5" s="50"/>
      <c r="AI5" s="337" t="s">
        <v>573</v>
      </c>
      <c r="AY5" s="50" t="s">
        <v>618</v>
      </c>
      <c r="AZ5" s="50"/>
    </row>
    <row r="6" spans="1:53" ht="17.25" customHeight="1">
      <c r="A6" s="51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74"/>
      <c r="AE6" s="50"/>
      <c r="AF6" s="50"/>
      <c r="AI6" s="337"/>
      <c r="AY6" s="50"/>
      <c r="AZ6" s="50"/>
    </row>
    <row r="7" spans="1:53" ht="18.75" customHeight="1">
      <c r="A7" s="13"/>
      <c r="B7" s="53" t="s">
        <v>585</v>
      </c>
      <c r="C7" s="54"/>
      <c r="D7" s="53" t="s">
        <v>586</v>
      </c>
      <c r="E7" s="54"/>
      <c r="F7" s="53" t="s">
        <v>587</v>
      </c>
      <c r="G7" s="54"/>
      <c r="H7" s="53" t="s">
        <v>588</v>
      </c>
      <c r="I7" s="54"/>
      <c r="J7" s="53" t="s">
        <v>589</v>
      </c>
      <c r="K7" s="54"/>
      <c r="L7" s="53" t="s">
        <v>590</v>
      </c>
      <c r="M7" s="54"/>
      <c r="N7" s="53" t="s">
        <v>591</v>
      </c>
      <c r="O7" s="54"/>
      <c r="P7" s="53" t="s">
        <v>377</v>
      </c>
      <c r="Q7" s="54"/>
      <c r="R7" s="13"/>
      <c r="S7" s="53" t="s">
        <v>585</v>
      </c>
      <c r="T7" s="54"/>
      <c r="U7" s="53" t="s">
        <v>586</v>
      </c>
      <c r="V7" s="54"/>
      <c r="W7" s="53" t="s">
        <v>587</v>
      </c>
      <c r="X7" s="54"/>
      <c r="Y7" s="53" t="s">
        <v>588</v>
      </c>
      <c r="Z7" s="54"/>
      <c r="AA7" s="53" t="s">
        <v>589</v>
      </c>
      <c r="AB7" s="54"/>
      <c r="AC7" s="53" t="s">
        <v>590</v>
      </c>
      <c r="AD7" s="54"/>
      <c r="AE7" s="53" t="s">
        <v>591</v>
      </c>
      <c r="AF7" s="54"/>
      <c r="AG7" s="53" t="s">
        <v>377</v>
      </c>
      <c r="AH7" s="54"/>
      <c r="AI7" s="13"/>
      <c r="AJ7" s="1102" t="s">
        <v>592</v>
      </c>
      <c r="AK7" s="1103"/>
      <c r="AL7" s="1103"/>
      <c r="AM7" s="1103"/>
      <c r="AN7" s="1103"/>
      <c r="AO7" s="1103"/>
      <c r="AP7" s="1103"/>
      <c r="AQ7" s="1104"/>
      <c r="AR7" s="5" t="s">
        <v>679</v>
      </c>
      <c r="AS7" s="24"/>
      <c r="AT7" s="6"/>
      <c r="AU7" s="5" t="s">
        <v>548</v>
      </c>
      <c r="AV7" s="24"/>
      <c r="AW7" s="24"/>
      <c r="AX7" s="24"/>
      <c r="AY7" s="6"/>
      <c r="AZ7" s="1048" t="s">
        <v>386</v>
      </c>
      <c r="BA7" s="6"/>
    </row>
    <row r="8" spans="1:53" ht="25.5">
      <c r="A8" s="110" t="s">
        <v>671</v>
      </c>
      <c r="B8" s="56" t="s">
        <v>665</v>
      </c>
      <c r="C8" s="56" t="s">
        <v>389</v>
      </c>
      <c r="D8" s="56" t="s">
        <v>665</v>
      </c>
      <c r="E8" s="56" t="s">
        <v>389</v>
      </c>
      <c r="F8" s="56" t="s">
        <v>665</v>
      </c>
      <c r="G8" s="56" t="s">
        <v>389</v>
      </c>
      <c r="H8" s="56" t="s">
        <v>665</v>
      </c>
      <c r="I8" s="56" t="s">
        <v>389</v>
      </c>
      <c r="J8" s="56" t="s">
        <v>665</v>
      </c>
      <c r="K8" s="56" t="s">
        <v>389</v>
      </c>
      <c r="L8" s="108" t="s">
        <v>665</v>
      </c>
      <c r="M8" s="108" t="s">
        <v>389</v>
      </c>
      <c r="N8" s="108" t="s">
        <v>665</v>
      </c>
      <c r="O8" s="56" t="s">
        <v>389</v>
      </c>
      <c r="P8" s="56" t="s">
        <v>665</v>
      </c>
      <c r="Q8" s="56" t="s">
        <v>389</v>
      </c>
      <c r="R8" s="110" t="s">
        <v>671</v>
      </c>
      <c r="S8" s="56" t="s">
        <v>665</v>
      </c>
      <c r="T8" s="56" t="s">
        <v>389</v>
      </c>
      <c r="U8" s="56" t="s">
        <v>665</v>
      </c>
      <c r="V8" s="56" t="s">
        <v>389</v>
      </c>
      <c r="W8" s="56" t="s">
        <v>665</v>
      </c>
      <c r="X8" s="56" t="s">
        <v>389</v>
      </c>
      <c r="Y8" s="56" t="s">
        <v>665</v>
      </c>
      <c r="Z8" s="56" t="s">
        <v>389</v>
      </c>
      <c r="AA8" s="56" t="s">
        <v>665</v>
      </c>
      <c r="AB8" s="56" t="s">
        <v>389</v>
      </c>
      <c r="AC8" s="108" t="s">
        <v>665</v>
      </c>
      <c r="AD8" s="108" t="s">
        <v>389</v>
      </c>
      <c r="AE8" s="108" t="s">
        <v>665</v>
      </c>
      <c r="AF8" s="56" t="s">
        <v>389</v>
      </c>
      <c r="AG8" s="56" t="s">
        <v>665</v>
      </c>
      <c r="AH8" s="56" t="s">
        <v>389</v>
      </c>
      <c r="AI8" s="33" t="s">
        <v>671</v>
      </c>
      <c r="AJ8" s="221" t="s">
        <v>585</v>
      </c>
      <c r="AK8" s="221" t="s">
        <v>586</v>
      </c>
      <c r="AL8" s="221" t="s">
        <v>587</v>
      </c>
      <c r="AM8" s="221" t="s">
        <v>588</v>
      </c>
      <c r="AN8" s="221" t="s">
        <v>589</v>
      </c>
      <c r="AO8" s="221" t="s">
        <v>672</v>
      </c>
      <c r="AP8" s="221" t="s">
        <v>591</v>
      </c>
      <c r="AQ8" s="220" t="s">
        <v>395</v>
      </c>
      <c r="AR8" s="634" t="s">
        <v>86</v>
      </c>
      <c r="AS8" s="635" t="s">
        <v>9</v>
      </c>
      <c r="AT8" s="636" t="s">
        <v>673</v>
      </c>
      <c r="AU8" s="636" t="s">
        <v>85</v>
      </c>
      <c r="AV8" s="636" t="s">
        <v>81</v>
      </c>
      <c r="AW8" s="618" t="s">
        <v>88</v>
      </c>
      <c r="AX8" s="618" t="s">
        <v>83</v>
      </c>
      <c r="AY8" s="249" t="s">
        <v>377</v>
      </c>
      <c r="AZ8" s="914" t="s">
        <v>175</v>
      </c>
      <c r="BA8" s="637" t="s">
        <v>176</v>
      </c>
    </row>
    <row r="9" spans="1:53">
      <c r="A9" s="17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171"/>
      <c r="Q9" s="219"/>
      <c r="R9" s="17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632"/>
      <c r="AG9" s="166"/>
      <c r="AH9" s="166"/>
      <c r="AI9" s="13"/>
      <c r="AJ9" s="290"/>
      <c r="AK9" s="290"/>
      <c r="AL9" s="290"/>
      <c r="AM9" s="290"/>
      <c r="AN9" s="290"/>
      <c r="AO9" s="290"/>
      <c r="AP9" s="290"/>
      <c r="AQ9" s="290"/>
      <c r="AR9" s="638"/>
      <c r="AS9" s="220"/>
      <c r="AT9" s="221"/>
      <c r="AU9" s="639"/>
      <c r="AV9" s="640"/>
      <c r="AW9" s="641"/>
      <c r="AX9" s="642"/>
      <c r="AY9" s="171"/>
      <c r="AZ9" s="220"/>
      <c r="BA9" s="13"/>
    </row>
    <row r="10" spans="1:53" ht="15.75" customHeight="1">
      <c r="A10" s="16" t="s">
        <v>407</v>
      </c>
      <c r="B10" s="139">
        <f t="shared" ref="B10:O10" si="0">SUM(B12:B17)</f>
        <v>16866</v>
      </c>
      <c r="C10" s="139">
        <f t="shared" si="0"/>
        <v>7946</v>
      </c>
      <c r="D10" s="139">
        <f t="shared" si="0"/>
        <v>5691</v>
      </c>
      <c r="E10" s="139">
        <f t="shared" si="0"/>
        <v>2215</v>
      </c>
      <c r="F10" s="139">
        <f t="shared" si="0"/>
        <v>2086</v>
      </c>
      <c r="G10" s="139">
        <f t="shared" si="0"/>
        <v>617</v>
      </c>
      <c r="H10" s="139">
        <f t="shared" si="0"/>
        <v>4034</v>
      </c>
      <c r="I10" s="139">
        <f t="shared" si="0"/>
        <v>1642</v>
      </c>
      <c r="J10" s="139">
        <f t="shared" si="0"/>
        <v>6823</v>
      </c>
      <c r="K10" s="139">
        <f t="shared" si="0"/>
        <v>4036</v>
      </c>
      <c r="L10" s="139">
        <f t="shared" si="0"/>
        <v>1817</v>
      </c>
      <c r="M10" s="139">
        <f t="shared" si="0"/>
        <v>590</v>
      </c>
      <c r="N10" s="139">
        <f t="shared" si="0"/>
        <v>4385</v>
      </c>
      <c r="O10" s="139">
        <f t="shared" si="0"/>
        <v>1692</v>
      </c>
      <c r="P10" s="16">
        <f>SUM(P12:P17)</f>
        <v>41702</v>
      </c>
      <c r="Q10" s="139">
        <f>SUM(Q12:Q17)</f>
        <v>18738</v>
      </c>
      <c r="R10" s="16" t="s">
        <v>407</v>
      </c>
      <c r="S10" s="16">
        <f t="shared" ref="S10:AE10" si="1">SUM(S12:S17)</f>
        <v>1399</v>
      </c>
      <c r="T10" s="16">
        <f t="shared" si="1"/>
        <v>637</v>
      </c>
      <c r="U10" s="16">
        <f t="shared" si="1"/>
        <v>457</v>
      </c>
      <c r="V10" s="16">
        <f t="shared" si="1"/>
        <v>263</v>
      </c>
      <c r="W10" s="16">
        <f t="shared" si="1"/>
        <v>421</v>
      </c>
      <c r="X10" s="16">
        <f t="shared" si="1"/>
        <v>105</v>
      </c>
      <c r="Y10" s="16">
        <f t="shared" si="1"/>
        <v>709</v>
      </c>
      <c r="Z10" s="16">
        <f t="shared" si="1"/>
        <v>317</v>
      </c>
      <c r="AA10" s="16">
        <f t="shared" si="1"/>
        <v>2504</v>
      </c>
      <c r="AB10" s="16">
        <f t="shared" si="1"/>
        <v>1423</v>
      </c>
      <c r="AC10" s="16">
        <f t="shared" si="1"/>
        <v>644</v>
      </c>
      <c r="AD10" s="16">
        <f t="shared" si="1"/>
        <v>197</v>
      </c>
      <c r="AE10" s="16">
        <f t="shared" si="1"/>
        <v>1699</v>
      </c>
      <c r="AF10" s="16">
        <f>SUM(AF12:AF17)</f>
        <v>693</v>
      </c>
      <c r="AG10" s="16">
        <f>SUM(AG12:AG17)</f>
        <v>7833</v>
      </c>
      <c r="AH10" s="16">
        <f>SUM(AH12:AH17)</f>
        <v>3635</v>
      </c>
      <c r="AI10" s="16" t="s">
        <v>407</v>
      </c>
      <c r="AJ10" s="16">
        <f t="shared" ref="AJ10:BA10" si="2">SUM(AJ12:AJ17)</f>
        <v>401</v>
      </c>
      <c r="AK10" s="16">
        <f t="shared" si="2"/>
        <v>125</v>
      </c>
      <c r="AL10" s="16">
        <f t="shared" si="2"/>
        <v>76</v>
      </c>
      <c r="AM10" s="16">
        <f t="shared" si="2"/>
        <v>138</v>
      </c>
      <c r="AN10" s="16">
        <f t="shared" si="2"/>
        <v>182</v>
      </c>
      <c r="AO10" s="16">
        <f t="shared" si="2"/>
        <v>68</v>
      </c>
      <c r="AP10" s="16">
        <f t="shared" si="2"/>
        <v>142</v>
      </c>
      <c r="AQ10" s="16">
        <f>SUM(AQ12:AQ17)</f>
        <v>1131</v>
      </c>
      <c r="AR10" s="16">
        <f t="shared" si="2"/>
        <v>1263</v>
      </c>
      <c r="AS10" s="16">
        <f t="shared" si="2"/>
        <v>1113</v>
      </c>
      <c r="AT10" s="16">
        <f t="shared" si="2"/>
        <v>150</v>
      </c>
      <c r="AU10" s="16">
        <f t="shared" si="2"/>
        <v>2639</v>
      </c>
      <c r="AV10" s="16">
        <f t="shared" si="2"/>
        <v>964</v>
      </c>
      <c r="AW10" s="16">
        <f t="shared" si="2"/>
        <v>93</v>
      </c>
      <c r="AX10" s="16">
        <f t="shared" si="2"/>
        <v>1297</v>
      </c>
      <c r="AY10" s="16">
        <f t="shared" si="2"/>
        <v>3936</v>
      </c>
      <c r="AZ10" s="16">
        <f t="shared" si="2"/>
        <v>110</v>
      </c>
      <c r="BA10" s="16">
        <f t="shared" si="2"/>
        <v>108</v>
      </c>
    </row>
    <row r="11" spans="1:53">
      <c r="A11" s="17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125"/>
      <c r="P11" s="16"/>
      <c r="Q11" s="125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6"/>
      <c r="AH11" s="16"/>
      <c r="AI11" s="17"/>
      <c r="AJ11" s="112"/>
      <c r="AK11" s="17"/>
      <c r="AL11" s="112"/>
      <c r="AM11" s="17"/>
      <c r="AN11" s="112"/>
      <c r="AO11" s="17"/>
      <c r="AP11" s="112"/>
      <c r="AQ11" s="16"/>
      <c r="AR11" s="17"/>
      <c r="AS11" s="125"/>
      <c r="AT11" s="112"/>
      <c r="AU11" s="17"/>
      <c r="AV11" s="125"/>
      <c r="AW11" s="112"/>
      <c r="AX11" s="17"/>
      <c r="AY11" s="112"/>
      <c r="AZ11" s="17"/>
      <c r="BA11" s="17"/>
    </row>
    <row r="12" spans="1:53" ht="21.75" customHeight="1">
      <c r="A12" s="17" t="s">
        <v>575</v>
      </c>
      <c r="B12" s="154">
        <f>+'Niv3_Pub '!B10</f>
        <v>6564</v>
      </c>
      <c r="C12" s="154">
        <f>+'Niv3_Pub '!C10</f>
        <v>3393</v>
      </c>
      <c r="D12" s="154">
        <f>+'Niv3_Pub '!D10</f>
        <v>3620</v>
      </c>
      <c r="E12" s="154">
        <f>+'Niv3_Pub '!E10</f>
        <v>1060</v>
      </c>
      <c r="F12" s="154">
        <f>+'Niv3_Pub '!F10</f>
        <v>1282</v>
      </c>
      <c r="G12" s="154">
        <f>+'Niv3_Pub '!G10</f>
        <v>423</v>
      </c>
      <c r="H12" s="154">
        <f>+'Niv3_Pub '!H10</f>
        <v>1671</v>
      </c>
      <c r="I12" s="154">
        <f>+'Niv3_Pub '!I10</f>
        <v>705</v>
      </c>
      <c r="J12" s="154">
        <f>+'Niv3_Pub '!J10</f>
        <v>2516</v>
      </c>
      <c r="K12" s="154">
        <f>+'Niv3_Pub '!K10</f>
        <v>1622</v>
      </c>
      <c r="L12" s="154">
        <f>+'Niv3_Pub '!L10</f>
        <v>1111</v>
      </c>
      <c r="M12" s="154">
        <f>+'Niv3_Pub '!M10</f>
        <v>379</v>
      </c>
      <c r="N12" s="154">
        <f>+'Niv3_Pub '!N10</f>
        <v>1722</v>
      </c>
      <c r="O12" s="154">
        <f>+'Niv3_Pub '!O10</f>
        <v>761</v>
      </c>
      <c r="P12" s="189">
        <f>+'Niv3_Pub '!P10</f>
        <v>18486</v>
      </c>
      <c r="Q12" s="381">
        <f>+'Niv3_Pub '!Q10</f>
        <v>8343</v>
      </c>
      <c r="R12" s="17" t="s">
        <v>575</v>
      </c>
      <c r="S12" s="151">
        <f>+'Niv3_Pub '!S10</f>
        <v>579</v>
      </c>
      <c r="T12" s="151">
        <f>+'Niv3_Pub '!T10</f>
        <v>284</v>
      </c>
      <c r="U12" s="151">
        <f>+'Niv3_Pub '!U10</f>
        <v>184</v>
      </c>
      <c r="V12" s="151">
        <f>+'Niv3_Pub '!V10</f>
        <v>119</v>
      </c>
      <c r="W12" s="151">
        <f>+'Niv3_Pub '!W10</f>
        <v>227</v>
      </c>
      <c r="X12" s="151">
        <f>+'Niv3_Pub '!X10</f>
        <v>68</v>
      </c>
      <c r="Y12" s="151">
        <f>+'Niv3_Pub '!Y10</f>
        <v>275</v>
      </c>
      <c r="Z12" s="151">
        <f>+'Niv3_Pub '!Z10</f>
        <v>120</v>
      </c>
      <c r="AA12" s="151">
        <f>+'Niv3_Pub '!AA10</f>
        <v>910</v>
      </c>
      <c r="AB12" s="151">
        <f>+'Niv3_Pub '!AB10</f>
        <v>547</v>
      </c>
      <c r="AC12" s="151">
        <f>+'Niv3_Pub '!AC10</f>
        <v>394</v>
      </c>
      <c r="AD12" s="151">
        <f>+'Niv3_Pub '!AD10</f>
        <v>122</v>
      </c>
      <c r="AE12" s="151">
        <f>+'Niv3_Pub '!AE10</f>
        <v>716</v>
      </c>
      <c r="AF12" s="151">
        <f>+'Niv3_Pub '!AF10</f>
        <v>327</v>
      </c>
      <c r="AG12" s="189">
        <f>+'Niv3_Pub '!AG10</f>
        <v>3285</v>
      </c>
      <c r="AH12" s="189">
        <f>+'Niv3_Pub '!AH10</f>
        <v>1587</v>
      </c>
      <c r="AI12" s="17" t="s">
        <v>575</v>
      </c>
      <c r="AJ12" s="151">
        <f>+'Niv3_Pub '!AJ10</f>
        <v>147</v>
      </c>
      <c r="AK12" s="151">
        <f>+'Niv3_Pub '!AK10</f>
        <v>43</v>
      </c>
      <c r="AL12" s="151">
        <f>+'Niv3_Pub '!AL10</f>
        <v>36</v>
      </c>
      <c r="AM12" s="151">
        <f>+'Niv3_Pub '!AM10</f>
        <v>46</v>
      </c>
      <c r="AN12" s="151">
        <f>+'Niv3_Pub '!AN10</f>
        <v>60</v>
      </c>
      <c r="AO12" s="151">
        <f>+'Niv3_Pub '!AO10</f>
        <v>32</v>
      </c>
      <c r="AP12" s="151">
        <f>+'Niv3_Pub '!AP10</f>
        <v>48</v>
      </c>
      <c r="AQ12" s="151">
        <f>+'Niv3_Pub '!AQ10</f>
        <v>411</v>
      </c>
      <c r="AR12" s="151">
        <f>+'Niv3_Pub '!AR10</f>
        <v>428</v>
      </c>
      <c r="AS12" s="151">
        <f>+'Niv3_Pub '!AS10</f>
        <v>391</v>
      </c>
      <c r="AT12" s="151">
        <f>+'Niv3_Pub '!AT10</f>
        <v>37</v>
      </c>
      <c r="AU12" s="151">
        <f>+'Niv3_Pub '!AU10</f>
        <v>1142</v>
      </c>
      <c r="AV12" s="151">
        <f>+'Niv3_Pub '!AV10</f>
        <v>552</v>
      </c>
      <c r="AW12" s="151">
        <f>+'Niv3_Pub '!AW10</f>
        <v>19</v>
      </c>
      <c r="AX12" s="151">
        <f>+'Niv3_Pub '!AX10</f>
        <v>435</v>
      </c>
      <c r="AY12" s="151">
        <f>+'Niv3_Pub '!AY10</f>
        <v>1577</v>
      </c>
      <c r="AZ12" s="151">
        <f>+'Niv3_Pub '!AZ10</f>
        <v>29</v>
      </c>
      <c r="BA12" s="151">
        <f>+'Niv3_Pub '!BA10</f>
        <v>29</v>
      </c>
    </row>
    <row r="13" spans="1:53" ht="21.75" customHeight="1">
      <c r="A13" s="17" t="s">
        <v>580</v>
      </c>
      <c r="B13" s="154">
        <f>+'Niv3_Pub '!B42</f>
        <v>1695</v>
      </c>
      <c r="C13" s="154">
        <f>+'Niv3_Pub '!C42</f>
        <v>769</v>
      </c>
      <c r="D13" s="154">
        <f>+'Niv3_Pub '!D42</f>
        <v>379</v>
      </c>
      <c r="E13" s="154">
        <f>+'Niv3_Pub '!E42</f>
        <v>205</v>
      </c>
      <c r="F13" s="154">
        <f>+'Niv3_Pub '!F42</f>
        <v>112</v>
      </c>
      <c r="G13" s="154">
        <f>+'Niv3_Pub '!G42</f>
        <v>21</v>
      </c>
      <c r="H13" s="154">
        <f>+'Niv3_Pub '!H42</f>
        <v>332</v>
      </c>
      <c r="I13" s="154">
        <f>+'Niv3_Pub '!I42</f>
        <v>123</v>
      </c>
      <c r="J13" s="154">
        <f>+'Niv3_Pub '!J42</f>
        <v>595</v>
      </c>
      <c r="K13" s="154">
        <f>+'Niv3_Pub '!K42</f>
        <v>328</v>
      </c>
      <c r="L13" s="154">
        <f>+'Niv3_Pub '!L42</f>
        <v>89</v>
      </c>
      <c r="M13" s="154">
        <f>+'Niv3_Pub '!M42</f>
        <v>24</v>
      </c>
      <c r="N13" s="154">
        <f>+'Niv3_Pub '!N42</f>
        <v>420</v>
      </c>
      <c r="O13" s="154">
        <f>+'Niv3_Pub '!O42</f>
        <v>119</v>
      </c>
      <c r="P13" s="189">
        <f>+'Niv3_Pub '!P42</f>
        <v>3622</v>
      </c>
      <c r="Q13" s="381">
        <f>+'Niv3_Pub '!Q42</f>
        <v>1589</v>
      </c>
      <c r="R13" s="17" t="s">
        <v>580</v>
      </c>
      <c r="S13" s="151">
        <f>+'Niv3_Pub '!S42</f>
        <v>121</v>
      </c>
      <c r="T13" s="151">
        <f>+'Niv3_Pub '!T42</f>
        <v>44</v>
      </c>
      <c r="U13" s="151">
        <f>+'Niv3_Pub '!U42</f>
        <v>44</v>
      </c>
      <c r="V13" s="151">
        <f>+'Niv3_Pub '!V42</f>
        <v>24</v>
      </c>
      <c r="W13" s="151">
        <f>+'Niv3_Pub '!W42</f>
        <v>20</v>
      </c>
      <c r="X13" s="151">
        <f>+'Niv3_Pub '!X42</f>
        <v>3</v>
      </c>
      <c r="Y13" s="151">
        <f>+'Niv3_Pub '!Y42</f>
        <v>56</v>
      </c>
      <c r="Z13" s="151">
        <f>+'Niv3_Pub '!Z42</f>
        <v>21</v>
      </c>
      <c r="AA13" s="151">
        <f>+'Niv3_Pub '!AA42</f>
        <v>172</v>
      </c>
      <c r="AB13" s="151">
        <f>+'Niv3_Pub '!AB42</f>
        <v>98</v>
      </c>
      <c r="AC13" s="151">
        <f>+'Niv3_Pub '!AC42</f>
        <v>36</v>
      </c>
      <c r="AD13" s="151">
        <f>+'Niv3_Pub '!AD42</f>
        <v>16</v>
      </c>
      <c r="AE13" s="151">
        <f>+'Niv3_Pub '!AE42</f>
        <v>142</v>
      </c>
      <c r="AF13" s="151">
        <f>+'Niv3_Pub '!AF42</f>
        <v>46</v>
      </c>
      <c r="AG13" s="189">
        <f>+'Niv3_Pub '!AG42</f>
        <v>591</v>
      </c>
      <c r="AH13" s="189">
        <f>+'Niv3_Pub '!AH42</f>
        <v>252</v>
      </c>
      <c r="AI13" s="17" t="s">
        <v>580</v>
      </c>
      <c r="AJ13" s="151">
        <f>+'Niv3_Pub '!AJ42</f>
        <v>41</v>
      </c>
      <c r="AK13" s="151">
        <f>+'Niv3_Pub '!AK42</f>
        <v>11</v>
      </c>
      <c r="AL13" s="151">
        <f>+'Niv3_Pub '!AL42</f>
        <v>6</v>
      </c>
      <c r="AM13" s="151">
        <f>+'Niv3_Pub '!AM42</f>
        <v>11</v>
      </c>
      <c r="AN13" s="151">
        <f>+'Niv3_Pub '!AN42</f>
        <v>15</v>
      </c>
      <c r="AO13" s="151">
        <f>+'Niv3_Pub '!AO42</f>
        <v>6</v>
      </c>
      <c r="AP13" s="151">
        <f>+'Niv3_Pub '!AP42</f>
        <v>14</v>
      </c>
      <c r="AQ13" s="151">
        <f>+'Niv3_Pub '!AQ42</f>
        <v>104</v>
      </c>
      <c r="AR13" s="151">
        <f>+'Niv3_Pub '!AR42</f>
        <v>96</v>
      </c>
      <c r="AS13" s="151">
        <f>+'Niv3_Pub '!AS42</f>
        <v>91</v>
      </c>
      <c r="AT13" s="151">
        <f>+'Niv3_Pub '!AT42</f>
        <v>5</v>
      </c>
      <c r="AU13" s="151">
        <f>+'Niv3_Pub '!AU42</f>
        <v>211</v>
      </c>
      <c r="AV13" s="151">
        <f>+'Niv3_Pub '!AV42</f>
        <v>78</v>
      </c>
      <c r="AW13" s="151">
        <f>+'Niv3_Pub '!AW42</f>
        <v>36</v>
      </c>
      <c r="AX13" s="151">
        <f>+'Niv3_Pub '!AX42</f>
        <v>57</v>
      </c>
      <c r="AY13" s="151">
        <f>+'Niv3_Pub '!AY42</f>
        <v>268</v>
      </c>
      <c r="AZ13" s="151">
        <f>+'Niv3_Pub '!AZ42</f>
        <v>8</v>
      </c>
      <c r="BA13" s="151">
        <f>+'Niv3_Pub '!BA42</f>
        <v>8</v>
      </c>
    </row>
    <row r="14" spans="1:53" ht="21.75" customHeight="1">
      <c r="A14" s="17" t="s">
        <v>576</v>
      </c>
      <c r="B14" s="154">
        <f>+'Niv3_Pub '!B64</f>
        <v>3175</v>
      </c>
      <c r="C14" s="154">
        <f>+'Niv3_Pub '!C64</f>
        <v>1440</v>
      </c>
      <c r="D14" s="154">
        <f>+'Niv3_Pub '!D64</f>
        <v>640</v>
      </c>
      <c r="E14" s="154">
        <f>+'Niv3_Pub '!E64</f>
        <v>365</v>
      </c>
      <c r="F14" s="154">
        <f>+'Niv3_Pub '!F64</f>
        <v>354</v>
      </c>
      <c r="G14" s="154">
        <f>+'Niv3_Pub '!G64</f>
        <v>100</v>
      </c>
      <c r="H14" s="154">
        <f>+'Niv3_Pub '!H64</f>
        <v>559</v>
      </c>
      <c r="I14" s="154">
        <f>+'Niv3_Pub '!I64</f>
        <v>236</v>
      </c>
      <c r="J14" s="154">
        <f>+'Niv3_Pub '!J64</f>
        <v>1279</v>
      </c>
      <c r="K14" s="154">
        <f>+'Niv3_Pub '!K64</f>
        <v>717</v>
      </c>
      <c r="L14" s="154">
        <f>+'Niv3_Pub '!L64</f>
        <v>347</v>
      </c>
      <c r="M14" s="154">
        <f>+'Niv3_Pub '!M64</f>
        <v>122</v>
      </c>
      <c r="N14" s="154">
        <f>+'Niv3_Pub '!N64</f>
        <v>659</v>
      </c>
      <c r="O14" s="154">
        <f>+'Niv3_Pub '!O64</f>
        <v>259</v>
      </c>
      <c r="P14" s="189">
        <f>+'Niv3_Pub '!P64</f>
        <v>7013</v>
      </c>
      <c r="Q14" s="381">
        <f>+'Niv3_Pub '!Q64</f>
        <v>3239</v>
      </c>
      <c r="R14" s="17" t="s">
        <v>576</v>
      </c>
      <c r="S14" s="151">
        <f>+'Niv3_Pub '!S64</f>
        <v>317</v>
      </c>
      <c r="T14" s="151">
        <f>+'Niv3_Pub '!T64</f>
        <v>134</v>
      </c>
      <c r="U14" s="151">
        <f>+'Niv3_Pub '!U64</f>
        <v>117</v>
      </c>
      <c r="V14" s="151">
        <f>+'Niv3_Pub '!V64</f>
        <v>58</v>
      </c>
      <c r="W14" s="151">
        <f>+'Niv3_Pub '!W64</f>
        <v>118</v>
      </c>
      <c r="X14" s="151">
        <f>+'Niv3_Pub '!X64</f>
        <v>26</v>
      </c>
      <c r="Y14" s="151">
        <f>+'Niv3_Pub '!Y64</f>
        <v>129</v>
      </c>
      <c r="Z14" s="151">
        <f>+'Niv3_Pub '!Z64</f>
        <v>55</v>
      </c>
      <c r="AA14" s="151">
        <f>+'Niv3_Pub '!AA64</f>
        <v>496</v>
      </c>
      <c r="AB14" s="151">
        <f>+'Niv3_Pub '!AB64</f>
        <v>267</v>
      </c>
      <c r="AC14" s="151">
        <f>+'Niv3_Pub '!AC64</f>
        <v>147</v>
      </c>
      <c r="AD14" s="151">
        <f>+'Niv3_Pub '!AD64</f>
        <v>44</v>
      </c>
      <c r="AE14" s="151">
        <f>+'Niv3_Pub '!AE64</f>
        <v>293</v>
      </c>
      <c r="AF14" s="151">
        <f>+'Niv3_Pub '!AF64</f>
        <v>132</v>
      </c>
      <c r="AG14" s="189">
        <f>+'Niv3_Pub '!AG64</f>
        <v>1617</v>
      </c>
      <c r="AH14" s="189">
        <f>+'Niv3_Pub '!AH64</f>
        <v>716</v>
      </c>
      <c r="AI14" s="17" t="s">
        <v>576</v>
      </c>
      <c r="AJ14" s="151">
        <f>+'Niv3_Pub '!AJ64</f>
        <v>82</v>
      </c>
      <c r="AK14" s="151">
        <f>+'Niv3_Pub '!AK64</f>
        <v>26</v>
      </c>
      <c r="AL14" s="151">
        <f>+'Niv3_Pub '!AL64</f>
        <v>17</v>
      </c>
      <c r="AM14" s="151">
        <f>+'Niv3_Pub '!AM64</f>
        <v>24</v>
      </c>
      <c r="AN14" s="151">
        <f>+'Niv3_Pub '!AN64</f>
        <v>39</v>
      </c>
      <c r="AO14" s="151">
        <f>+'Niv3_Pub '!AO64</f>
        <v>16</v>
      </c>
      <c r="AP14" s="151">
        <f>+'Niv3_Pub '!AP64</f>
        <v>25</v>
      </c>
      <c r="AQ14" s="151">
        <f>+'Niv3_Pub '!AQ64</f>
        <v>229</v>
      </c>
      <c r="AR14" s="151">
        <f>+'Niv3_Pub '!AR64</f>
        <v>223</v>
      </c>
      <c r="AS14" s="151">
        <f>+'Niv3_Pub '!AS64</f>
        <v>197</v>
      </c>
      <c r="AT14" s="151">
        <f>+'Niv3_Pub '!AT64</f>
        <v>26</v>
      </c>
      <c r="AU14" s="151">
        <f>+'Niv3_Pub '!AU64</f>
        <v>461</v>
      </c>
      <c r="AV14" s="151">
        <f>+'Niv3_Pub '!AV64</f>
        <v>169</v>
      </c>
      <c r="AW14" s="151">
        <f>+'Niv3_Pub '!AW64</f>
        <v>0</v>
      </c>
      <c r="AX14" s="151">
        <f>+'Niv3_Pub '!AX64</f>
        <v>230</v>
      </c>
      <c r="AY14" s="151">
        <f>+'Niv3_Pub '!AY64</f>
        <v>691</v>
      </c>
      <c r="AZ14" s="151">
        <f>+'Niv3_Pub '!AZ64</f>
        <v>22</v>
      </c>
      <c r="BA14" s="151">
        <f>+'Niv3_Pub '!BA64</f>
        <v>22</v>
      </c>
    </row>
    <row r="15" spans="1:53" ht="21.75" customHeight="1">
      <c r="A15" s="17" t="s">
        <v>578</v>
      </c>
      <c r="B15" s="154">
        <f>+'Niv3_Pub '!B100</f>
        <v>1613</v>
      </c>
      <c r="C15" s="154">
        <f>+'Niv3_Pub '!C100</f>
        <v>665</v>
      </c>
      <c r="D15" s="154">
        <f>+'Niv3_Pub '!D100</f>
        <v>280</v>
      </c>
      <c r="E15" s="154">
        <f>+'Niv3_Pub '!E100</f>
        <v>138</v>
      </c>
      <c r="F15" s="154">
        <f>+'Niv3_Pub '!F100</f>
        <v>70</v>
      </c>
      <c r="G15" s="154">
        <f>+'Niv3_Pub '!G100</f>
        <v>17</v>
      </c>
      <c r="H15" s="154">
        <f>+'Niv3_Pub '!H100</f>
        <v>398</v>
      </c>
      <c r="I15" s="154">
        <f>+'Niv3_Pub '!I100</f>
        <v>156</v>
      </c>
      <c r="J15" s="154">
        <f>+'Niv3_Pub '!J100</f>
        <v>656</v>
      </c>
      <c r="K15" s="154">
        <f>+'Niv3_Pub '!K100</f>
        <v>333</v>
      </c>
      <c r="L15" s="154">
        <f>+'Niv3_Pub '!L100</f>
        <v>61</v>
      </c>
      <c r="M15" s="154">
        <f>+'Niv3_Pub '!M100</f>
        <v>12</v>
      </c>
      <c r="N15" s="154">
        <f>+'Niv3_Pub '!N100</f>
        <v>356</v>
      </c>
      <c r="O15" s="154">
        <f>+'Niv3_Pub '!O100</f>
        <v>96</v>
      </c>
      <c r="P15" s="189">
        <f>+'Niv3_Pub '!P100</f>
        <v>3434</v>
      </c>
      <c r="Q15" s="381">
        <f>+'Niv3_Pub '!Q100</f>
        <v>1417</v>
      </c>
      <c r="R15" s="17" t="s">
        <v>578</v>
      </c>
      <c r="S15" s="151">
        <f>+'Niv3_Pub '!S100</f>
        <v>85</v>
      </c>
      <c r="T15" s="151">
        <f>+'Niv3_Pub '!T100</f>
        <v>44</v>
      </c>
      <c r="U15" s="151">
        <f>+'Niv3_Pub '!U100</f>
        <v>27</v>
      </c>
      <c r="V15" s="151">
        <f>+'Niv3_Pub '!V100</f>
        <v>8</v>
      </c>
      <c r="W15" s="151">
        <f>+'Niv3_Pub '!W100</f>
        <v>9</v>
      </c>
      <c r="X15" s="151">
        <f>+'Niv3_Pub '!X100</f>
        <v>2</v>
      </c>
      <c r="Y15" s="151">
        <f>+'Niv3_Pub '!Y100</f>
        <v>74</v>
      </c>
      <c r="Z15" s="151">
        <f>+'Niv3_Pub '!Z100</f>
        <v>30</v>
      </c>
      <c r="AA15" s="151">
        <f>+'Niv3_Pub '!AA100</f>
        <v>204</v>
      </c>
      <c r="AB15" s="151">
        <f>+'Niv3_Pub '!AB100</f>
        <v>93</v>
      </c>
      <c r="AC15" s="151">
        <f>+'Niv3_Pub '!AC100</f>
        <v>14</v>
      </c>
      <c r="AD15" s="151">
        <f>+'Niv3_Pub '!AD100</f>
        <v>1</v>
      </c>
      <c r="AE15" s="151">
        <f>+'Niv3_Pub '!AE100</f>
        <v>95</v>
      </c>
      <c r="AF15" s="151">
        <f>+'Niv3_Pub '!AF100</f>
        <v>18</v>
      </c>
      <c r="AG15" s="189">
        <f>+'Niv3_Pub '!AG100</f>
        <v>508</v>
      </c>
      <c r="AH15" s="189">
        <f>+'Niv3_Pub '!AH100</f>
        <v>196</v>
      </c>
      <c r="AI15" s="17" t="s">
        <v>578</v>
      </c>
      <c r="AJ15" s="151">
        <f>+'Niv3_Pub '!AJ100</f>
        <v>40</v>
      </c>
      <c r="AK15" s="151">
        <f>+'Niv3_Pub '!AK100</f>
        <v>11</v>
      </c>
      <c r="AL15" s="151">
        <f>+'Niv3_Pub '!AL100</f>
        <v>5</v>
      </c>
      <c r="AM15" s="151">
        <f>+'Niv3_Pub '!AM100</f>
        <v>16</v>
      </c>
      <c r="AN15" s="151">
        <f>+'Niv3_Pub '!AN100</f>
        <v>21</v>
      </c>
      <c r="AO15" s="151">
        <f>+'Niv3_Pub '!AO100</f>
        <v>4</v>
      </c>
      <c r="AP15" s="151">
        <f>+'Niv3_Pub '!AP100</f>
        <v>15</v>
      </c>
      <c r="AQ15" s="151">
        <f>+'Niv3_Pub '!AQ100</f>
        <v>112</v>
      </c>
      <c r="AR15" s="151">
        <f>+'Niv3_Pub '!AR100</f>
        <v>126</v>
      </c>
      <c r="AS15" s="151">
        <f>+'Niv3_Pub '!AS100</f>
        <v>112</v>
      </c>
      <c r="AT15" s="151">
        <f>+'Niv3_Pub '!AT100</f>
        <v>14</v>
      </c>
      <c r="AU15" s="151">
        <f>+'Niv3_Pub '!AU100</f>
        <v>241</v>
      </c>
      <c r="AV15" s="151">
        <f>+'Niv3_Pub '!AV100</f>
        <v>85</v>
      </c>
      <c r="AW15" s="151">
        <f>+'Niv3_Pub '!AW100</f>
        <v>0</v>
      </c>
      <c r="AX15" s="151">
        <f>+'Niv3_Pub '!AX100</f>
        <v>113</v>
      </c>
      <c r="AY15" s="151">
        <f>+'Niv3_Pub '!AY100</f>
        <v>354</v>
      </c>
      <c r="AZ15" s="151">
        <f>+'Niv3_Pub '!AZ100</f>
        <v>15</v>
      </c>
      <c r="BA15" s="151">
        <f>+'Niv3_Pub '!BA100</f>
        <v>15</v>
      </c>
    </row>
    <row r="16" spans="1:53" ht="21.75" customHeight="1">
      <c r="A16" s="17" t="s">
        <v>617</v>
      </c>
      <c r="B16" s="154">
        <f>+'Niv3_Pub '!B133</f>
        <v>2299</v>
      </c>
      <c r="C16" s="154">
        <f>+'Niv3_Pub '!C133</f>
        <v>1072</v>
      </c>
      <c r="D16" s="154">
        <f>+'Niv3_Pub '!D133</f>
        <v>453</v>
      </c>
      <c r="E16" s="154">
        <f>+'Niv3_Pub '!E133</f>
        <v>277</v>
      </c>
      <c r="F16" s="154">
        <f>+'Niv3_Pub '!F133</f>
        <v>191</v>
      </c>
      <c r="G16" s="154">
        <f>+'Niv3_Pub '!G133</f>
        <v>46</v>
      </c>
      <c r="H16" s="154">
        <f>+'Niv3_Pub '!H133</f>
        <v>723</v>
      </c>
      <c r="I16" s="154">
        <f>+'Niv3_Pub '!I133</f>
        <v>299</v>
      </c>
      <c r="J16" s="154">
        <f>+'Niv3_Pub '!J133</f>
        <v>876</v>
      </c>
      <c r="K16" s="154">
        <f>+'Niv3_Pub '!K133</f>
        <v>567</v>
      </c>
      <c r="L16" s="154">
        <f>+'Niv3_Pub '!L133</f>
        <v>157</v>
      </c>
      <c r="M16" s="154">
        <f>+'Niv3_Pub '!M133</f>
        <v>44</v>
      </c>
      <c r="N16" s="154">
        <f>+'Niv3_Pub '!N133</f>
        <v>831</v>
      </c>
      <c r="O16" s="154">
        <f>+'Niv3_Pub '!O133</f>
        <v>340</v>
      </c>
      <c r="P16" s="189">
        <f>+'Niv3_Pub '!P133</f>
        <v>5530</v>
      </c>
      <c r="Q16" s="381">
        <f>+'Niv3_Pub '!Q133</f>
        <v>2645</v>
      </c>
      <c r="R16" s="17" t="s">
        <v>617</v>
      </c>
      <c r="S16" s="151">
        <f>+'Niv3_Pub '!S133</f>
        <v>212</v>
      </c>
      <c r="T16" s="151">
        <f>+'Niv3_Pub '!T133</f>
        <v>96</v>
      </c>
      <c r="U16" s="151">
        <f>+'Niv3_Pub '!U133</f>
        <v>45</v>
      </c>
      <c r="V16" s="151">
        <f>+'Niv3_Pub '!V133</f>
        <v>29</v>
      </c>
      <c r="W16" s="151">
        <f>+'Niv3_Pub '!W133</f>
        <v>27</v>
      </c>
      <c r="X16" s="151">
        <f>+'Niv3_Pub '!X133</f>
        <v>3</v>
      </c>
      <c r="Y16" s="151">
        <f>+'Niv3_Pub '!Y133</f>
        <v>131</v>
      </c>
      <c r="Z16" s="151">
        <f>+'Niv3_Pub '!Z133</f>
        <v>71</v>
      </c>
      <c r="AA16" s="151">
        <f>+'Niv3_Pub '!AA133</f>
        <v>355</v>
      </c>
      <c r="AB16" s="151">
        <f>+'Niv3_Pub '!AB133</f>
        <v>232</v>
      </c>
      <c r="AC16" s="151">
        <f>+'Niv3_Pub '!AC133</f>
        <v>31</v>
      </c>
      <c r="AD16" s="151">
        <f>+'Niv3_Pub '!AD133</f>
        <v>8</v>
      </c>
      <c r="AE16" s="151">
        <f>+'Niv3_Pub '!AE133</f>
        <v>310</v>
      </c>
      <c r="AF16" s="151">
        <f>+'Niv3_Pub '!AF133</f>
        <v>138</v>
      </c>
      <c r="AG16" s="189">
        <f>+'Niv3_Pub '!AG133</f>
        <v>1111</v>
      </c>
      <c r="AH16" s="189">
        <f>+'Niv3_Pub '!AH133</f>
        <v>577</v>
      </c>
      <c r="AI16" s="17" t="s">
        <v>617</v>
      </c>
      <c r="AJ16" s="151">
        <f>+'Niv3_Pub '!AJ133</f>
        <v>53</v>
      </c>
      <c r="AK16" s="151">
        <f>+'Niv3_Pub '!AK133</f>
        <v>18</v>
      </c>
      <c r="AL16" s="151">
        <f>+'Niv3_Pub '!AL133</f>
        <v>8</v>
      </c>
      <c r="AM16" s="151">
        <f>+'Niv3_Pub '!AM133</f>
        <v>23</v>
      </c>
      <c r="AN16" s="151">
        <f>+'Niv3_Pub '!AN133</f>
        <v>24</v>
      </c>
      <c r="AO16" s="151">
        <f>+'Niv3_Pub '!AO133</f>
        <v>6</v>
      </c>
      <c r="AP16" s="151">
        <f>+'Niv3_Pub '!AP133</f>
        <v>23</v>
      </c>
      <c r="AQ16" s="151">
        <f>+'Niv3_Pub '!AQ133</f>
        <v>155</v>
      </c>
      <c r="AR16" s="151">
        <f>+'Niv3_Pub '!AR133</f>
        <v>188</v>
      </c>
      <c r="AS16" s="151">
        <f>+'Niv3_Pub '!AS133</f>
        <v>166</v>
      </c>
      <c r="AT16" s="151">
        <f>+'Niv3_Pub '!AT133</f>
        <v>22</v>
      </c>
      <c r="AU16" s="151">
        <f>+'Niv3_Pub '!AU133</f>
        <v>340</v>
      </c>
      <c r="AV16" s="151">
        <f>+'Niv3_Pub '!AV133</f>
        <v>0</v>
      </c>
      <c r="AW16" s="151">
        <f>+'Niv3_Pub '!AW133</f>
        <v>36</v>
      </c>
      <c r="AX16" s="151">
        <f>+'Niv3_Pub '!AX133</f>
        <v>193</v>
      </c>
      <c r="AY16" s="151">
        <f>+'Niv3_Pub '!AY133</f>
        <v>533</v>
      </c>
      <c r="AZ16" s="151">
        <f>+'Niv3_Pub '!AZ133</f>
        <v>16</v>
      </c>
      <c r="BA16" s="151">
        <f>+'Niv3_Pub '!BA133</f>
        <v>16</v>
      </c>
    </row>
    <row r="17" spans="1:53" ht="21.75" customHeight="1">
      <c r="A17" s="110" t="s">
        <v>579</v>
      </c>
      <c r="B17" s="155">
        <f>+'Niv3_Pub '!B164</f>
        <v>1520</v>
      </c>
      <c r="C17" s="155">
        <f>+'Niv3_Pub '!C164</f>
        <v>607</v>
      </c>
      <c r="D17" s="155">
        <f>+'Niv3_Pub '!D164</f>
        <v>319</v>
      </c>
      <c r="E17" s="155">
        <f>+'Niv3_Pub '!E164</f>
        <v>170</v>
      </c>
      <c r="F17" s="155">
        <f>+'Niv3_Pub '!F164</f>
        <v>77</v>
      </c>
      <c r="G17" s="155">
        <f>+'Niv3_Pub '!G164</f>
        <v>10</v>
      </c>
      <c r="H17" s="155">
        <f>+'Niv3_Pub '!H164</f>
        <v>351</v>
      </c>
      <c r="I17" s="155">
        <f>+'Niv3_Pub '!I164</f>
        <v>123</v>
      </c>
      <c r="J17" s="155">
        <f>+'Niv3_Pub '!J164</f>
        <v>901</v>
      </c>
      <c r="K17" s="155">
        <f>+'Niv3_Pub '!K164</f>
        <v>469</v>
      </c>
      <c r="L17" s="155">
        <f>+'Niv3_Pub '!L164</f>
        <v>52</v>
      </c>
      <c r="M17" s="155">
        <f>+'Niv3_Pub '!M164</f>
        <v>9</v>
      </c>
      <c r="N17" s="155">
        <f>+'Niv3_Pub '!N164</f>
        <v>397</v>
      </c>
      <c r="O17" s="155">
        <f>+'Niv3_Pub '!O164</f>
        <v>117</v>
      </c>
      <c r="P17" s="427">
        <f>+'Niv3_Pub '!P164</f>
        <v>3617</v>
      </c>
      <c r="Q17" s="382">
        <f>+'Niv3_Pub '!Q164</f>
        <v>1505</v>
      </c>
      <c r="R17" s="110" t="s">
        <v>579</v>
      </c>
      <c r="S17" s="152">
        <f>+'Niv3_Pub '!S164</f>
        <v>85</v>
      </c>
      <c r="T17" s="152">
        <f>+'Niv3_Pub '!T164</f>
        <v>35</v>
      </c>
      <c r="U17" s="152">
        <f>+'Niv3_Pub '!U164</f>
        <v>40</v>
      </c>
      <c r="V17" s="152">
        <f>+'Niv3_Pub '!V164</f>
        <v>25</v>
      </c>
      <c r="W17" s="152">
        <f>+'Niv3_Pub '!W164</f>
        <v>20</v>
      </c>
      <c r="X17" s="152">
        <f>+'Niv3_Pub '!X164</f>
        <v>3</v>
      </c>
      <c r="Y17" s="152">
        <f>+'Niv3_Pub '!Y164</f>
        <v>44</v>
      </c>
      <c r="Z17" s="152">
        <f>+'Niv3_Pub '!Z164</f>
        <v>20</v>
      </c>
      <c r="AA17" s="152">
        <f>+'Niv3_Pub '!AA164</f>
        <v>367</v>
      </c>
      <c r="AB17" s="152">
        <f>+'Niv3_Pub '!AB164</f>
        <v>186</v>
      </c>
      <c r="AC17" s="152">
        <f>+'Niv3_Pub '!AC164</f>
        <v>22</v>
      </c>
      <c r="AD17" s="152">
        <f>+'Niv3_Pub '!AD164</f>
        <v>6</v>
      </c>
      <c r="AE17" s="152">
        <f>+'Niv3_Pub '!AE164</f>
        <v>143</v>
      </c>
      <c r="AF17" s="152">
        <f>+'Niv3_Pub '!AF164</f>
        <v>32</v>
      </c>
      <c r="AG17" s="427">
        <f>+'Niv3_Pub '!AG164</f>
        <v>721</v>
      </c>
      <c r="AH17" s="427">
        <f>+'Niv3_Pub '!AH164</f>
        <v>307</v>
      </c>
      <c r="AI17" s="110" t="s">
        <v>579</v>
      </c>
      <c r="AJ17" s="152">
        <f>+'Niv3_Pub '!AJ164</f>
        <v>38</v>
      </c>
      <c r="AK17" s="152">
        <f>+'Niv3_Pub '!AK164</f>
        <v>16</v>
      </c>
      <c r="AL17" s="152">
        <f>+'Niv3_Pub '!AL164</f>
        <v>4</v>
      </c>
      <c r="AM17" s="152">
        <f>+'Niv3_Pub '!AM164</f>
        <v>18</v>
      </c>
      <c r="AN17" s="152">
        <f>+'Niv3_Pub '!AN164</f>
        <v>23</v>
      </c>
      <c r="AO17" s="152">
        <f>+'Niv3_Pub '!AO164</f>
        <v>4</v>
      </c>
      <c r="AP17" s="152">
        <f>+'Niv3_Pub '!AP164</f>
        <v>17</v>
      </c>
      <c r="AQ17" s="152">
        <f>+'Niv3_Pub '!AQ164</f>
        <v>120</v>
      </c>
      <c r="AR17" s="152">
        <f>+'Niv3_Pub '!AR164</f>
        <v>202</v>
      </c>
      <c r="AS17" s="152">
        <f>+'Niv3_Pub '!AS164</f>
        <v>156</v>
      </c>
      <c r="AT17" s="152">
        <f>+'Niv3_Pub '!AT164</f>
        <v>46</v>
      </c>
      <c r="AU17" s="152">
        <f>+'Niv3_Pub '!AU164</f>
        <v>244</v>
      </c>
      <c r="AV17" s="152">
        <f>+'Niv3_Pub '!AV164</f>
        <v>80</v>
      </c>
      <c r="AW17" s="152">
        <f>+'Niv3_Pub '!AW164</f>
        <v>2</v>
      </c>
      <c r="AX17" s="152">
        <f>+'Niv3_Pub '!AX164</f>
        <v>269</v>
      </c>
      <c r="AY17" s="152">
        <f>+'Niv3_Pub '!AY164</f>
        <v>513</v>
      </c>
      <c r="AZ17" s="152">
        <f>+'Niv3_Pub '!AZ164</f>
        <v>20</v>
      </c>
      <c r="BA17" s="152">
        <f>+'Niv3_Pub '!BA164</f>
        <v>18</v>
      </c>
    </row>
    <row r="18" spans="1:53" ht="21.75" customHeight="1">
      <c r="A18" s="112"/>
      <c r="B18" s="315"/>
      <c r="C18" s="315"/>
      <c r="D18" s="315"/>
      <c r="E18" s="315"/>
      <c r="F18" s="315"/>
      <c r="G18" s="315"/>
      <c r="H18" s="315"/>
      <c r="I18" s="315"/>
      <c r="J18" s="315"/>
      <c r="K18" s="315"/>
      <c r="L18" s="315"/>
      <c r="M18" s="315"/>
      <c r="N18" s="315"/>
      <c r="O18" s="315"/>
      <c r="P18" s="315"/>
      <c r="Q18" s="315"/>
      <c r="R18" s="112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112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  <c r="AZ18" s="315"/>
      <c r="BA18" s="112"/>
    </row>
    <row r="19" spans="1:53" ht="19.5" customHeight="1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3"/>
      <c r="Q19" s="113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3"/>
      <c r="AH19" s="113"/>
      <c r="AI19" s="112"/>
      <c r="AJ19" s="112"/>
      <c r="AK19" s="112"/>
      <c r="AL19" s="112"/>
      <c r="AM19" s="112"/>
      <c r="AN19" s="112"/>
      <c r="AO19" s="112"/>
      <c r="AP19" s="112"/>
      <c r="AQ19" s="113"/>
      <c r="AR19" s="112"/>
      <c r="AS19" s="112"/>
      <c r="AT19" s="112"/>
      <c r="AU19" s="112"/>
      <c r="AV19" s="112"/>
      <c r="AW19" s="112"/>
      <c r="AX19" s="112"/>
      <c r="AY19" s="112"/>
      <c r="AZ19" s="112"/>
    </row>
    <row r="20" spans="1:53" ht="17.25" customHeight="1">
      <c r="A20" s="50" t="s">
        <v>309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 t="s">
        <v>310</v>
      </c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 t="s">
        <v>674</v>
      </c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</row>
    <row r="21" spans="1:53" ht="15" customHeight="1">
      <c r="A21" s="50" t="s">
        <v>271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 t="s">
        <v>271</v>
      </c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 t="s">
        <v>311</v>
      </c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</row>
    <row r="22" spans="1:53" ht="15" customHeight="1">
      <c r="A22" s="50" t="s">
        <v>2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 t="s">
        <v>2</v>
      </c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 t="s">
        <v>2</v>
      </c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</row>
    <row r="23" spans="1:53" ht="15" customHeight="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</row>
    <row r="24" spans="1:53" ht="18" customHeight="1">
      <c r="A24" s="48" t="s">
        <v>573</v>
      </c>
      <c r="N24" s="50" t="s">
        <v>376</v>
      </c>
      <c r="O24" s="50"/>
      <c r="R24" s="48" t="s">
        <v>573</v>
      </c>
      <c r="AE24" s="50" t="s">
        <v>376</v>
      </c>
      <c r="AF24" s="50"/>
      <c r="AI24" s="48" t="s">
        <v>573</v>
      </c>
      <c r="AY24" s="50" t="s">
        <v>376</v>
      </c>
      <c r="AZ24" s="50"/>
    </row>
    <row r="25" spans="1:53" ht="18" customHeight="1">
      <c r="N25" s="50"/>
      <c r="O25" s="50"/>
      <c r="AE25" s="50"/>
      <c r="AF25" s="50"/>
      <c r="AY25" s="50"/>
      <c r="AZ25" s="50"/>
    </row>
    <row r="26" spans="1:53" ht="21" customHeight="1">
      <c r="A26" s="13"/>
      <c r="B26" s="53" t="s">
        <v>585</v>
      </c>
      <c r="C26" s="54"/>
      <c r="D26" s="53" t="s">
        <v>586</v>
      </c>
      <c r="E26" s="54"/>
      <c r="F26" s="53" t="s">
        <v>587</v>
      </c>
      <c r="G26" s="54"/>
      <c r="H26" s="53" t="s">
        <v>588</v>
      </c>
      <c r="I26" s="54"/>
      <c r="J26" s="53" t="s">
        <v>589</v>
      </c>
      <c r="K26" s="54"/>
      <c r="L26" s="53" t="s">
        <v>590</v>
      </c>
      <c r="M26" s="54"/>
      <c r="N26" s="53" t="s">
        <v>591</v>
      </c>
      <c r="O26" s="54"/>
      <c r="P26" s="53" t="s">
        <v>377</v>
      </c>
      <c r="Q26" s="54"/>
      <c r="R26" s="13"/>
      <c r="S26" s="53" t="s">
        <v>585</v>
      </c>
      <c r="T26" s="54"/>
      <c r="U26" s="53" t="s">
        <v>586</v>
      </c>
      <c r="V26" s="54"/>
      <c r="W26" s="53" t="s">
        <v>587</v>
      </c>
      <c r="X26" s="54"/>
      <c r="Y26" s="53" t="s">
        <v>588</v>
      </c>
      <c r="Z26" s="54"/>
      <c r="AA26" s="53" t="s">
        <v>589</v>
      </c>
      <c r="AB26" s="54"/>
      <c r="AC26" s="53" t="s">
        <v>590</v>
      </c>
      <c r="AD26" s="54"/>
      <c r="AE26" s="53" t="s">
        <v>591</v>
      </c>
      <c r="AF26" s="54"/>
      <c r="AG26" s="53" t="s">
        <v>377</v>
      </c>
      <c r="AH26" s="54"/>
      <c r="AI26" s="13"/>
      <c r="AJ26" s="1102" t="s">
        <v>592</v>
      </c>
      <c r="AK26" s="1103"/>
      <c r="AL26" s="1103"/>
      <c r="AM26" s="1103"/>
      <c r="AN26" s="1103"/>
      <c r="AO26" s="1103"/>
      <c r="AP26" s="1103"/>
      <c r="AQ26" s="1104"/>
      <c r="AR26" s="5" t="s">
        <v>679</v>
      </c>
      <c r="AS26" s="24"/>
      <c r="AT26" s="6"/>
      <c r="AU26" s="5" t="s">
        <v>548</v>
      </c>
      <c r="AV26" s="24"/>
      <c r="AW26" s="24"/>
      <c r="AX26" s="24"/>
      <c r="AY26" s="6"/>
      <c r="AZ26" s="43" t="s">
        <v>386</v>
      </c>
      <c r="BA26" s="6"/>
    </row>
    <row r="27" spans="1:53" ht="24.75" customHeight="1">
      <c r="A27" s="110" t="s">
        <v>671</v>
      </c>
      <c r="B27" s="56" t="s">
        <v>665</v>
      </c>
      <c r="C27" s="56" t="s">
        <v>389</v>
      </c>
      <c r="D27" s="56" t="s">
        <v>665</v>
      </c>
      <c r="E27" s="56" t="s">
        <v>389</v>
      </c>
      <c r="F27" s="56" t="s">
        <v>665</v>
      </c>
      <c r="G27" s="56" t="s">
        <v>389</v>
      </c>
      <c r="H27" s="56" t="s">
        <v>665</v>
      </c>
      <c r="I27" s="56" t="s">
        <v>389</v>
      </c>
      <c r="J27" s="56" t="s">
        <v>665</v>
      </c>
      <c r="K27" s="56" t="s">
        <v>389</v>
      </c>
      <c r="L27" s="108" t="s">
        <v>665</v>
      </c>
      <c r="M27" s="108" t="s">
        <v>389</v>
      </c>
      <c r="N27" s="108" t="s">
        <v>665</v>
      </c>
      <c r="O27" s="56" t="s">
        <v>389</v>
      </c>
      <c r="P27" s="56" t="s">
        <v>665</v>
      </c>
      <c r="Q27" s="56" t="s">
        <v>389</v>
      </c>
      <c r="R27" s="110" t="s">
        <v>671</v>
      </c>
      <c r="S27" s="56" t="s">
        <v>665</v>
      </c>
      <c r="T27" s="56" t="s">
        <v>389</v>
      </c>
      <c r="U27" s="56" t="s">
        <v>665</v>
      </c>
      <c r="V27" s="56" t="s">
        <v>389</v>
      </c>
      <c r="W27" s="56" t="s">
        <v>665</v>
      </c>
      <c r="X27" s="56" t="s">
        <v>389</v>
      </c>
      <c r="Y27" s="56" t="s">
        <v>665</v>
      </c>
      <c r="Z27" s="56" t="s">
        <v>389</v>
      </c>
      <c r="AA27" s="56" t="s">
        <v>665</v>
      </c>
      <c r="AB27" s="56" t="s">
        <v>389</v>
      </c>
      <c r="AC27" s="108" t="s">
        <v>665</v>
      </c>
      <c r="AD27" s="108" t="s">
        <v>389</v>
      </c>
      <c r="AE27" s="108" t="s">
        <v>665</v>
      </c>
      <c r="AF27" s="56" t="s">
        <v>389</v>
      </c>
      <c r="AG27" s="56" t="s">
        <v>665</v>
      </c>
      <c r="AH27" s="56" t="s">
        <v>389</v>
      </c>
      <c r="AI27" s="33" t="s">
        <v>671</v>
      </c>
      <c r="AJ27" s="221" t="s">
        <v>585</v>
      </c>
      <c r="AK27" s="221" t="s">
        <v>586</v>
      </c>
      <c r="AL27" s="221" t="s">
        <v>587</v>
      </c>
      <c r="AM27" s="221" t="s">
        <v>588</v>
      </c>
      <c r="AN27" s="221" t="s">
        <v>589</v>
      </c>
      <c r="AO27" s="221" t="s">
        <v>672</v>
      </c>
      <c r="AP27" s="221" t="s">
        <v>591</v>
      </c>
      <c r="AQ27" s="220" t="s">
        <v>395</v>
      </c>
      <c r="AR27" s="634" t="s">
        <v>86</v>
      </c>
      <c r="AS27" s="635" t="s">
        <v>9</v>
      </c>
      <c r="AT27" s="636" t="s">
        <v>673</v>
      </c>
      <c r="AU27" s="636" t="s">
        <v>85</v>
      </c>
      <c r="AV27" s="636" t="s">
        <v>81</v>
      </c>
      <c r="AW27" s="618" t="s">
        <v>88</v>
      </c>
      <c r="AX27" s="618" t="s">
        <v>83</v>
      </c>
      <c r="AY27" s="249" t="s">
        <v>377</v>
      </c>
      <c r="AZ27" s="914" t="s">
        <v>175</v>
      </c>
      <c r="BA27" s="637" t="s">
        <v>176</v>
      </c>
    </row>
    <row r="28" spans="1:53">
      <c r="A28" s="17"/>
      <c r="B28" s="166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7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632"/>
      <c r="AG28" s="166"/>
      <c r="AH28" s="166"/>
      <c r="AI28" s="13"/>
      <c r="AJ28" s="290"/>
      <c r="AK28" s="290"/>
      <c r="AL28" s="290"/>
      <c r="AM28" s="290"/>
      <c r="AN28" s="290"/>
      <c r="AO28" s="290"/>
      <c r="AP28" s="290"/>
      <c r="AQ28" s="290"/>
      <c r="AR28" s="638"/>
      <c r="AS28" s="220"/>
      <c r="AT28" s="221"/>
      <c r="AU28" s="639"/>
      <c r="AV28" s="640"/>
      <c r="AW28" s="641"/>
      <c r="AX28" s="642"/>
      <c r="AY28" s="171"/>
      <c r="AZ28" s="220"/>
      <c r="BA28" s="13"/>
    </row>
    <row r="29" spans="1:53" ht="18" customHeight="1">
      <c r="A29" s="16" t="s">
        <v>407</v>
      </c>
      <c r="B29" s="16">
        <f t="shared" ref="B29:O29" si="3">SUM(B31:B36)</f>
        <v>14298</v>
      </c>
      <c r="C29" s="16">
        <f t="shared" si="3"/>
        <v>7612</v>
      </c>
      <c r="D29" s="16">
        <f t="shared" si="3"/>
        <v>3990</v>
      </c>
      <c r="E29" s="16">
        <f t="shared" si="3"/>
        <v>2350</v>
      </c>
      <c r="F29" s="16">
        <f t="shared" si="3"/>
        <v>1748</v>
      </c>
      <c r="G29" s="16">
        <f t="shared" si="3"/>
        <v>798</v>
      </c>
      <c r="H29" s="16">
        <f t="shared" si="3"/>
        <v>2561</v>
      </c>
      <c r="I29" s="16">
        <f t="shared" si="3"/>
        <v>1228</v>
      </c>
      <c r="J29" s="16">
        <f t="shared" si="3"/>
        <v>8968</v>
      </c>
      <c r="K29" s="16">
        <f t="shared" si="3"/>
        <v>5267</v>
      </c>
      <c r="L29" s="16">
        <f t="shared" si="3"/>
        <v>1389</v>
      </c>
      <c r="M29" s="16">
        <f t="shared" si="3"/>
        <v>526</v>
      </c>
      <c r="N29" s="16">
        <f t="shared" si="3"/>
        <v>2999</v>
      </c>
      <c r="O29" s="16">
        <f t="shared" si="3"/>
        <v>1301</v>
      </c>
      <c r="P29" s="16">
        <f>SUM(P31:P36)</f>
        <v>35953</v>
      </c>
      <c r="Q29" s="16">
        <f>SUM(Q31:Q36)</f>
        <v>19082</v>
      </c>
      <c r="R29" s="16" t="s">
        <v>407</v>
      </c>
      <c r="S29" s="16">
        <f t="shared" ref="S29:AE29" si="4">SUM(S31:S36)</f>
        <v>698</v>
      </c>
      <c r="T29" s="16">
        <f t="shared" si="4"/>
        <v>351</v>
      </c>
      <c r="U29" s="16">
        <f t="shared" si="4"/>
        <v>194</v>
      </c>
      <c r="V29" s="16">
        <f t="shared" si="4"/>
        <v>106</v>
      </c>
      <c r="W29" s="16">
        <f t="shared" si="4"/>
        <v>94</v>
      </c>
      <c r="X29" s="16">
        <f t="shared" si="4"/>
        <v>45</v>
      </c>
      <c r="Y29" s="16">
        <f t="shared" si="4"/>
        <v>176</v>
      </c>
      <c r="Z29" s="16">
        <f t="shared" si="4"/>
        <v>83</v>
      </c>
      <c r="AA29" s="16">
        <f t="shared" si="4"/>
        <v>2418</v>
      </c>
      <c r="AB29" s="16">
        <f t="shared" si="4"/>
        <v>1379</v>
      </c>
      <c r="AC29" s="16">
        <f t="shared" si="4"/>
        <v>325</v>
      </c>
      <c r="AD29" s="16">
        <f t="shared" si="4"/>
        <v>112</v>
      </c>
      <c r="AE29" s="16">
        <f t="shared" si="4"/>
        <v>1007</v>
      </c>
      <c r="AF29" s="16">
        <f>SUM(AF31:AF36)</f>
        <v>410</v>
      </c>
      <c r="AG29" s="16">
        <f>SUM(AG31:AG36)</f>
        <v>4912</v>
      </c>
      <c r="AH29" s="16">
        <f>SUM(AH31:AH36)</f>
        <v>2486</v>
      </c>
      <c r="AI29" s="16" t="s">
        <v>407</v>
      </c>
      <c r="AJ29" s="16">
        <f t="shared" ref="AJ29:BA29" si="5">SUM(AJ31:AJ36)</f>
        <v>343</v>
      </c>
      <c r="AK29" s="16">
        <f t="shared" si="5"/>
        <v>152</v>
      </c>
      <c r="AL29" s="16">
        <f t="shared" si="5"/>
        <v>65</v>
      </c>
      <c r="AM29" s="16">
        <f t="shared" si="5"/>
        <v>99</v>
      </c>
      <c r="AN29" s="16">
        <f t="shared" si="5"/>
        <v>249</v>
      </c>
      <c r="AO29" s="16">
        <f t="shared" si="5"/>
        <v>69</v>
      </c>
      <c r="AP29" s="16">
        <f t="shared" si="5"/>
        <v>122</v>
      </c>
      <c r="AQ29" s="16">
        <f>SUM(AQ31:AQ36)</f>
        <v>1099</v>
      </c>
      <c r="AR29" s="16">
        <f t="shared" si="5"/>
        <v>1324</v>
      </c>
      <c r="AS29" s="16">
        <f t="shared" si="5"/>
        <v>1237</v>
      </c>
      <c r="AT29" s="16">
        <f t="shared" si="5"/>
        <v>85</v>
      </c>
      <c r="AU29" s="16">
        <f t="shared" si="5"/>
        <v>2086</v>
      </c>
      <c r="AV29" s="16">
        <f t="shared" si="5"/>
        <v>102</v>
      </c>
      <c r="AW29" s="16">
        <f t="shared" si="5"/>
        <v>5</v>
      </c>
      <c r="AX29" s="16">
        <f t="shared" si="5"/>
        <v>445</v>
      </c>
      <c r="AY29" s="16">
        <f t="shared" si="5"/>
        <v>2531</v>
      </c>
      <c r="AZ29" s="16">
        <f t="shared" si="5"/>
        <v>251</v>
      </c>
      <c r="BA29" s="16">
        <f t="shared" si="5"/>
        <v>236</v>
      </c>
    </row>
    <row r="30" spans="1:53">
      <c r="A30" s="17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6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12"/>
      <c r="AK30" s="17"/>
      <c r="AL30" s="112"/>
      <c r="AM30" s="17"/>
      <c r="AN30" s="112"/>
      <c r="AO30" s="17"/>
      <c r="AP30" s="112"/>
      <c r="AQ30" s="17"/>
      <c r="AR30" s="17"/>
      <c r="AS30" s="125"/>
      <c r="AT30" s="112"/>
      <c r="AU30" s="17"/>
      <c r="AV30" s="112"/>
      <c r="AW30" s="17"/>
      <c r="AX30" s="17"/>
      <c r="AY30" s="112"/>
      <c r="AZ30" s="17"/>
      <c r="BA30" s="643"/>
    </row>
    <row r="31" spans="1:53" ht="21.75" customHeight="1">
      <c r="A31" s="17" t="s">
        <v>575</v>
      </c>
      <c r="B31" s="151">
        <f>+'Niv3 pr'!B10</f>
        <v>8799</v>
      </c>
      <c r="C31" s="151">
        <f>+'Niv3 pr'!C10</f>
        <v>4762</v>
      </c>
      <c r="D31" s="151">
        <f>+'Niv3 pr'!D10</f>
        <v>2501</v>
      </c>
      <c r="E31" s="151">
        <f>+'Niv3 pr'!E10</f>
        <v>1512</v>
      </c>
      <c r="F31" s="151">
        <f>+'Niv3 pr'!F10</f>
        <v>1437</v>
      </c>
      <c r="G31" s="151">
        <f>+'Niv3 pr'!G10</f>
        <v>659</v>
      </c>
      <c r="H31" s="151">
        <f>+'Niv3 pr'!H10</f>
        <v>1210</v>
      </c>
      <c r="I31" s="151">
        <f>+'Niv3 pr'!I10</f>
        <v>608</v>
      </c>
      <c r="J31" s="151">
        <f>+'Niv3 pr'!J10</f>
        <v>5777</v>
      </c>
      <c r="K31" s="151">
        <f>+'Niv3 pr'!K10</f>
        <v>3442</v>
      </c>
      <c r="L31" s="151">
        <f>+'Niv3 pr'!L10</f>
        <v>1225</v>
      </c>
      <c r="M31" s="151">
        <f>+'Niv3 pr'!M10</f>
        <v>474</v>
      </c>
      <c r="N31" s="151">
        <f>+'Niv3 pr'!N10</f>
        <v>1582</v>
      </c>
      <c r="O31" s="151">
        <f>+'Niv3 pr'!O10</f>
        <v>729</v>
      </c>
      <c r="P31" s="16">
        <f>+'Niv3 pr'!P10</f>
        <v>22531</v>
      </c>
      <c r="Q31" s="16">
        <f>+'Niv3 pr'!Q10</f>
        <v>12186</v>
      </c>
      <c r="R31" s="17" t="s">
        <v>575</v>
      </c>
      <c r="S31" s="151">
        <f>+'Niv3 pr'!S10</f>
        <v>326</v>
      </c>
      <c r="T31" s="151">
        <f>+'Niv3 pr'!T10</f>
        <v>161</v>
      </c>
      <c r="U31" s="151">
        <f>+'Niv3 pr'!U10</f>
        <v>116</v>
      </c>
      <c r="V31" s="151">
        <f>+'Niv3 pr'!V10</f>
        <v>60</v>
      </c>
      <c r="W31" s="151">
        <f>+'Niv3 pr'!W10</f>
        <v>64</v>
      </c>
      <c r="X31" s="151">
        <f>+'Niv3 pr'!X10</f>
        <v>28</v>
      </c>
      <c r="Y31" s="151">
        <f>+'Niv3 pr'!Y10</f>
        <v>81</v>
      </c>
      <c r="Z31" s="151">
        <f>+'Niv3 pr'!Z10</f>
        <v>32</v>
      </c>
      <c r="AA31" s="151">
        <f>+'Niv3 pr'!AA10</f>
        <v>1467</v>
      </c>
      <c r="AB31" s="151">
        <f>+'Niv3 pr'!AB10</f>
        <v>844</v>
      </c>
      <c r="AC31" s="151">
        <f>+'Niv3 pr'!AC10</f>
        <v>277</v>
      </c>
      <c r="AD31" s="151">
        <f>+'Niv3 pr'!AD10</f>
        <v>99</v>
      </c>
      <c r="AE31" s="151">
        <f>+'Niv3 pr'!AE10</f>
        <v>470</v>
      </c>
      <c r="AF31" s="151">
        <f>+'Niv3 pr'!AF10</f>
        <v>209</v>
      </c>
      <c r="AG31" s="16">
        <f>+'Niv3 pr'!AG10</f>
        <v>2801</v>
      </c>
      <c r="AH31" s="16">
        <f>+'Niv3 pr'!AH10</f>
        <v>1433</v>
      </c>
      <c r="AI31" s="17" t="s">
        <v>575</v>
      </c>
      <c r="AJ31" s="151">
        <f>+'Niv3 pr'!AJ10</f>
        <v>218</v>
      </c>
      <c r="AK31" s="151">
        <f>+'Niv3 pr'!AK10</f>
        <v>100</v>
      </c>
      <c r="AL31" s="151">
        <f>+'Niv3 pr'!AL10</f>
        <v>53</v>
      </c>
      <c r="AM31" s="151">
        <f>+'Niv3 pr'!AM10</f>
        <v>51</v>
      </c>
      <c r="AN31" s="151">
        <f>+'Niv3 pr'!AN10</f>
        <v>165</v>
      </c>
      <c r="AO31" s="151">
        <f>+'Niv3 pr'!AO10</f>
        <v>59</v>
      </c>
      <c r="AP31" s="151">
        <f>+'Niv3 pr'!AP10</f>
        <v>74</v>
      </c>
      <c r="AQ31" s="151">
        <f>+'Niv3 pr'!AQ10</f>
        <v>720</v>
      </c>
      <c r="AR31" s="151">
        <f>+'Niv3 pr'!AR10</f>
        <v>852</v>
      </c>
      <c r="AS31" s="151">
        <f>+'Niv3 pr'!AS10</f>
        <v>792</v>
      </c>
      <c r="AT31" s="151">
        <f>+'Niv3 pr'!AT10</f>
        <v>52</v>
      </c>
      <c r="AU31" s="151">
        <f>+'Niv3 pr'!AU10</f>
        <v>1303</v>
      </c>
      <c r="AV31" s="151">
        <f>+'Niv3 pr'!AV10</f>
        <v>0</v>
      </c>
      <c r="AW31" s="151">
        <f>+'Niv3 pr'!AW10</f>
        <v>0</v>
      </c>
      <c r="AX31" s="151">
        <f>+'Niv3 pr'!AX10</f>
        <v>285</v>
      </c>
      <c r="AY31" s="151">
        <f>+'Niv3 pr'!AY10</f>
        <v>1588</v>
      </c>
      <c r="AZ31" s="151">
        <f>+'Niv3 pr'!AZ10</f>
        <v>155</v>
      </c>
      <c r="BA31" s="151">
        <f>+'Niv3 pr'!BA10</f>
        <v>152</v>
      </c>
    </row>
    <row r="32" spans="1:53" ht="21.75" customHeight="1">
      <c r="A32" s="17" t="s">
        <v>580</v>
      </c>
      <c r="B32" s="151">
        <f>+'Niv3 pr'!B42</f>
        <v>892</v>
      </c>
      <c r="C32" s="151">
        <f>+'Niv3 pr'!C42</f>
        <v>453</v>
      </c>
      <c r="D32" s="151">
        <f>+'Niv3 pr'!D42</f>
        <v>357</v>
      </c>
      <c r="E32" s="151">
        <f>+'Niv3 pr'!E42</f>
        <v>184</v>
      </c>
      <c r="F32" s="151">
        <f>+'Niv3 pr'!F42</f>
        <v>9</v>
      </c>
      <c r="G32" s="151">
        <f>+'Niv3 pr'!G42</f>
        <v>2</v>
      </c>
      <c r="H32" s="151">
        <f>+'Niv3 pr'!H42</f>
        <v>205</v>
      </c>
      <c r="I32" s="151">
        <f>+'Niv3 pr'!I42</f>
        <v>88</v>
      </c>
      <c r="J32" s="151">
        <f>+'Niv3 pr'!J42</f>
        <v>562</v>
      </c>
      <c r="K32" s="151">
        <f>+'Niv3 pr'!K42</f>
        <v>286</v>
      </c>
      <c r="L32" s="151">
        <f>+'Niv3 pr'!L42</f>
        <v>4</v>
      </c>
      <c r="M32" s="151">
        <f>+'Niv3 pr'!M42</f>
        <v>0</v>
      </c>
      <c r="N32" s="151">
        <f>+'Niv3 pr'!N42</f>
        <v>216</v>
      </c>
      <c r="O32" s="151">
        <f>+'Niv3 pr'!O42</f>
        <v>74</v>
      </c>
      <c r="P32" s="16">
        <f>+B32+D32+F32+H32+J32+L32+N32</f>
        <v>2245</v>
      </c>
      <c r="Q32" s="16">
        <f>+'Niv3 pr'!Q42</f>
        <v>1087</v>
      </c>
      <c r="R32" s="17" t="s">
        <v>580</v>
      </c>
      <c r="S32" s="151">
        <f>+'Niv3 pr'!S42</f>
        <v>41</v>
      </c>
      <c r="T32" s="151">
        <f>+'Niv3 pr'!T42</f>
        <v>14</v>
      </c>
      <c r="U32" s="151">
        <f>+'Niv3 pr'!U42</f>
        <v>13</v>
      </c>
      <c r="V32" s="151">
        <f>+'Niv3 pr'!V42</f>
        <v>6</v>
      </c>
      <c r="W32" s="151">
        <f>+'Niv3 pr'!W42</f>
        <v>0</v>
      </c>
      <c r="X32" s="151">
        <f>+'Niv3 pr'!X42</f>
        <v>0</v>
      </c>
      <c r="Y32" s="151">
        <f>+'Niv3 pr'!Y42</f>
        <v>17</v>
      </c>
      <c r="Z32" s="151">
        <f>+'Niv3 pr'!Z42</f>
        <v>6</v>
      </c>
      <c r="AA32" s="151">
        <f>+'Niv3 pr'!AA42</f>
        <v>143</v>
      </c>
      <c r="AB32" s="151">
        <f>+'Niv3 pr'!AB42</f>
        <v>67</v>
      </c>
      <c r="AC32" s="151">
        <f>+'Niv3 pr'!AC42</f>
        <v>0</v>
      </c>
      <c r="AD32" s="151">
        <f>+'Niv3 pr'!AD42</f>
        <v>0</v>
      </c>
      <c r="AE32" s="151">
        <f>+'Niv3 pr'!AE42</f>
        <v>79</v>
      </c>
      <c r="AF32" s="151">
        <f>+'Niv3 pr'!AF42</f>
        <v>26</v>
      </c>
      <c r="AG32" s="16">
        <f>+'Niv3 pr'!AG42</f>
        <v>293</v>
      </c>
      <c r="AH32" s="16">
        <f>+'Niv3 pr'!AH42</f>
        <v>119</v>
      </c>
      <c r="AI32" s="17" t="s">
        <v>580</v>
      </c>
      <c r="AJ32" s="151">
        <f>+'Niv3 pr'!AJ42</f>
        <v>20</v>
      </c>
      <c r="AK32" s="151">
        <f>+'Niv3 pr'!AK42</f>
        <v>10</v>
      </c>
      <c r="AL32" s="151">
        <f>+'Niv3 pr'!AL42</f>
        <v>1</v>
      </c>
      <c r="AM32" s="151">
        <f>+'Niv3 pr'!AM42</f>
        <v>7</v>
      </c>
      <c r="AN32" s="151">
        <f>+'Niv3 pr'!AN42</f>
        <v>14</v>
      </c>
      <c r="AO32" s="151">
        <f>+'Niv3 pr'!AO42</f>
        <v>1</v>
      </c>
      <c r="AP32" s="151">
        <f>+'Niv3 pr'!AP42</f>
        <v>9</v>
      </c>
      <c r="AQ32" s="151">
        <f>+'Niv3 pr'!AQ42</f>
        <v>62</v>
      </c>
      <c r="AR32" s="151">
        <f>+'Niv3 pr'!AR42</f>
        <v>47</v>
      </c>
      <c r="AS32" s="151">
        <f>+'Niv3 pr'!AS42</f>
        <v>47</v>
      </c>
      <c r="AT32" s="151">
        <f>+'Niv3 pr'!AT42</f>
        <v>0</v>
      </c>
      <c r="AU32" s="151">
        <f>+'Niv3 pr'!AU42</f>
        <v>143</v>
      </c>
      <c r="AV32" s="151">
        <f>+'Niv3 pr'!AV42</f>
        <v>38</v>
      </c>
      <c r="AW32" s="151">
        <f>+'Niv3 pr'!AW42</f>
        <v>0</v>
      </c>
      <c r="AX32" s="151">
        <f>+'Niv3 pr'!AX42</f>
        <v>16</v>
      </c>
      <c r="AY32" s="151">
        <f>+'Niv3 pr'!AY42</f>
        <v>159</v>
      </c>
      <c r="AZ32" s="151">
        <f>+'Niv3 pr'!AZ42</f>
        <v>16</v>
      </c>
      <c r="BA32" s="151">
        <f>+'Niv3 pr'!BA42</f>
        <v>16</v>
      </c>
    </row>
    <row r="33" spans="1:53" ht="21.75" customHeight="1">
      <c r="A33" s="17" t="s">
        <v>576</v>
      </c>
      <c r="B33" s="151">
        <f>+'Niv3 pr'!B63</f>
        <v>1342</v>
      </c>
      <c r="C33" s="151">
        <f>+'Niv3 pr'!C63</f>
        <v>664</v>
      </c>
      <c r="D33" s="151">
        <f>+'Niv3 pr'!D63</f>
        <v>351</v>
      </c>
      <c r="E33" s="151">
        <f>+'Niv3 pr'!E63</f>
        <v>223</v>
      </c>
      <c r="F33" s="151">
        <f>+'Niv3 pr'!F63</f>
        <v>92</v>
      </c>
      <c r="G33" s="151">
        <f>+'Niv3 pr'!G63</f>
        <v>48</v>
      </c>
      <c r="H33" s="151">
        <f>+'Niv3 pr'!H63</f>
        <v>312</v>
      </c>
      <c r="I33" s="151">
        <f>+'Niv3 pr'!I63</f>
        <v>144</v>
      </c>
      <c r="J33" s="151">
        <f>+'Niv3 pr'!J63</f>
        <v>906</v>
      </c>
      <c r="K33" s="151">
        <f>+'Niv3 pr'!K63</f>
        <v>493</v>
      </c>
      <c r="L33" s="151">
        <f>+'Niv3 pr'!L63</f>
        <v>40</v>
      </c>
      <c r="M33" s="151">
        <f>+'Niv3 pr'!M63</f>
        <v>14</v>
      </c>
      <c r="N33" s="151">
        <f>+'Niv3 pr'!N63</f>
        <v>219</v>
      </c>
      <c r="O33" s="151">
        <f>+'Niv3 pr'!O63</f>
        <v>93</v>
      </c>
      <c r="P33" s="16">
        <f>+B33+D33+F33+H33+J33+L33+N33</f>
        <v>3262</v>
      </c>
      <c r="Q33" s="16">
        <f>+'Niv3 pr'!Q63</f>
        <v>1679</v>
      </c>
      <c r="R33" s="17" t="s">
        <v>576</v>
      </c>
      <c r="S33" s="151">
        <f>+'Niv3 pr'!S63</f>
        <v>155</v>
      </c>
      <c r="T33" s="151">
        <f>+'Niv3 pr'!T63</f>
        <v>93</v>
      </c>
      <c r="U33" s="151">
        <f>+'Niv3 pr'!U63</f>
        <v>28</v>
      </c>
      <c r="V33" s="151">
        <f>+'Niv3 pr'!V63</f>
        <v>20</v>
      </c>
      <c r="W33" s="151">
        <f>+'Niv3 pr'!W63</f>
        <v>8</v>
      </c>
      <c r="X33" s="151">
        <f>+'Niv3 pr'!X63</f>
        <v>5</v>
      </c>
      <c r="Y33" s="151">
        <f>+'Niv3 pr'!Y63</f>
        <v>20</v>
      </c>
      <c r="Z33" s="151">
        <f>+'Niv3 pr'!Z63</f>
        <v>11</v>
      </c>
      <c r="AA33" s="151">
        <f>+'Niv3 pr'!AA63</f>
        <v>317</v>
      </c>
      <c r="AB33" s="151">
        <f>+'Niv3 pr'!AB63</f>
        <v>169</v>
      </c>
      <c r="AC33" s="151">
        <f>+'Niv3 pr'!AC63</f>
        <v>11</v>
      </c>
      <c r="AD33" s="151">
        <f>+'Niv3 pr'!AD63</f>
        <v>2</v>
      </c>
      <c r="AE33" s="151">
        <f>+'Niv3 pr'!AE63</f>
        <v>93</v>
      </c>
      <c r="AF33" s="151">
        <f>+'Niv3 pr'!AF63</f>
        <v>33</v>
      </c>
      <c r="AG33" s="16">
        <f>+'Niv3 pr'!AG63</f>
        <v>632</v>
      </c>
      <c r="AH33" s="16">
        <f>+'Niv3 pr'!AH63</f>
        <v>333</v>
      </c>
      <c r="AI33" s="17" t="s">
        <v>576</v>
      </c>
      <c r="AJ33" s="151">
        <f>+'Niv3 pr'!AJ63</f>
        <v>34</v>
      </c>
      <c r="AK33" s="151">
        <f>+'Niv3 pr'!AK63</f>
        <v>11</v>
      </c>
      <c r="AL33" s="151">
        <f>+'Niv3 pr'!AL63</f>
        <v>5</v>
      </c>
      <c r="AM33" s="151">
        <f>+'Niv3 pr'!AM63</f>
        <v>13</v>
      </c>
      <c r="AN33" s="151">
        <f>+'Niv3 pr'!AN63</f>
        <v>23</v>
      </c>
      <c r="AO33" s="151">
        <f>+'Niv3 pr'!AO63</f>
        <v>3</v>
      </c>
      <c r="AP33" s="151">
        <f>+'Niv3 pr'!AP63</f>
        <v>6</v>
      </c>
      <c r="AQ33" s="151">
        <f>+'Niv3 pr'!AQ63</f>
        <v>95</v>
      </c>
      <c r="AR33" s="151">
        <f>+'Niv3 pr'!AR63</f>
        <v>133</v>
      </c>
      <c r="AS33" s="151">
        <f>+'Niv3 pr'!AS63</f>
        <v>118</v>
      </c>
      <c r="AT33" s="151">
        <f>+'Niv3 pr'!AT63</f>
        <v>25</v>
      </c>
      <c r="AU33" s="151">
        <f>+'Niv3 pr'!AU63</f>
        <v>142</v>
      </c>
      <c r="AV33" s="151">
        <f>+'Niv3 pr'!AV63</f>
        <v>0</v>
      </c>
      <c r="AW33" s="151">
        <f>+'Niv3 pr'!AW63</f>
        <v>0</v>
      </c>
      <c r="AX33" s="151">
        <f>+'Niv3 pr'!AX63</f>
        <v>28</v>
      </c>
      <c r="AY33" s="151">
        <f>+'Niv3 pr'!AY63</f>
        <v>170</v>
      </c>
      <c r="AZ33" s="151">
        <f>+'Niv3 pr'!AZ63</f>
        <v>32</v>
      </c>
      <c r="BA33" s="151">
        <f>+'Niv3 pr'!BA63</f>
        <v>20</v>
      </c>
    </row>
    <row r="34" spans="1:53" ht="21.75" customHeight="1">
      <c r="A34" s="17" t="s">
        <v>578</v>
      </c>
      <c r="B34" s="151">
        <f>+'Niv3 pr'!B99</f>
        <v>874</v>
      </c>
      <c r="C34" s="151">
        <f>+'Niv3 pr'!C99</f>
        <v>456</v>
      </c>
      <c r="D34" s="151">
        <f>+'Niv3 pr'!D99</f>
        <v>222</v>
      </c>
      <c r="E34" s="151">
        <f>+'Niv3 pr'!E99</f>
        <v>123</v>
      </c>
      <c r="F34" s="151">
        <f>+'Niv3 pr'!F99</f>
        <v>34</v>
      </c>
      <c r="G34" s="151">
        <f>+'Niv3 pr'!G99</f>
        <v>9</v>
      </c>
      <c r="H34" s="151">
        <f>+'Niv3 pr'!H99</f>
        <v>276</v>
      </c>
      <c r="I34" s="151">
        <f>+'Niv3 pr'!I99</f>
        <v>107</v>
      </c>
      <c r="J34" s="151">
        <f>+'Niv3 pr'!J99</f>
        <v>452</v>
      </c>
      <c r="K34" s="151">
        <f>+'Niv3 pr'!K99</f>
        <v>278</v>
      </c>
      <c r="L34" s="151">
        <f>+'Niv3 pr'!L99</f>
        <v>13</v>
      </c>
      <c r="M34" s="151">
        <f>+'Niv3 pr'!M99</f>
        <v>4</v>
      </c>
      <c r="N34" s="151">
        <f>+'Niv3 pr'!N99</f>
        <v>230</v>
      </c>
      <c r="O34" s="151">
        <f>+'Niv3 pr'!O99</f>
        <v>86</v>
      </c>
      <c r="P34" s="16">
        <f>+B34+D34+F34+H34+J34+L34+N34</f>
        <v>2101</v>
      </c>
      <c r="Q34" s="16">
        <f>+'Niv3 pr'!Q99</f>
        <v>1063</v>
      </c>
      <c r="R34" s="17" t="s">
        <v>578</v>
      </c>
      <c r="S34" s="151">
        <f>+'Niv3 pr'!S99</f>
        <v>82</v>
      </c>
      <c r="T34" s="151">
        <f>+'Niv3 pr'!T99</f>
        <v>39</v>
      </c>
      <c r="U34" s="151">
        <f>+'Niv3 pr'!U99</f>
        <v>8</v>
      </c>
      <c r="V34" s="151">
        <f>+'Niv3 pr'!V99</f>
        <v>5</v>
      </c>
      <c r="W34" s="151">
        <f>+'Niv3 pr'!W99</f>
        <v>2</v>
      </c>
      <c r="X34" s="151">
        <f>+'Niv3 pr'!X99</f>
        <v>1</v>
      </c>
      <c r="Y34" s="151">
        <f>+'Niv3 pr'!Y99</f>
        <v>36</v>
      </c>
      <c r="Z34" s="151">
        <f>+'Niv3 pr'!Z99</f>
        <v>22</v>
      </c>
      <c r="AA34" s="151">
        <f>+'Niv3 pr'!AA99</f>
        <v>83</v>
      </c>
      <c r="AB34" s="151">
        <f>+'Niv3 pr'!AB99</f>
        <v>45</v>
      </c>
      <c r="AC34" s="151">
        <f>+'Niv3 pr'!AC99</f>
        <v>2</v>
      </c>
      <c r="AD34" s="151">
        <f>+'Niv3 pr'!AD99</f>
        <v>0</v>
      </c>
      <c r="AE34" s="151">
        <f>+'Niv3 pr'!AE99</f>
        <v>74</v>
      </c>
      <c r="AF34" s="151">
        <f>+'Niv3 pr'!AF99</f>
        <v>23</v>
      </c>
      <c r="AG34" s="16">
        <f>+'Niv3 pr'!AG99</f>
        <v>287</v>
      </c>
      <c r="AH34" s="16">
        <f>+'Niv3 pr'!AH99</f>
        <v>135</v>
      </c>
      <c r="AI34" s="17" t="s">
        <v>578</v>
      </c>
      <c r="AJ34" s="151">
        <f>+'Niv3 pr'!AJ99</f>
        <v>22</v>
      </c>
      <c r="AK34" s="151">
        <f>+'Niv3 pr'!AK99</f>
        <v>10</v>
      </c>
      <c r="AL34" s="151">
        <f>+'Niv3 pr'!AL99</f>
        <v>1</v>
      </c>
      <c r="AM34" s="151">
        <f>+'Niv3 pr'!AM99</f>
        <v>10</v>
      </c>
      <c r="AN34" s="151">
        <f>+'Niv3 pr'!AN99</f>
        <v>14</v>
      </c>
      <c r="AO34" s="151">
        <f>+'Niv3 pr'!AO99</f>
        <v>1</v>
      </c>
      <c r="AP34" s="151">
        <f>+'Niv3 pr'!AP99</f>
        <v>8</v>
      </c>
      <c r="AQ34" s="151">
        <f>+'Niv3 pr'!AQ99</f>
        <v>66</v>
      </c>
      <c r="AR34" s="151">
        <f>+'Niv3 pr'!AR99</f>
        <v>100</v>
      </c>
      <c r="AS34" s="151">
        <f>+'Niv3 pr'!AS99</f>
        <v>98</v>
      </c>
      <c r="AT34" s="151">
        <f>+'Niv3 pr'!AT99</f>
        <v>2</v>
      </c>
      <c r="AU34" s="151">
        <f>+'Niv3 pr'!AU99</f>
        <v>161</v>
      </c>
      <c r="AV34" s="151">
        <f>+'Niv3 pr'!AV99</f>
        <v>64</v>
      </c>
      <c r="AW34" s="151">
        <f>+'Niv3 pr'!AW99</f>
        <v>0</v>
      </c>
      <c r="AX34" s="151">
        <f>+'Niv3 pr'!AX99</f>
        <v>28</v>
      </c>
      <c r="AY34" s="151">
        <f>+'Niv3 pr'!AY99</f>
        <v>189</v>
      </c>
      <c r="AZ34" s="151">
        <f>+'Niv3 pr'!AZ99</f>
        <v>17</v>
      </c>
      <c r="BA34" s="151">
        <f>+'Niv3 pr'!BA99</f>
        <v>17</v>
      </c>
    </row>
    <row r="35" spans="1:53" ht="21.75" customHeight="1">
      <c r="A35" s="17" t="s">
        <v>617</v>
      </c>
      <c r="B35" s="151">
        <f>+'Niv3 pr'!B133</f>
        <v>1676</v>
      </c>
      <c r="C35" s="151">
        <f>+'Niv3 pr'!C133</f>
        <v>905</v>
      </c>
      <c r="D35" s="151">
        <f>+'Niv3 pr'!D133</f>
        <v>415</v>
      </c>
      <c r="E35" s="151">
        <f>+'Niv3 pr'!E133</f>
        <v>228</v>
      </c>
      <c r="F35" s="151">
        <f>+'Niv3 pr'!F133</f>
        <v>102</v>
      </c>
      <c r="G35" s="151">
        <f>+'Niv3 pr'!G133</f>
        <v>43</v>
      </c>
      <c r="H35" s="151">
        <f>+'Niv3 pr'!H133</f>
        <v>324</v>
      </c>
      <c r="I35" s="151">
        <f>+'Niv3 pr'!I133</f>
        <v>170</v>
      </c>
      <c r="J35" s="151">
        <f>+'Niv3 pr'!J133</f>
        <v>975</v>
      </c>
      <c r="K35" s="151">
        <f>+'Niv3 pr'!K133</f>
        <v>575</v>
      </c>
      <c r="L35" s="151">
        <f>+'Niv3 pr'!L133</f>
        <v>82</v>
      </c>
      <c r="M35" s="151">
        <f>+'Niv3 pr'!M133</f>
        <v>30</v>
      </c>
      <c r="N35" s="151">
        <f>+'Niv3 pr'!N133</f>
        <v>551</v>
      </c>
      <c r="O35" s="151">
        <f>+'Niv3 pr'!O133</f>
        <v>244</v>
      </c>
      <c r="P35" s="16">
        <f>+B35+D35+F35+H35+J35+L35+N35</f>
        <v>4125</v>
      </c>
      <c r="Q35" s="16">
        <f>+'Niv3 pr'!Q133</f>
        <v>2195</v>
      </c>
      <c r="R35" s="17" t="s">
        <v>617</v>
      </c>
      <c r="S35" s="151">
        <f>+'Niv3 pr'!S133</f>
        <v>45</v>
      </c>
      <c r="T35" s="151">
        <f>+'Niv3 pr'!T133</f>
        <v>16</v>
      </c>
      <c r="U35" s="151">
        <f>+'Niv3 pr'!U133</f>
        <v>22</v>
      </c>
      <c r="V35" s="151">
        <f>+'Niv3 pr'!V133</f>
        <v>11</v>
      </c>
      <c r="W35" s="151">
        <f>+'Niv3 pr'!W133</f>
        <v>13</v>
      </c>
      <c r="X35" s="151">
        <f>+'Niv3 pr'!X133</f>
        <v>8</v>
      </c>
      <c r="Y35" s="151">
        <f>+'Niv3 pr'!Y133</f>
        <v>14</v>
      </c>
      <c r="Z35" s="151">
        <f>+'Niv3 pr'!Z133</f>
        <v>8</v>
      </c>
      <c r="AA35" s="151">
        <f>+'Niv3 pr'!AA133</f>
        <v>309</v>
      </c>
      <c r="AB35" s="151">
        <f>+'Niv3 pr'!AB133</f>
        <v>184</v>
      </c>
      <c r="AC35" s="151">
        <f>+'Niv3 pr'!AC133</f>
        <v>26</v>
      </c>
      <c r="AD35" s="151">
        <f>+'Niv3 pr'!AD133</f>
        <v>9</v>
      </c>
      <c r="AE35" s="151">
        <f>+'Niv3 pr'!AE133</f>
        <v>258</v>
      </c>
      <c r="AF35" s="151">
        <f>+'Niv3 pr'!AF133</f>
        <v>103</v>
      </c>
      <c r="AG35" s="16">
        <f>+'Niv3 pr'!AG133</f>
        <v>687</v>
      </c>
      <c r="AH35" s="16">
        <f>+'Niv3 pr'!AH133</f>
        <v>339</v>
      </c>
      <c r="AI35" s="17" t="s">
        <v>617</v>
      </c>
      <c r="AJ35" s="151">
        <f>+'Niv3 pr'!AJ133</f>
        <v>33</v>
      </c>
      <c r="AK35" s="151">
        <f>+'Niv3 pr'!AK133</f>
        <v>15</v>
      </c>
      <c r="AL35" s="151">
        <f>+'Niv3 pr'!AL133</f>
        <v>3</v>
      </c>
      <c r="AM35" s="151">
        <f>+'Niv3 pr'!AM133</f>
        <v>10</v>
      </c>
      <c r="AN35" s="151">
        <f>+'Niv3 pr'!AN133</f>
        <v>24</v>
      </c>
      <c r="AO35" s="151">
        <f>+'Niv3 pr'!AO133</f>
        <v>4</v>
      </c>
      <c r="AP35" s="151">
        <f>+'Niv3 pr'!AP133</f>
        <v>17</v>
      </c>
      <c r="AQ35" s="151">
        <f>+'Niv3 pr'!AQ133</f>
        <v>106</v>
      </c>
      <c r="AR35" s="151">
        <f>+'Niv3 pr'!AR133</f>
        <v>126</v>
      </c>
      <c r="AS35" s="151">
        <f>+'Niv3 pr'!AS133</f>
        <v>120</v>
      </c>
      <c r="AT35" s="151">
        <f>+'Niv3 pr'!AT133</f>
        <v>6</v>
      </c>
      <c r="AU35" s="151">
        <f>+'Niv3 pr'!AU133</f>
        <v>224</v>
      </c>
      <c r="AV35" s="151">
        <f>+'Niv3 pr'!AV133</f>
        <v>0</v>
      </c>
      <c r="AW35" s="151">
        <f>+'Niv3 pr'!AW133</f>
        <v>5</v>
      </c>
      <c r="AX35" s="151">
        <f>+'Niv3 pr'!AX133</f>
        <v>74</v>
      </c>
      <c r="AY35" s="151">
        <f>+'Niv3 pr'!AY133</f>
        <v>298</v>
      </c>
      <c r="AZ35" s="151">
        <f>+'Niv3 pr'!AZ133</f>
        <v>23</v>
      </c>
      <c r="BA35" s="151">
        <f>+'Niv3 pr'!BA133</f>
        <v>23</v>
      </c>
    </row>
    <row r="36" spans="1:53" ht="21.75" customHeight="1">
      <c r="A36" s="110" t="s">
        <v>579</v>
      </c>
      <c r="B36" s="152">
        <f>+'Niv3 pr'!B164</f>
        <v>715</v>
      </c>
      <c r="C36" s="152">
        <f>+'Niv3 pr'!C164</f>
        <v>372</v>
      </c>
      <c r="D36" s="152">
        <f>+'Niv3 pr'!D164</f>
        <v>144</v>
      </c>
      <c r="E36" s="152">
        <f>+'Niv3 pr'!E164</f>
        <v>80</v>
      </c>
      <c r="F36" s="152">
        <f>+'Niv3 pr'!F164</f>
        <v>74</v>
      </c>
      <c r="G36" s="152">
        <f>+'Niv3 pr'!G164</f>
        <v>37</v>
      </c>
      <c r="H36" s="152">
        <f>+'Niv3 pr'!H164</f>
        <v>234</v>
      </c>
      <c r="I36" s="152">
        <f>+'Niv3 pr'!I164</f>
        <v>111</v>
      </c>
      <c r="J36" s="152">
        <f>+'Niv3 pr'!J164</f>
        <v>296</v>
      </c>
      <c r="K36" s="152">
        <f>+'Niv3 pr'!K164</f>
        <v>193</v>
      </c>
      <c r="L36" s="152">
        <f>+'Niv3 pr'!L164</f>
        <v>25</v>
      </c>
      <c r="M36" s="152">
        <f>+'Niv3 pr'!M164</f>
        <v>4</v>
      </c>
      <c r="N36" s="152">
        <f>+'Niv3 pr'!N164</f>
        <v>201</v>
      </c>
      <c r="O36" s="152">
        <f>+'Niv3 pr'!O164</f>
        <v>75</v>
      </c>
      <c r="P36" s="109">
        <f>+B36+D36+F36+H36+J36+L36+N36</f>
        <v>1689</v>
      </c>
      <c r="Q36" s="109">
        <f>+'Niv3 pr'!Q164</f>
        <v>872</v>
      </c>
      <c r="R36" s="110" t="s">
        <v>579</v>
      </c>
      <c r="S36" s="152">
        <f>+'Niv3 pr'!S164</f>
        <v>49</v>
      </c>
      <c r="T36" s="152">
        <f>+'Niv3 pr'!T164</f>
        <v>28</v>
      </c>
      <c r="U36" s="152">
        <f>+'Niv3 pr'!U164</f>
        <v>7</v>
      </c>
      <c r="V36" s="152">
        <f>+'Niv3 pr'!V164</f>
        <v>4</v>
      </c>
      <c r="W36" s="152">
        <f>+'Niv3 pr'!W164</f>
        <v>7</v>
      </c>
      <c r="X36" s="152">
        <f>+'Niv3 pr'!X164</f>
        <v>3</v>
      </c>
      <c r="Y36" s="152">
        <f>+'Niv3 pr'!Y164</f>
        <v>8</v>
      </c>
      <c r="Z36" s="152">
        <f>+'Niv3 pr'!Z164</f>
        <v>4</v>
      </c>
      <c r="AA36" s="152">
        <f>+'Niv3 pr'!AA164</f>
        <v>99</v>
      </c>
      <c r="AB36" s="152">
        <f>+'Niv3 pr'!AB164</f>
        <v>70</v>
      </c>
      <c r="AC36" s="152">
        <f>+'Niv3 pr'!AC164</f>
        <v>9</v>
      </c>
      <c r="AD36" s="152">
        <f>+'Niv3 pr'!AD164</f>
        <v>2</v>
      </c>
      <c r="AE36" s="152">
        <f>+'Niv3 pr'!AE164</f>
        <v>33</v>
      </c>
      <c r="AF36" s="152">
        <f>+'Niv3 pr'!AF164</f>
        <v>16</v>
      </c>
      <c r="AG36" s="109">
        <f>+'Niv3 pr'!AG164</f>
        <v>212</v>
      </c>
      <c r="AH36" s="109">
        <f>+'Niv3 pr'!AH164</f>
        <v>127</v>
      </c>
      <c r="AI36" s="110" t="s">
        <v>579</v>
      </c>
      <c r="AJ36" s="152">
        <f>+'Niv3 pr'!AJ164</f>
        <v>16</v>
      </c>
      <c r="AK36" s="152">
        <f>+'Niv3 pr'!AK164</f>
        <v>6</v>
      </c>
      <c r="AL36" s="152">
        <f>+'Niv3 pr'!AL164</f>
        <v>2</v>
      </c>
      <c r="AM36" s="152">
        <f>+'Niv3 pr'!AM164</f>
        <v>8</v>
      </c>
      <c r="AN36" s="152">
        <f>+'Niv3 pr'!AN164</f>
        <v>9</v>
      </c>
      <c r="AO36" s="152">
        <f>+'Niv3 pr'!AO164</f>
        <v>1</v>
      </c>
      <c r="AP36" s="152">
        <f>+'Niv3 pr'!AP164</f>
        <v>8</v>
      </c>
      <c r="AQ36" s="152">
        <f>+'Niv3 pr'!AQ164</f>
        <v>50</v>
      </c>
      <c r="AR36" s="152">
        <f>+'Niv3 pr'!AR164</f>
        <v>66</v>
      </c>
      <c r="AS36" s="152">
        <f>+'Niv3 pr'!AS164</f>
        <v>62</v>
      </c>
      <c r="AT36" s="152">
        <f>+'Niv3 pr'!AT164</f>
        <v>0</v>
      </c>
      <c r="AU36" s="152">
        <f>+'Niv3 pr'!AU164</f>
        <v>113</v>
      </c>
      <c r="AV36" s="152">
        <f>+'Niv3 pr'!AV164</f>
        <v>0</v>
      </c>
      <c r="AW36" s="152">
        <f>+'Niv3 pr'!AW164</f>
        <v>0</v>
      </c>
      <c r="AX36" s="152">
        <f>+'Niv3 pr'!AX164</f>
        <v>14</v>
      </c>
      <c r="AY36" s="152">
        <f>+'Niv3 pr'!AY164</f>
        <v>127</v>
      </c>
      <c r="AZ36" s="152">
        <f>+'Niv3 pr'!AZ164</f>
        <v>8</v>
      </c>
      <c r="BA36" s="152">
        <f>+'Niv3 pr'!BA164</f>
        <v>8</v>
      </c>
    </row>
    <row r="37" spans="1:53" ht="21" customHeight="1"/>
    <row r="38" spans="1:53" ht="15.75" customHeight="1">
      <c r="A38" s="50" t="s">
        <v>312</v>
      </c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 t="s">
        <v>313</v>
      </c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 t="s">
        <v>676</v>
      </c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</row>
    <row r="39" spans="1:53" ht="15" customHeight="1">
      <c r="A39" s="50" t="s">
        <v>272</v>
      </c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 t="s">
        <v>677</v>
      </c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 t="s">
        <v>311</v>
      </c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</row>
    <row r="40" spans="1:53" ht="13.5" customHeight="1">
      <c r="A40" s="50" t="s">
        <v>2</v>
      </c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 t="s">
        <v>2</v>
      </c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 t="s">
        <v>2</v>
      </c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</row>
    <row r="41" spans="1:53" ht="13.5" customHeight="1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</row>
    <row r="42" spans="1:53" ht="15.75" customHeight="1">
      <c r="A42" s="48" t="s">
        <v>573</v>
      </c>
      <c r="M42" s="50" t="s">
        <v>678</v>
      </c>
      <c r="N42" s="50"/>
      <c r="O42" s="50"/>
      <c r="R42" s="48" t="s">
        <v>573</v>
      </c>
      <c r="AD42" s="157" t="s">
        <v>678</v>
      </c>
      <c r="AE42" s="157"/>
      <c r="AF42" s="157"/>
      <c r="AI42" s="48" t="s">
        <v>573</v>
      </c>
      <c r="AY42" s="48" t="s">
        <v>678</v>
      </c>
    </row>
    <row r="43" spans="1:53" ht="15.75" customHeight="1">
      <c r="M43" s="50"/>
      <c r="N43" s="50"/>
      <c r="O43" s="50"/>
      <c r="AD43" s="157"/>
      <c r="AE43" s="157"/>
      <c r="AF43" s="157"/>
    </row>
    <row r="44" spans="1:53" ht="21" customHeight="1">
      <c r="A44" s="13"/>
      <c r="B44" s="53" t="s">
        <v>585</v>
      </c>
      <c r="C44" s="54"/>
      <c r="D44" s="53" t="s">
        <v>586</v>
      </c>
      <c r="E44" s="54"/>
      <c r="F44" s="53" t="s">
        <v>587</v>
      </c>
      <c r="G44" s="54"/>
      <c r="H44" s="53" t="s">
        <v>588</v>
      </c>
      <c r="I44" s="54"/>
      <c r="J44" s="53" t="s">
        <v>589</v>
      </c>
      <c r="K44" s="54"/>
      <c r="L44" s="53" t="s">
        <v>590</v>
      </c>
      <c r="M44" s="54"/>
      <c r="N44" s="53" t="s">
        <v>591</v>
      </c>
      <c r="O44" s="54"/>
      <c r="P44" s="338" t="s">
        <v>377</v>
      </c>
      <c r="Q44" s="340"/>
      <c r="R44" s="13"/>
      <c r="S44" s="53" t="s">
        <v>585</v>
      </c>
      <c r="T44" s="54"/>
      <c r="U44" s="53" t="s">
        <v>586</v>
      </c>
      <c r="V44" s="54"/>
      <c r="W44" s="53" t="s">
        <v>587</v>
      </c>
      <c r="X44" s="54"/>
      <c r="Y44" s="53" t="s">
        <v>588</v>
      </c>
      <c r="Z44" s="54"/>
      <c r="AA44" s="53" t="s">
        <v>589</v>
      </c>
      <c r="AB44" s="54"/>
      <c r="AC44" s="53" t="s">
        <v>590</v>
      </c>
      <c r="AD44" s="54"/>
      <c r="AE44" s="53" t="s">
        <v>591</v>
      </c>
      <c r="AF44" s="54"/>
      <c r="AG44" s="53" t="s">
        <v>377</v>
      </c>
      <c r="AH44" s="54"/>
      <c r="AI44" s="13"/>
      <c r="AJ44" s="1102" t="s">
        <v>592</v>
      </c>
      <c r="AK44" s="1103"/>
      <c r="AL44" s="1103"/>
      <c r="AM44" s="1103"/>
      <c r="AN44" s="1103"/>
      <c r="AO44" s="1103"/>
      <c r="AP44" s="1103"/>
      <c r="AQ44" s="1104"/>
      <c r="AR44" s="5" t="s">
        <v>679</v>
      </c>
      <c r="AS44" s="24"/>
      <c r="AT44" s="6"/>
      <c r="AU44" s="5" t="s">
        <v>548</v>
      </c>
      <c r="AV44" s="24"/>
      <c r="AW44" s="24"/>
      <c r="AX44" s="24"/>
      <c r="AY44" s="6"/>
      <c r="AZ44" s="43" t="s">
        <v>386</v>
      </c>
      <c r="BA44" s="6"/>
    </row>
    <row r="45" spans="1:53" ht="23.25" customHeight="1">
      <c r="A45" s="110" t="s">
        <v>671</v>
      </c>
      <c r="B45" s="56" t="s">
        <v>665</v>
      </c>
      <c r="C45" s="56" t="s">
        <v>389</v>
      </c>
      <c r="D45" s="56" t="s">
        <v>665</v>
      </c>
      <c r="E45" s="56" t="s">
        <v>389</v>
      </c>
      <c r="F45" s="56" t="s">
        <v>665</v>
      </c>
      <c r="G45" s="56" t="s">
        <v>389</v>
      </c>
      <c r="H45" s="56" t="s">
        <v>665</v>
      </c>
      <c r="I45" s="56" t="s">
        <v>389</v>
      </c>
      <c r="J45" s="56" t="s">
        <v>665</v>
      </c>
      <c r="K45" s="56" t="s">
        <v>389</v>
      </c>
      <c r="L45" s="108" t="s">
        <v>665</v>
      </c>
      <c r="M45" s="108" t="s">
        <v>389</v>
      </c>
      <c r="N45" s="108" t="s">
        <v>665</v>
      </c>
      <c r="O45" s="56" t="s">
        <v>389</v>
      </c>
      <c r="P45" s="341" t="s">
        <v>665</v>
      </c>
      <c r="Q45" s="341" t="s">
        <v>389</v>
      </c>
      <c r="R45" s="110" t="s">
        <v>671</v>
      </c>
      <c r="S45" s="56" t="s">
        <v>665</v>
      </c>
      <c r="T45" s="56" t="s">
        <v>389</v>
      </c>
      <c r="U45" s="56" t="s">
        <v>665</v>
      </c>
      <c r="V45" s="56" t="s">
        <v>389</v>
      </c>
      <c r="W45" s="56" t="s">
        <v>665</v>
      </c>
      <c r="X45" s="56" t="s">
        <v>389</v>
      </c>
      <c r="Y45" s="56" t="s">
        <v>665</v>
      </c>
      <c r="Z45" s="56" t="s">
        <v>389</v>
      </c>
      <c r="AA45" s="56" t="s">
        <v>665</v>
      </c>
      <c r="AB45" s="56" t="s">
        <v>389</v>
      </c>
      <c r="AC45" s="108" t="s">
        <v>665</v>
      </c>
      <c r="AD45" s="108" t="s">
        <v>389</v>
      </c>
      <c r="AE45" s="108" t="s">
        <v>665</v>
      </c>
      <c r="AF45" s="56" t="s">
        <v>389</v>
      </c>
      <c r="AG45" s="56" t="s">
        <v>665</v>
      </c>
      <c r="AH45" s="56" t="s">
        <v>389</v>
      </c>
      <c r="AI45" s="33" t="s">
        <v>671</v>
      </c>
      <c r="AJ45" s="221" t="s">
        <v>585</v>
      </c>
      <c r="AK45" s="221" t="s">
        <v>586</v>
      </c>
      <c r="AL45" s="221" t="s">
        <v>587</v>
      </c>
      <c r="AM45" s="221" t="s">
        <v>588</v>
      </c>
      <c r="AN45" s="221" t="s">
        <v>589</v>
      </c>
      <c r="AO45" s="221" t="s">
        <v>672</v>
      </c>
      <c r="AP45" s="221" t="s">
        <v>591</v>
      </c>
      <c r="AQ45" s="220" t="s">
        <v>395</v>
      </c>
      <c r="AR45" s="634" t="s">
        <v>86</v>
      </c>
      <c r="AS45" s="635" t="s">
        <v>9</v>
      </c>
      <c r="AT45" s="636" t="s">
        <v>673</v>
      </c>
      <c r="AU45" s="636" t="s">
        <v>85</v>
      </c>
      <c r="AV45" s="636" t="s">
        <v>81</v>
      </c>
      <c r="AW45" s="618" t="s">
        <v>88</v>
      </c>
      <c r="AX45" s="618" t="s">
        <v>83</v>
      </c>
      <c r="AY45" s="249" t="s">
        <v>377</v>
      </c>
      <c r="AZ45" s="914" t="s">
        <v>175</v>
      </c>
      <c r="BA45" s="637" t="s">
        <v>176</v>
      </c>
    </row>
    <row r="46" spans="1:53" ht="15.75" customHeight="1">
      <c r="A46" s="17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342"/>
      <c r="Q46" s="342"/>
      <c r="R46" s="17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632"/>
      <c r="AG46" s="166"/>
      <c r="AH46" s="166"/>
      <c r="AI46" s="13"/>
      <c r="AJ46" s="290"/>
      <c r="AK46" s="290"/>
      <c r="AL46" s="290"/>
      <c r="AM46" s="290"/>
      <c r="AN46" s="290"/>
      <c r="AO46" s="290"/>
      <c r="AP46" s="290"/>
      <c r="AQ46" s="290"/>
      <c r="AR46" s="638"/>
      <c r="AS46" s="220"/>
      <c r="AT46" s="221"/>
      <c r="AU46" s="639"/>
      <c r="AV46" s="640"/>
      <c r="AW46" s="641"/>
      <c r="AX46" s="642"/>
      <c r="AY46" s="171"/>
      <c r="AZ46" s="220"/>
      <c r="BA46" s="13"/>
    </row>
    <row r="47" spans="1:53" ht="17.25" customHeight="1">
      <c r="A47" s="16" t="s">
        <v>407</v>
      </c>
      <c r="B47" s="16">
        <f t="shared" ref="B47:O47" si="6">SUM(B49:B54)</f>
        <v>31164</v>
      </c>
      <c r="C47" s="16">
        <f t="shared" si="6"/>
        <v>15558</v>
      </c>
      <c r="D47" s="16">
        <f t="shared" si="6"/>
        <v>9681</v>
      </c>
      <c r="E47" s="16">
        <f t="shared" si="6"/>
        <v>4565</v>
      </c>
      <c r="F47" s="16">
        <f t="shared" si="6"/>
        <v>3834</v>
      </c>
      <c r="G47" s="16">
        <f t="shared" si="6"/>
        <v>1415</v>
      </c>
      <c r="H47" s="16">
        <f t="shared" si="6"/>
        <v>6595</v>
      </c>
      <c r="I47" s="16">
        <f t="shared" si="6"/>
        <v>2870</v>
      </c>
      <c r="J47" s="16">
        <f t="shared" si="6"/>
        <v>15791</v>
      </c>
      <c r="K47" s="16">
        <f t="shared" si="6"/>
        <v>9303</v>
      </c>
      <c r="L47" s="16">
        <f t="shared" si="6"/>
        <v>3206</v>
      </c>
      <c r="M47" s="16">
        <f t="shared" si="6"/>
        <v>1116</v>
      </c>
      <c r="N47" s="16">
        <f t="shared" si="6"/>
        <v>7384</v>
      </c>
      <c r="O47" s="16">
        <f t="shared" si="6"/>
        <v>2993</v>
      </c>
      <c r="P47" s="16">
        <f>SUM(P49:P54)</f>
        <v>77655</v>
      </c>
      <c r="Q47" s="16">
        <f>SUM(Q49:Q54)</f>
        <v>37820</v>
      </c>
      <c r="R47" s="16" t="s">
        <v>407</v>
      </c>
      <c r="S47" s="16">
        <f t="shared" ref="S47:AE47" si="7">SUM(S49:S54)</f>
        <v>2097</v>
      </c>
      <c r="T47" s="16">
        <f t="shared" si="7"/>
        <v>988</v>
      </c>
      <c r="U47" s="16">
        <f t="shared" si="7"/>
        <v>651</v>
      </c>
      <c r="V47" s="16">
        <f t="shared" si="7"/>
        <v>369</v>
      </c>
      <c r="W47" s="16">
        <f t="shared" si="7"/>
        <v>515</v>
      </c>
      <c r="X47" s="16">
        <f t="shared" si="7"/>
        <v>150</v>
      </c>
      <c r="Y47" s="16">
        <f t="shared" si="7"/>
        <v>885</v>
      </c>
      <c r="Z47" s="16">
        <f t="shared" si="7"/>
        <v>400</v>
      </c>
      <c r="AA47" s="16">
        <f t="shared" si="7"/>
        <v>4922</v>
      </c>
      <c r="AB47" s="16">
        <f t="shared" si="7"/>
        <v>2802</v>
      </c>
      <c r="AC47" s="16">
        <f t="shared" si="7"/>
        <v>969</v>
      </c>
      <c r="AD47" s="16">
        <f t="shared" si="7"/>
        <v>309</v>
      </c>
      <c r="AE47" s="16">
        <f t="shared" si="7"/>
        <v>2706</v>
      </c>
      <c r="AF47" s="16">
        <f>SUM(AF49:AF54)</f>
        <v>1103</v>
      </c>
      <c r="AG47" s="16">
        <f>SUM(AG49:AG54)</f>
        <v>12745</v>
      </c>
      <c r="AH47" s="16">
        <f>SUM(AH49:AH54)</f>
        <v>6121</v>
      </c>
      <c r="AI47" s="16" t="s">
        <v>407</v>
      </c>
      <c r="AJ47" s="113">
        <f t="shared" ref="AJ47:BA47" si="8">SUM(AJ49:AJ54)</f>
        <v>744</v>
      </c>
      <c r="AK47" s="16">
        <f t="shared" si="8"/>
        <v>277</v>
      </c>
      <c r="AL47" s="113">
        <f t="shared" si="8"/>
        <v>141</v>
      </c>
      <c r="AM47" s="16">
        <f t="shared" si="8"/>
        <v>237</v>
      </c>
      <c r="AN47" s="113">
        <f t="shared" si="8"/>
        <v>431</v>
      </c>
      <c r="AO47" s="16">
        <f t="shared" si="8"/>
        <v>137</v>
      </c>
      <c r="AP47" s="113">
        <f t="shared" si="8"/>
        <v>264</v>
      </c>
      <c r="AQ47" s="16">
        <f>SUM(AQ49:AQ54)</f>
        <v>2230</v>
      </c>
      <c r="AR47" s="16">
        <f t="shared" si="8"/>
        <v>2587</v>
      </c>
      <c r="AS47" s="16">
        <f t="shared" si="8"/>
        <v>2350</v>
      </c>
      <c r="AT47" s="16">
        <f t="shared" si="8"/>
        <v>235</v>
      </c>
      <c r="AU47" s="16">
        <f t="shared" si="8"/>
        <v>4725</v>
      </c>
      <c r="AV47" s="113">
        <f t="shared" si="8"/>
        <v>1066</v>
      </c>
      <c r="AW47" s="16">
        <f t="shared" si="8"/>
        <v>98</v>
      </c>
      <c r="AX47" s="16">
        <f t="shared" si="8"/>
        <v>1742</v>
      </c>
      <c r="AY47" s="113">
        <f t="shared" si="8"/>
        <v>6467</v>
      </c>
      <c r="AZ47" s="16">
        <f t="shared" si="8"/>
        <v>361</v>
      </c>
      <c r="BA47" s="16">
        <f t="shared" si="8"/>
        <v>344</v>
      </c>
    </row>
    <row r="48" spans="1:53" ht="17.25" customHeight="1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6"/>
      <c r="Q48" s="16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6"/>
      <c r="AH48" s="16"/>
      <c r="AI48" s="17"/>
      <c r="AJ48" s="112"/>
      <c r="AK48" s="17"/>
      <c r="AL48" s="112"/>
      <c r="AM48" s="17"/>
      <c r="AN48" s="112"/>
      <c r="AO48" s="17"/>
      <c r="AP48" s="112"/>
      <c r="AQ48" s="17"/>
      <c r="AR48" s="17"/>
      <c r="AS48" s="125"/>
      <c r="AT48" s="112"/>
      <c r="AU48" s="17"/>
      <c r="AV48" s="112"/>
      <c r="AW48" s="17"/>
      <c r="AX48" s="17"/>
      <c r="AY48" s="112"/>
      <c r="AZ48" s="17"/>
      <c r="BA48" s="17"/>
    </row>
    <row r="49" spans="1:53" ht="22.5" customHeight="1">
      <c r="A49" s="17" t="s">
        <v>575</v>
      </c>
      <c r="B49" s="17">
        <f t="shared" ref="B49:Q49" si="9">B31+B12</f>
        <v>15363</v>
      </c>
      <c r="C49" s="17">
        <f t="shared" si="9"/>
        <v>8155</v>
      </c>
      <c r="D49" s="17">
        <f t="shared" si="9"/>
        <v>6121</v>
      </c>
      <c r="E49" s="17">
        <f t="shared" si="9"/>
        <v>2572</v>
      </c>
      <c r="F49" s="17">
        <f t="shared" si="9"/>
        <v>2719</v>
      </c>
      <c r="G49" s="17">
        <f t="shared" si="9"/>
        <v>1082</v>
      </c>
      <c r="H49" s="17">
        <f t="shared" si="9"/>
        <v>2881</v>
      </c>
      <c r="I49" s="17">
        <f t="shared" si="9"/>
        <v>1313</v>
      </c>
      <c r="J49" s="17">
        <f t="shared" si="9"/>
        <v>8293</v>
      </c>
      <c r="K49" s="17">
        <f t="shared" si="9"/>
        <v>5064</v>
      </c>
      <c r="L49" s="17">
        <f t="shared" si="9"/>
        <v>2336</v>
      </c>
      <c r="M49" s="17">
        <f t="shared" si="9"/>
        <v>853</v>
      </c>
      <c r="N49" s="17">
        <f t="shared" si="9"/>
        <v>3304</v>
      </c>
      <c r="O49" s="17">
        <f t="shared" si="9"/>
        <v>1490</v>
      </c>
      <c r="P49" s="16">
        <f t="shared" si="9"/>
        <v>41017</v>
      </c>
      <c r="Q49" s="16">
        <f t="shared" si="9"/>
        <v>20529</v>
      </c>
      <c r="R49" s="17" t="s">
        <v>575</v>
      </c>
      <c r="S49" s="17">
        <f t="shared" ref="S49:AH49" si="10">S31+S12</f>
        <v>905</v>
      </c>
      <c r="T49" s="17">
        <f t="shared" si="10"/>
        <v>445</v>
      </c>
      <c r="U49" s="17">
        <f t="shared" si="10"/>
        <v>300</v>
      </c>
      <c r="V49" s="17">
        <f t="shared" si="10"/>
        <v>179</v>
      </c>
      <c r="W49" s="17">
        <f t="shared" si="10"/>
        <v>291</v>
      </c>
      <c r="X49" s="17">
        <f t="shared" si="10"/>
        <v>96</v>
      </c>
      <c r="Y49" s="17">
        <f t="shared" si="10"/>
        <v>356</v>
      </c>
      <c r="Z49" s="17">
        <f t="shared" si="10"/>
        <v>152</v>
      </c>
      <c r="AA49" s="17">
        <f t="shared" si="10"/>
        <v>2377</v>
      </c>
      <c r="AB49" s="17">
        <f t="shared" si="10"/>
        <v>1391</v>
      </c>
      <c r="AC49" s="17">
        <f t="shared" si="10"/>
        <v>671</v>
      </c>
      <c r="AD49" s="17">
        <f t="shared" si="10"/>
        <v>221</v>
      </c>
      <c r="AE49" s="17">
        <f t="shared" si="10"/>
        <v>1186</v>
      </c>
      <c r="AF49" s="17">
        <f t="shared" si="10"/>
        <v>536</v>
      </c>
      <c r="AG49" s="16">
        <f t="shared" si="10"/>
        <v>6086</v>
      </c>
      <c r="AH49" s="16">
        <f t="shared" si="10"/>
        <v>3020</v>
      </c>
      <c r="AI49" s="17" t="s">
        <v>575</v>
      </c>
      <c r="AJ49" s="17">
        <f t="shared" ref="AJ49:BA49" si="11">AJ31+AJ12</f>
        <v>365</v>
      </c>
      <c r="AK49" s="17">
        <f t="shared" si="11"/>
        <v>143</v>
      </c>
      <c r="AL49" s="17">
        <f t="shared" si="11"/>
        <v>89</v>
      </c>
      <c r="AM49" s="17">
        <f t="shared" si="11"/>
        <v>97</v>
      </c>
      <c r="AN49" s="17">
        <f t="shared" si="11"/>
        <v>225</v>
      </c>
      <c r="AO49" s="17">
        <f t="shared" si="11"/>
        <v>91</v>
      </c>
      <c r="AP49" s="17">
        <f t="shared" si="11"/>
        <v>122</v>
      </c>
      <c r="AQ49" s="16">
        <f t="shared" si="11"/>
        <v>1131</v>
      </c>
      <c r="AR49" s="17">
        <f t="shared" si="11"/>
        <v>1280</v>
      </c>
      <c r="AS49" s="17">
        <f t="shared" si="11"/>
        <v>1183</v>
      </c>
      <c r="AT49" s="17">
        <f t="shared" si="11"/>
        <v>89</v>
      </c>
      <c r="AU49" s="17">
        <f t="shared" si="11"/>
        <v>2445</v>
      </c>
      <c r="AV49" s="17">
        <f t="shared" si="11"/>
        <v>552</v>
      </c>
      <c r="AW49" s="17">
        <f t="shared" si="11"/>
        <v>19</v>
      </c>
      <c r="AX49" s="17">
        <f t="shared" si="11"/>
        <v>720</v>
      </c>
      <c r="AY49" s="17">
        <f t="shared" si="11"/>
        <v>3165</v>
      </c>
      <c r="AZ49" s="17">
        <f t="shared" si="11"/>
        <v>184</v>
      </c>
      <c r="BA49" s="17">
        <f t="shared" si="11"/>
        <v>181</v>
      </c>
    </row>
    <row r="50" spans="1:53" ht="22.5" customHeight="1">
      <c r="A50" s="17" t="s">
        <v>580</v>
      </c>
      <c r="B50" s="17">
        <f t="shared" ref="B50:Q50" si="12">B32+B13</f>
        <v>2587</v>
      </c>
      <c r="C50" s="17">
        <f t="shared" si="12"/>
        <v>1222</v>
      </c>
      <c r="D50" s="17">
        <f t="shared" si="12"/>
        <v>736</v>
      </c>
      <c r="E50" s="17">
        <f t="shared" si="12"/>
        <v>389</v>
      </c>
      <c r="F50" s="17">
        <f t="shared" si="12"/>
        <v>121</v>
      </c>
      <c r="G50" s="17">
        <f t="shared" si="12"/>
        <v>23</v>
      </c>
      <c r="H50" s="17">
        <f t="shared" si="12"/>
        <v>537</v>
      </c>
      <c r="I50" s="17">
        <f t="shared" si="12"/>
        <v>211</v>
      </c>
      <c r="J50" s="17">
        <f t="shared" si="12"/>
        <v>1157</v>
      </c>
      <c r="K50" s="17">
        <f t="shared" si="12"/>
        <v>614</v>
      </c>
      <c r="L50" s="17">
        <f t="shared" si="12"/>
        <v>93</v>
      </c>
      <c r="M50" s="17">
        <f t="shared" si="12"/>
        <v>24</v>
      </c>
      <c r="N50" s="17">
        <f t="shared" si="12"/>
        <v>636</v>
      </c>
      <c r="O50" s="17">
        <f t="shared" si="12"/>
        <v>193</v>
      </c>
      <c r="P50" s="16">
        <f t="shared" si="12"/>
        <v>5867</v>
      </c>
      <c r="Q50" s="16">
        <f t="shared" si="12"/>
        <v>2676</v>
      </c>
      <c r="R50" s="17" t="s">
        <v>580</v>
      </c>
      <c r="S50" s="17">
        <f t="shared" ref="S50:AH50" si="13">S32+S13</f>
        <v>162</v>
      </c>
      <c r="T50" s="17">
        <f t="shared" si="13"/>
        <v>58</v>
      </c>
      <c r="U50" s="17">
        <f t="shared" si="13"/>
        <v>57</v>
      </c>
      <c r="V50" s="17">
        <f t="shared" si="13"/>
        <v>30</v>
      </c>
      <c r="W50" s="17">
        <f t="shared" si="13"/>
        <v>20</v>
      </c>
      <c r="X50" s="17">
        <f t="shared" si="13"/>
        <v>3</v>
      </c>
      <c r="Y50" s="17">
        <f t="shared" si="13"/>
        <v>73</v>
      </c>
      <c r="Z50" s="17">
        <f t="shared" si="13"/>
        <v>27</v>
      </c>
      <c r="AA50" s="17">
        <f t="shared" si="13"/>
        <v>315</v>
      </c>
      <c r="AB50" s="17">
        <f t="shared" si="13"/>
        <v>165</v>
      </c>
      <c r="AC50" s="17">
        <f t="shared" si="13"/>
        <v>36</v>
      </c>
      <c r="AD50" s="17">
        <f t="shared" si="13"/>
        <v>16</v>
      </c>
      <c r="AE50" s="17">
        <f t="shared" si="13"/>
        <v>221</v>
      </c>
      <c r="AF50" s="17">
        <f t="shared" si="13"/>
        <v>72</v>
      </c>
      <c r="AG50" s="16">
        <f t="shared" si="13"/>
        <v>884</v>
      </c>
      <c r="AH50" s="16">
        <f t="shared" si="13"/>
        <v>371</v>
      </c>
      <c r="AI50" s="17" t="s">
        <v>580</v>
      </c>
      <c r="AJ50" s="17">
        <f t="shared" ref="AJ50:BA50" si="14">AJ32+AJ13</f>
        <v>61</v>
      </c>
      <c r="AK50" s="17">
        <f t="shared" si="14"/>
        <v>21</v>
      </c>
      <c r="AL50" s="17">
        <f t="shared" si="14"/>
        <v>7</v>
      </c>
      <c r="AM50" s="17">
        <f t="shared" si="14"/>
        <v>18</v>
      </c>
      <c r="AN50" s="17">
        <f t="shared" si="14"/>
        <v>29</v>
      </c>
      <c r="AO50" s="17">
        <f t="shared" si="14"/>
        <v>7</v>
      </c>
      <c r="AP50" s="17">
        <f t="shared" si="14"/>
        <v>23</v>
      </c>
      <c r="AQ50" s="16">
        <f t="shared" si="14"/>
        <v>166</v>
      </c>
      <c r="AR50" s="17">
        <f t="shared" si="14"/>
        <v>143</v>
      </c>
      <c r="AS50" s="17">
        <f t="shared" si="14"/>
        <v>138</v>
      </c>
      <c r="AT50" s="17">
        <f t="shared" si="14"/>
        <v>5</v>
      </c>
      <c r="AU50" s="17">
        <f t="shared" si="14"/>
        <v>354</v>
      </c>
      <c r="AV50" s="17">
        <f t="shared" si="14"/>
        <v>116</v>
      </c>
      <c r="AW50" s="17">
        <f t="shared" si="14"/>
        <v>36</v>
      </c>
      <c r="AX50" s="17">
        <f t="shared" si="14"/>
        <v>73</v>
      </c>
      <c r="AY50" s="17">
        <f t="shared" si="14"/>
        <v>427</v>
      </c>
      <c r="AZ50" s="17">
        <f t="shared" si="14"/>
        <v>24</v>
      </c>
      <c r="BA50" s="17">
        <f t="shared" si="14"/>
        <v>24</v>
      </c>
    </row>
    <row r="51" spans="1:53" ht="22.5" customHeight="1">
      <c r="A51" s="17" t="s">
        <v>576</v>
      </c>
      <c r="B51" s="17">
        <f t="shared" ref="B51:Q51" si="15">B33+B14</f>
        <v>4517</v>
      </c>
      <c r="C51" s="17">
        <f t="shared" si="15"/>
        <v>2104</v>
      </c>
      <c r="D51" s="17">
        <f t="shared" si="15"/>
        <v>991</v>
      </c>
      <c r="E51" s="17">
        <f t="shared" si="15"/>
        <v>588</v>
      </c>
      <c r="F51" s="17">
        <f t="shared" si="15"/>
        <v>446</v>
      </c>
      <c r="G51" s="17">
        <f t="shared" si="15"/>
        <v>148</v>
      </c>
      <c r="H51" s="17">
        <f t="shared" si="15"/>
        <v>871</v>
      </c>
      <c r="I51" s="17">
        <f t="shared" si="15"/>
        <v>380</v>
      </c>
      <c r="J51" s="17">
        <f t="shared" si="15"/>
        <v>2185</v>
      </c>
      <c r="K51" s="17">
        <f t="shared" si="15"/>
        <v>1210</v>
      </c>
      <c r="L51" s="17">
        <f t="shared" si="15"/>
        <v>387</v>
      </c>
      <c r="M51" s="17">
        <f t="shared" si="15"/>
        <v>136</v>
      </c>
      <c r="N51" s="17">
        <f t="shared" si="15"/>
        <v>878</v>
      </c>
      <c r="O51" s="17">
        <f t="shared" si="15"/>
        <v>352</v>
      </c>
      <c r="P51" s="16">
        <f t="shared" si="15"/>
        <v>10275</v>
      </c>
      <c r="Q51" s="16">
        <f t="shared" si="15"/>
        <v>4918</v>
      </c>
      <c r="R51" s="17" t="s">
        <v>576</v>
      </c>
      <c r="S51" s="17">
        <f t="shared" ref="S51:AH51" si="16">S33+S14</f>
        <v>472</v>
      </c>
      <c r="T51" s="17">
        <f t="shared" si="16"/>
        <v>227</v>
      </c>
      <c r="U51" s="17">
        <f t="shared" si="16"/>
        <v>145</v>
      </c>
      <c r="V51" s="17">
        <f t="shared" si="16"/>
        <v>78</v>
      </c>
      <c r="W51" s="17">
        <f t="shared" si="16"/>
        <v>126</v>
      </c>
      <c r="X51" s="17">
        <f t="shared" si="16"/>
        <v>31</v>
      </c>
      <c r="Y51" s="17">
        <f t="shared" si="16"/>
        <v>149</v>
      </c>
      <c r="Z51" s="17">
        <f t="shared" si="16"/>
        <v>66</v>
      </c>
      <c r="AA51" s="17">
        <f t="shared" si="16"/>
        <v>813</v>
      </c>
      <c r="AB51" s="17">
        <f t="shared" si="16"/>
        <v>436</v>
      </c>
      <c r="AC51" s="17">
        <f t="shared" si="16"/>
        <v>158</v>
      </c>
      <c r="AD51" s="17">
        <f t="shared" si="16"/>
        <v>46</v>
      </c>
      <c r="AE51" s="17">
        <f t="shared" si="16"/>
        <v>386</v>
      </c>
      <c r="AF51" s="17">
        <f t="shared" si="16"/>
        <v>165</v>
      </c>
      <c r="AG51" s="16">
        <f t="shared" si="16"/>
        <v>2249</v>
      </c>
      <c r="AH51" s="16">
        <f t="shared" si="16"/>
        <v>1049</v>
      </c>
      <c r="AI51" s="17" t="s">
        <v>576</v>
      </c>
      <c r="AJ51" s="17">
        <f t="shared" ref="AJ51:BA51" si="17">AJ33+AJ14</f>
        <v>116</v>
      </c>
      <c r="AK51" s="17">
        <f t="shared" si="17"/>
        <v>37</v>
      </c>
      <c r="AL51" s="17">
        <f t="shared" si="17"/>
        <v>22</v>
      </c>
      <c r="AM51" s="17">
        <f t="shared" si="17"/>
        <v>37</v>
      </c>
      <c r="AN51" s="17">
        <f t="shared" si="17"/>
        <v>62</v>
      </c>
      <c r="AO51" s="17">
        <f t="shared" si="17"/>
        <v>19</v>
      </c>
      <c r="AP51" s="17">
        <f t="shared" si="17"/>
        <v>31</v>
      </c>
      <c r="AQ51" s="16">
        <f t="shared" si="17"/>
        <v>324</v>
      </c>
      <c r="AR51" s="17">
        <f t="shared" si="17"/>
        <v>356</v>
      </c>
      <c r="AS51" s="17">
        <f t="shared" si="17"/>
        <v>315</v>
      </c>
      <c r="AT51" s="17">
        <f t="shared" si="17"/>
        <v>51</v>
      </c>
      <c r="AU51" s="17">
        <f t="shared" si="17"/>
        <v>603</v>
      </c>
      <c r="AV51" s="17">
        <f t="shared" si="17"/>
        <v>169</v>
      </c>
      <c r="AW51" s="17">
        <f t="shared" si="17"/>
        <v>0</v>
      </c>
      <c r="AX51" s="17">
        <f t="shared" si="17"/>
        <v>258</v>
      </c>
      <c r="AY51" s="17">
        <f t="shared" si="17"/>
        <v>861</v>
      </c>
      <c r="AZ51" s="17">
        <f t="shared" si="17"/>
        <v>54</v>
      </c>
      <c r="BA51" s="17">
        <f t="shared" si="17"/>
        <v>42</v>
      </c>
    </row>
    <row r="52" spans="1:53" ht="22.5" customHeight="1">
      <c r="A52" s="17" t="s">
        <v>578</v>
      </c>
      <c r="B52" s="17">
        <f t="shared" ref="B52:Q53" si="18">B34+B15</f>
        <v>2487</v>
      </c>
      <c r="C52" s="17">
        <f t="shared" si="18"/>
        <v>1121</v>
      </c>
      <c r="D52" s="17">
        <f t="shared" si="18"/>
        <v>502</v>
      </c>
      <c r="E52" s="17">
        <f t="shared" si="18"/>
        <v>261</v>
      </c>
      <c r="F52" s="17">
        <f t="shared" si="18"/>
        <v>104</v>
      </c>
      <c r="G52" s="17">
        <f t="shared" si="18"/>
        <v>26</v>
      </c>
      <c r="H52" s="17">
        <f t="shared" si="18"/>
        <v>674</v>
      </c>
      <c r="I52" s="17">
        <f t="shared" si="18"/>
        <v>263</v>
      </c>
      <c r="J52" s="17">
        <f t="shared" si="18"/>
        <v>1108</v>
      </c>
      <c r="K52" s="17">
        <f t="shared" si="18"/>
        <v>611</v>
      </c>
      <c r="L52" s="17">
        <f t="shared" si="18"/>
        <v>74</v>
      </c>
      <c r="M52" s="17">
        <f t="shared" si="18"/>
        <v>16</v>
      </c>
      <c r="N52" s="17">
        <f t="shared" si="18"/>
        <v>586</v>
      </c>
      <c r="O52" s="17">
        <f t="shared" si="18"/>
        <v>182</v>
      </c>
      <c r="P52" s="16">
        <f t="shared" si="18"/>
        <v>5535</v>
      </c>
      <c r="Q52" s="16">
        <f t="shared" si="18"/>
        <v>2480</v>
      </c>
      <c r="R52" s="17" t="s">
        <v>578</v>
      </c>
      <c r="S52" s="17">
        <f t="shared" ref="S52:AH52" si="19">S34+S15</f>
        <v>167</v>
      </c>
      <c r="T52" s="17">
        <f t="shared" si="19"/>
        <v>83</v>
      </c>
      <c r="U52" s="17">
        <f t="shared" si="19"/>
        <v>35</v>
      </c>
      <c r="V52" s="17">
        <f t="shared" si="19"/>
        <v>13</v>
      </c>
      <c r="W52" s="17">
        <f t="shared" si="19"/>
        <v>11</v>
      </c>
      <c r="X52" s="17">
        <f t="shared" si="19"/>
        <v>3</v>
      </c>
      <c r="Y52" s="17">
        <f t="shared" si="19"/>
        <v>110</v>
      </c>
      <c r="Z52" s="17">
        <f t="shared" si="19"/>
        <v>52</v>
      </c>
      <c r="AA52" s="17">
        <f t="shared" si="19"/>
        <v>287</v>
      </c>
      <c r="AB52" s="17">
        <f t="shared" si="19"/>
        <v>138</v>
      </c>
      <c r="AC52" s="17">
        <f t="shared" si="19"/>
        <v>16</v>
      </c>
      <c r="AD52" s="17">
        <f t="shared" si="19"/>
        <v>1</v>
      </c>
      <c r="AE52" s="17">
        <f t="shared" si="19"/>
        <v>169</v>
      </c>
      <c r="AF52" s="17">
        <f t="shared" si="19"/>
        <v>41</v>
      </c>
      <c r="AG52" s="16">
        <f t="shared" si="19"/>
        <v>795</v>
      </c>
      <c r="AH52" s="16">
        <f t="shared" si="19"/>
        <v>331</v>
      </c>
      <c r="AI52" s="17" t="s">
        <v>578</v>
      </c>
      <c r="AJ52" s="17">
        <f t="shared" ref="AJ52:BA52" si="20">AJ34+AJ15</f>
        <v>62</v>
      </c>
      <c r="AK52" s="17">
        <f t="shared" si="20"/>
        <v>21</v>
      </c>
      <c r="AL52" s="17">
        <f t="shared" si="20"/>
        <v>6</v>
      </c>
      <c r="AM52" s="17">
        <f t="shared" si="20"/>
        <v>26</v>
      </c>
      <c r="AN52" s="17">
        <f t="shared" si="20"/>
        <v>35</v>
      </c>
      <c r="AO52" s="17">
        <f t="shared" si="20"/>
        <v>5</v>
      </c>
      <c r="AP52" s="17">
        <f t="shared" si="20"/>
        <v>23</v>
      </c>
      <c r="AQ52" s="16">
        <f t="shared" si="20"/>
        <v>178</v>
      </c>
      <c r="AR52" s="17">
        <f t="shared" si="20"/>
        <v>226</v>
      </c>
      <c r="AS52" s="17">
        <f t="shared" si="20"/>
        <v>210</v>
      </c>
      <c r="AT52" s="17">
        <f t="shared" si="20"/>
        <v>16</v>
      </c>
      <c r="AU52" s="17">
        <f t="shared" si="20"/>
        <v>402</v>
      </c>
      <c r="AV52" s="17">
        <f t="shared" si="20"/>
        <v>149</v>
      </c>
      <c r="AW52" s="17">
        <f t="shared" si="20"/>
        <v>0</v>
      </c>
      <c r="AX52" s="17">
        <f t="shared" si="20"/>
        <v>141</v>
      </c>
      <c r="AY52" s="17">
        <f t="shared" si="20"/>
        <v>543</v>
      </c>
      <c r="AZ52" s="17">
        <f t="shared" si="20"/>
        <v>32</v>
      </c>
      <c r="BA52" s="17">
        <f t="shared" si="20"/>
        <v>32</v>
      </c>
    </row>
    <row r="53" spans="1:53" ht="22.5" customHeight="1">
      <c r="A53" s="17" t="s">
        <v>617</v>
      </c>
      <c r="B53" s="17">
        <f t="shared" si="18"/>
        <v>3975</v>
      </c>
      <c r="C53" s="17">
        <f t="shared" si="18"/>
        <v>1977</v>
      </c>
      <c r="D53" s="17">
        <f t="shared" si="18"/>
        <v>868</v>
      </c>
      <c r="E53" s="17">
        <f t="shared" si="18"/>
        <v>505</v>
      </c>
      <c r="F53" s="17">
        <f t="shared" si="18"/>
        <v>293</v>
      </c>
      <c r="G53" s="17">
        <f t="shared" si="18"/>
        <v>89</v>
      </c>
      <c r="H53" s="17">
        <f t="shared" si="18"/>
        <v>1047</v>
      </c>
      <c r="I53" s="17">
        <f t="shared" si="18"/>
        <v>469</v>
      </c>
      <c r="J53" s="17">
        <f t="shared" si="18"/>
        <v>1851</v>
      </c>
      <c r="K53" s="17">
        <f t="shared" si="18"/>
        <v>1142</v>
      </c>
      <c r="L53" s="17">
        <f t="shared" si="18"/>
        <v>239</v>
      </c>
      <c r="M53" s="17">
        <f t="shared" si="18"/>
        <v>74</v>
      </c>
      <c r="N53" s="17">
        <f t="shared" si="18"/>
        <v>1382</v>
      </c>
      <c r="O53" s="17">
        <f t="shared" si="18"/>
        <v>584</v>
      </c>
      <c r="P53" s="16">
        <f>P35+P16</f>
        <v>9655</v>
      </c>
      <c r="Q53" s="16">
        <f>Q35+Q16</f>
        <v>4840</v>
      </c>
      <c r="R53" s="17" t="s">
        <v>617</v>
      </c>
      <c r="S53" s="17">
        <f t="shared" ref="S53:AH53" si="21">S35+S16</f>
        <v>257</v>
      </c>
      <c r="T53" s="17">
        <f t="shared" si="21"/>
        <v>112</v>
      </c>
      <c r="U53" s="17">
        <f t="shared" si="21"/>
        <v>67</v>
      </c>
      <c r="V53" s="17">
        <f t="shared" si="21"/>
        <v>40</v>
      </c>
      <c r="W53" s="17">
        <f t="shared" si="21"/>
        <v>40</v>
      </c>
      <c r="X53" s="17">
        <f t="shared" si="21"/>
        <v>11</v>
      </c>
      <c r="Y53" s="17">
        <f t="shared" si="21"/>
        <v>145</v>
      </c>
      <c r="Z53" s="17">
        <f t="shared" si="21"/>
        <v>79</v>
      </c>
      <c r="AA53" s="17">
        <f t="shared" si="21"/>
        <v>664</v>
      </c>
      <c r="AB53" s="17">
        <f t="shared" si="21"/>
        <v>416</v>
      </c>
      <c r="AC53" s="17">
        <f t="shared" si="21"/>
        <v>57</v>
      </c>
      <c r="AD53" s="17">
        <f t="shared" si="21"/>
        <v>17</v>
      </c>
      <c r="AE53" s="17">
        <f t="shared" si="21"/>
        <v>568</v>
      </c>
      <c r="AF53" s="17">
        <f t="shared" si="21"/>
        <v>241</v>
      </c>
      <c r="AG53" s="16">
        <f t="shared" si="21"/>
        <v>1798</v>
      </c>
      <c r="AH53" s="16">
        <f t="shared" si="21"/>
        <v>916</v>
      </c>
      <c r="AI53" s="17" t="s">
        <v>617</v>
      </c>
      <c r="AJ53" s="17">
        <f t="shared" ref="AJ53:BA53" si="22">AJ35+AJ16</f>
        <v>86</v>
      </c>
      <c r="AK53" s="17">
        <f t="shared" si="22"/>
        <v>33</v>
      </c>
      <c r="AL53" s="17">
        <f t="shared" si="22"/>
        <v>11</v>
      </c>
      <c r="AM53" s="17">
        <f t="shared" si="22"/>
        <v>33</v>
      </c>
      <c r="AN53" s="17">
        <f t="shared" si="22"/>
        <v>48</v>
      </c>
      <c r="AO53" s="17">
        <f t="shared" si="22"/>
        <v>10</v>
      </c>
      <c r="AP53" s="17">
        <f t="shared" si="22"/>
        <v>40</v>
      </c>
      <c r="AQ53" s="16">
        <f t="shared" si="22"/>
        <v>261</v>
      </c>
      <c r="AR53" s="17">
        <f t="shared" si="22"/>
        <v>314</v>
      </c>
      <c r="AS53" s="17">
        <f t="shared" si="22"/>
        <v>286</v>
      </c>
      <c r="AT53" s="17">
        <f t="shared" si="22"/>
        <v>28</v>
      </c>
      <c r="AU53" s="17">
        <f t="shared" si="22"/>
        <v>564</v>
      </c>
      <c r="AV53" s="17">
        <f t="shared" si="22"/>
        <v>0</v>
      </c>
      <c r="AW53" s="17">
        <f t="shared" si="22"/>
        <v>41</v>
      </c>
      <c r="AX53" s="17">
        <f t="shared" si="22"/>
        <v>267</v>
      </c>
      <c r="AY53" s="17">
        <f t="shared" si="22"/>
        <v>831</v>
      </c>
      <c r="AZ53" s="17">
        <f t="shared" si="22"/>
        <v>39</v>
      </c>
      <c r="BA53" s="17">
        <f t="shared" si="22"/>
        <v>39</v>
      </c>
    </row>
    <row r="54" spans="1:53" ht="22.5" customHeight="1">
      <c r="A54" s="110" t="s">
        <v>579</v>
      </c>
      <c r="B54" s="110">
        <f t="shared" ref="B54:Q54" si="23">B36+B17</f>
        <v>2235</v>
      </c>
      <c r="C54" s="110">
        <f t="shared" si="23"/>
        <v>979</v>
      </c>
      <c r="D54" s="110">
        <f t="shared" si="23"/>
        <v>463</v>
      </c>
      <c r="E54" s="110">
        <f t="shared" si="23"/>
        <v>250</v>
      </c>
      <c r="F54" s="110">
        <f t="shared" si="23"/>
        <v>151</v>
      </c>
      <c r="G54" s="110">
        <f t="shared" si="23"/>
        <v>47</v>
      </c>
      <c r="H54" s="110">
        <f t="shared" si="23"/>
        <v>585</v>
      </c>
      <c r="I54" s="110">
        <f t="shared" si="23"/>
        <v>234</v>
      </c>
      <c r="J54" s="110">
        <f t="shared" si="23"/>
        <v>1197</v>
      </c>
      <c r="K54" s="110">
        <f t="shared" si="23"/>
        <v>662</v>
      </c>
      <c r="L54" s="110">
        <f t="shared" si="23"/>
        <v>77</v>
      </c>
      <c r="M54" s="110">
        <f t="shared" si="23"/>
        <v>13</v>
      </c>
      <c r="N54" s="110">
        <f t="shared" si="23"/>
        <v>598</v>
      </c>
      <c r="O54" s="110">
        <f t="shared" si="23"/>
        <v>192</v>
      </c>
      <c r="P54" s="109">
        <f t="shared" si="23"/>
        <v>5306</v>
      </c>
      <c r="Q54" s="109">
        <f t="shared" si="23"/>
        <v>2377</v>
      </c>
      <c r="R54" s="110" t="s">
        <v>579</v>
      </c>
      <c r="S54" s="110">
        <f t="shared" ref="S54:AH54" si="24">S36+S17</f>
        <v>134</v>
      </c>
      <c r="T54" s="110">
        <f t="shared" si="24"/>
        <v>63</v>
      </c>
      <c r="U54" s="110">
        <f t="shared" si="24"/>
        <v>47</v>
      </c>
      <c r="V54" s="110">
        <f t="shared" si="24"/>
        <v>29</v>
      </c>
      <c r="W54" s="110">
        <f t="shared" si="24"/>
        <v>27</v>
      </c>
      <c r="X54" s="110">
        <f t="shared" si="24"/>
        <v>6</v>
      </c>
      <c r="Y54" s="110">
        <f t="shared" si="24"/>
        <v>52</v>
      </c>
      <c r="Z54" s="110">
        <f t="shared" si="24"/>
        <v>24</v>
      </c>
      <c r="AA54" s="110">
        <f t="shared" si="24"/>
        <v>466</v>
      </c>
      <c r="AB54" s="110">
        <f t="shared" si="24"/>
        <v>256</v>
      </c>
      <c r="AC54" s="110">
        <f t="shared" si="24"/>
        <v>31</v>
      </c>
      <c r="AD54" s="110">
        <f t="shared" si="24"/>
        <v>8</v>
      </c>
      <c r="AE54" s="110">
        <f t="shared" si="24"/>
        <v>176</v>
      </c>
      <c r="AF54" s="110">
        <f t="shared" si="24"/>
        <v>48</v>
      </c>
      <c r="AG54" s="109">
        <f t="shared" si="24"/>
        <v>933</v>
      </c>
      <c r="AH54" s="109">
        <f t="shared" si="24"/>
        <v>434</v>
      </c>
      <c r="AI54" s="110" t="s">
        <v>579</v>
      </c>
      <c r="AJ54" s="110">
        <f t="shared" ref="AJ54:BA54" si="25">AJ36+AJ17</f>
        <v>54</v>
      </c>
      <c r="AK54" s="110">
        <f t="shared" si="25"/>
        <v>22</v>
      </c>
      <c r="AL54" s="110">
        <f t="shared" si="25"/>
        <v>6</v>
      </c>
      <c r="AM54" s="110">
        <f t="shared" si="25"/>
        <v>26</v>
      </c>
      <c r="AN54" s="110">
        <f t="shared" si="25"/>
        <v>32</v>
      </c>
      <c r="AO54" s="110">
        <f t="shared" si="25"/>
        <v>5</v>
      </c>
      <c r="AP54" s="110">
        <f t="shared" si="25"/>
        <v>25</v>
      </c>
      <c r="AQ54" s="109">
        <f t="shared" si="25"/>
        <v>170</v>
      </c>
      <c r="AR54" s="110">
        <f t="shared" si="25"/>
        <v>268</v>
      </c>
      <c r="AS54" s="110">
        <f t="shared" si="25"/>
        <v>218</v>
      </c>
      <c r="AT54" s="110">
        <f t="shared" si="25"/>
        <v>46</v>
      </c>
      <c r="AU54" s="110">
        <f t="shared" si="25"/>
        <v>357</v>
      </c>
      <c r="AV54" s="110">
        <f t="shared" si="25"/>
        <v>80</v>
      </c>
      <c r="AW54" s="110">
        <f t="shared" si="25"/>
        <v>2</v>
      </c>
      <c r="AX54" s="110">
        <f t="shared" si="25"/>
        <v>283</v>
      </c>
      <c r="AY54" s="110">
        <f t="shared" si="25"/>
        <v>640</v>
      </c>
      <c r="AZ54" s="110">
        <f t="shared" si="25"/>
        <v>28</v>
      </c>
      <c r="BA54" s="110">
        <f t="shared" si="25"/>
        <v>26</v>
      </c>
    </row>
  </sheetData>
  <mergeCells count="3">
    <mergeCell ref="AJ7:AQ7"/>
    <mergeCell ref="AJ26:AQ26"/>
    <mergeCell ref="AJ44:AQ44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2" manualBreakCount="2">
    <brk id="18" max="65535" man="1"/>
    <brk id="3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5"/>
  <sheetViews>
    <sheetView showZeros="0" topLeftCell="A34" zoomScale="75" workbookViewId="0">
      <selection activeCell="I76" sqref="I76"/>
    </sheetView>
  </sheetViews>
  <sheetFormatPr baseColWidth="10" defaultRowHeight="12.75"/>
  <cols>
    <col min="1" max="1" width="16.42578125" style="2" customWidth="1"/>
    <col min="2" max="3" width="8.140625" style="2" hidden="1" customWidth="1"/>
    <col min="4" max="5" width="9.42578125" style="2" customWidth="1"/>
    <col min="6" max="13" width="8.7109375" style="2" customWidth="1"/>
    <col min="14" max="14" width="10.5703125" style="2" customWidth="1"/>
    <col min="15" max="15" width="10.28515625" style="2" customWidth="1"/>
    <col min="16" max="16" width="21.140625" style="2" customWidth="1"/>
    <col min="17" max="26" width="8.85546875" style="2" customWidth="1"/>
    <col min="27" max="28" width="10.42578125" style="2" customWidth="1"/>
    <col min="29" max="29" width="15.5703125" style="2" customWidth="1"/>
    <col min="30" max="30" width="6.140625" style="2" hidden="1" customWidth="1"/>
    <col min="31" max="35" width="7.140625" style="2" customWidth="1"/>
    <col min="36" max="36" width="7.5703125" style="2" customWidth="1"/>
    <col min="37" max="37" width="8.42578125" style="2" customWidth="1"/>
    <col min="38" max="38" width="7.42578125" style="2" customWidth="1"/>
    <col min="39" max="39" width="7.7109375" style="2" customWidth="1"/>
    <col min="40" max="40" width="7.28515625" style="2" customWidth="1"/>
    <col min="41" max="41" width="9.28515625" style="2" hidden="1" customWidth="1"/>
    <col min="42" max="42" width="6.28515625" style="2" customWidth="1"/>
    <col min="43" max="44" width="7.28515625" style="2" customWidth="1"/>
    <col min="45" max="45" width="6.85546875" style="2" customWidth="1"/>
    <col min="46" max="46" width="6.28515625" style="2" customWidth="1"/>
    <col min="47" max="16384" width="11.42578125" style="20"/>
  </cols>
  <sheetData>
    <row r="1" spans="1:46" ht="16.5" customHeight="1">
      <c r="A1" s="1" t="s">
        <v>326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 t="s">
        <v>268</v>
      </c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682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</row>
    <row r="2" spans="1:46" ht="16.5" customHeight="1">
      <c r="A2" s="1" t="s">
        <v>271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 t="s">
        <v>271</v>
      </c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75" t="s">
        <v>322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</row>
    <row r="3" spans="1:46" ht="16.5" customHeight="1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 t="s">
        <v>2</v>
      </c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 t="s">
        <v>180</v>
      </c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</row>
    <row r="4" spans="1:46" ht="1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T4" s="1"/>
    </row>
    <row r="5" spans="1:46" ht="19.5" customHeight="1">
      <c r="A5" s="2" t="s">
        <v>573</v>
      </c>
      <c r="L5" s="1" t="s">
        <v>618</v>
      </c>
      <c r="M5" s="1"/>
      <c r="P5" s="2" t="s">
        <v>573</v>
      </c>
      <c r="Q5" s="1"/>
      <c r="R5" s="1"/>
      <c r="S5" s="1"/>
      <c r="T5" s="1"/>
      <c r="U5" s="1"/>
      <c r="V5" s="1"/>
      <c r="W5" s="1"/>
      <c r="X5" s="1"/>
      <c r="Z5" s="1052" t="s">
        <v>618</v>
      </c>
      <c r="AC5" s="20" t="s">
        <v>573</v>
      </c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 t="s">
        <v>618</v>
      </c>
      <c r="AS5" s="1"/>
    </row>
    <row r="6" spans="1:46" ht="19.5" customHeight="1">
      <c r="L6" s="1"/>
      <c r="M6" s="1"/>
      <c r="Q6" s="1"/>
      <c r="R6" s="1"/>
      <c r="S6" s="1"/>
      <c r="T6" s="1"/>
      <c r="U6" s="1"/>
      <c r="V6" s="1"/>
      <c r="W6" s="1"/>
      <c r="X6" s="1"/>
      <c r="Z6" s="617"/>
    </row>
    <row r="7" spans="1:46" ht="21" customHeight="1">
      <c r="A7" s="11"/>
      <c r="B7" s="5" t="s">
        <v>7</v>
      </c>
      <c r="C7" s="6"/>
      <c r="D7" s="5" t="s">
        <v>378</v>
      </c>
      <c r="E7" s="6"/>
      <c r="F7" s="5" t="s">
        <v>379</v>
      </c>
      <c r="G7" s="6"/>
      <c r="H7" s="5" t="s">
        <v>380</v>
      </c>
      <c r="I7" s="6"/>
      <c r="J7" s="5" t="s">
        <v>381</v>
      </c>
      <c r="K7" s="6"/>
      <c r="L7" s="5" t="s">
        <v>382</v>
      </c>
      <c r="M7" s="6"/>
      <c r="N7" s="5" t="s">
        <v>80</v>
      </c>
      <c r="O7" s="6"/>
      <c r="P7" s="11"/>
      <c r="Q7" s="5" t="s">
        <v>378</v>
      </c>
      <c r="R7" s="6"/>
      <c r="S7" s="5" t="s">
        <v>379</v>
      </c>
      <c r="T7" s="6"/>
      <c r="U7" s="5" t="s">
        <v>380</v>
      </c>
      <c r="V7" s="6"/>
      <c r="W7" s="5" t="s">
        <v>381</v>
      </c>
      <c r="X7" s="6"/>
      <c r="Y7" s="5" t="s">
        <v>382</v>
      </c>
      <c r="Z7" s="6"/>
      <c r="AA7" s="5" t="s">
        <v>80</v>
      </c>
      <c r="AB7" s="6"/>
      <c r="AC7" s="899"/>
      <c r="AD7" s="1105" t="s">
        <v>383</v>
      </c>
      <c r="AE7" s="1108"/>
      <c r="AF7" s="1108"/>
      <c r="AG7" s="1108"/>
      <c r="AH7" s="1108"/>
      <c r="AI7" s="1108"/>
      <c r="AJ7" s="1109"/>
      <c r="AK7" s="1095" t="s">
        <v>110</v>
      </c>
      <c r="AL7" s="1096"/>
      <c r="AM7" s="800" t="s">
        <v>385</v>
      </c>
      <c r="AN7" s="801"/>
      <c r="AO7" s="801"/>
      <c r="AP7" s="801"/>
      <c r="AQ7" s="802"/>
      <c r="AR7" s="1092" t="s">
        <v>386</v>
      </c>
      <c r="AS7" s="1093"/>
      <c r="AT7" s="1094"/>
    </row>
    <row r="8" spans="1:46" ht="32.25" customHeight="1">
      <c r="A8" s="19" t="s">
        <v>671</v>
      </c>
      <c r="B8" s="9" t="s">
        <v>665</v>
      </c>
      <c r="C8" s="9" t="s">
        <v>389</v>
      </c>
      <c r="D8" s="9" t="s">
        <v>665</v>
      </c>
      <c r="E8" s="9" t="s">
        <v>389</v>
      </c>
      <c r="F8" s="9" t="s">
        <v>665</v>
      </c>
      <c r="G8" s="9" t="s">
        <v>389</v>
      </c>
      <c r="H8" s="9" t="s">
        <v>665</v>
      </c>
      <c r="I8" s="9" t="s">
        <v>389</v>
      </c>
      <c r="J8" s="9" t="s">
        <v>665</v>
      </c>
      <c r="K8" s="9" t="s">
        <v>389</v>
      </c>
      <c r="L8" s="9" t="s">
        <v>665</v>
      </c>
      <c r="M8" s="9" t="s">
        <v>389</v>
      </c>
      <c r="N8" s="9" t="s">
        <v>665</v>
      </c>
      <c r="O8" s="9" t="s">
        <v>389</v>
      </c>
      <c r="P8" s="19" t="s">
        <v>671</v>
      </c>
      <c r="Q8" s="9" t="s">
        <v>665</v>
      </c>
      <c r="R8" s="9" t="s">
        <v>389</v>
      </c>
      <c r="S8" s="9" t="s">
        <v>665</v>
      </c>
      <c r="T8" s="9" t="s">
        <v>389</v>
      </c>
      <c r="U8" s="9" t="s">
        <v>665</v>
      </c>
      <c r="V8" s="9" t="s">
        <v>389</v>
      </c>
      <c r="W8" s="9" t="s">
        <v>665</v>
      </c>
      <c r="X8" s="9" t="s">
        <v>389</v>
      </c>
      <c r="Y8" s="9" t="s">
        <v>665</v>
      </c>
      <c r="Z8" s="9" t="s">
        <v>389</v>
      </c>
      <c r="AA8" s="9" t="s">
        <v>665</v>
      </c>
      <c r="AB8" s="9" t="s">
        <v>389</v>
      </c>
      <c r="AC8" s="898" t="s">
        <v>174</v>
      </c>
      <c r="AD8" s="878" t="s">
        <v>8</v>
      </c>
      <c r="AE8" s="879" t="s">
        <v>396</v>
      </c>
      <c r="AF8" s="879" t="s">
        <v>397</v>
      </c>
      <c r="AG8" s="879" t="s">
        <v>398</v>
      </c>
      <c r="AH8" s="879" t="s">
        <v>399</v>
      </c>
      <c r="AI8" s="879" t="s">
        <v>400</v>
      </c>
      <c r="AJ8" s="897" t="s">
        <v>84</v>
      </c>
      <c r="AK8" s="885" t="s">
        <v>86</v>
      </c>
      <c r="AL8" s="933" t="s">
        <v>9</v>
      </c>
      <c r="AM8" s="883" t="s">
        <v>241</v>
      </c>
      <c r="AN8" s="1051" t="s">
        <v>112</v>
      </c>
      <c r="AO8" s="883" t="s">
        <v>242</v>
      </c>
      <c r="AP8" s="883" t="s">
        <v>83</v>
      </c>
      <c r="AQ8" s="884" t="s">
        <v>377</v>
      </c>
      <c r="AR8" s="885" t="s">
        <v>111</v>
      </c>
      <c r="AS8" s="885" t="s">
        <v>117</v>
      </c>
      <c r="AT8" s="886" t="s">
        <v>178</v>
      </c>
    </row>
    <row r="9" spans="1:46" ht="11.25" customHeight="1">
      <c r="A9" s="12"/>
      <c r="B9" s="913"/>
      <c r="C9" s="913"/>
      <c r="D9" s="913"/>
      <c r="E9" s="913"/>
      <c r="F9" s="913"/>
      <c r="G9" s="913"/>
      <c r="H9" s="913"/>
      <c r="I9" s="913"/>
      <c r="J9" s="913"/>
      <c r="K9" s="913"/>
      <c r="L9" s="913"/>
      <c r="M9" s="913"/>
      <c r="N9" s="913"/>
      <c r="O9" s="913"/>
      <c r="P9" s="12"/>
      <c r="Q9" s="913"/>
      <c r="R9" s="913"/>
      <c r="S9" s="913"/>
      <c r="T9" s="913"/>
      <c r="U9" s="913"/>
      <c r="V9" s="913"/>
      <c r="W9" s="913"/>
      <c r="X9" s="913"/>
      <c r="Y9" s="913"/>
      <c r="Z9" s="913"/>
      <c r="AA9" s="913"/>
      <c r="AB9" s="913"/>
      <c r="AC9" s="902"/>
      <c r="AD9" s="903"/>
      <c r="AE9" s="904"/>
      <c r="AF9" s="904"/>
      <c r="AG9" s="904"/>
      <c r="AH9" s="904"/>
      <c r="AI9" s="904"/>
      <c r="AJ9" s="905"/>
      <c r="AK9" s="906"/>
      <c r="AL9" s="907"/>
      <c r="AM9" s="908"/>
      <c r="AN9" s="909"/>
      <c r="AO9" s="908"/>
      <c r="AP9" s="908"/>
      <c r="AQ9" s="910"/>
      <c r="AR9" s="911"/>
      <c r="AS9" s="906"/>
      <c r="AT9" s="912"/>
    </row>
    <row r="10" spans="1:46" ht="21" customHeight="1">
      <c r="A10" s="15" t="s">
        <v>407</v>
      </c>
      <c r="B10" s="139">
        <f>SUM(B12:B17)</f>
        <v>3481</v>
      </c>
      <c r="C10" s="139">
        <f t="shared" ref="C10:M10" si="0">SUM(C12:C17)</f>
        <v>1741</v>
      </c>
      <c r="D10" s="139">
        <f t="shared" si="0"/>
        <v>749934</v>
      </c>
      <c r="E10" s="139">
        <f t="shared" si="0"/>
        <v>362006</v>
      </c>
      <c r="F10" s="139">
        <f t="shared" si="0"/>
        <v>438606</v>
      </c>
      <c r="G10" s="139">
        <f t="shared" si="0"/>
        <v>211011</v>
      </c>
      <c r="H10" s="139">
        <f t="shared" si="0"/>
        <v>352158</v>
      </c>
      <c r="I10" s="139">
        <f t="shared" si="0"/>
        <v>174202</v>
      </c>
      <c r="J10" s="139">
        <f t="shared" si="0"/>
        <v>211804</v>
      </c>
      <c r="K10" s="139">
        <f t="shared" si="0"/>
        <v>106309</v>
      </c>
      <c r="L10" s="139">
        <f t="shared" si="0"/>
        <v>140299</v>
      </c>
      <c r="M10" s="139">
        <f t="shared" si="0"/>
        <v>70601</v>
      </c>
      <c r="N10" s="139">
        <f>SUM(N12:N17)</f>
        <v>1892801</v>
      </c>
      <c r="O10" s="139">
        <f>SUM(O12:O17)</f>
        <v>924129</v>
      </c>
      <c r="P10" s="15" t="s">
        <v>407</v>
      </c>
      <c r="Q10" s="139">
        <f t="shared" ref="Q10:Z10" si="1">SUM(Q12:Q17)</f>
        <v>294711</v>
      </c>
      <c r="R10" s="139">
        <f t="shared" si="1"/>
        <v>138381</v>
      </c>
      <c r="S10" s="139">
        <f t="shared" si="1"/>
        <v>141352</v>
      </c>
      <c r="T10" s="139">
        <f t="shared" si="1"/>
        <v>64637</v>
      </c>
      <c r="U10" s="139">
        <f t="shared" si="1"/>
        <v>118264</v>
      </c>
      <c r="V10" s="139">
        <f t="shared" si="1"/>
        <v>57194</v>
      </c>
      <c r="W10" s="139">
        <f t="shared" si="1"/>
        <v>55005</v>
      </c>
      <c r="X10" s="139">
        <f t="shared" si="1"/>
        <v>27524</v>
      </c>
      <c r="Y10" s="139">
        <f t="shared" si="1"/>
        <v>37242</v>
      </c>
      <c r="Z10" s="139">
        <f t="shared" si="1"/>
        <v>18727</v>
      </c>
      <c r="AA10" s="139">
        <f>SUM(AA12:AA17)</f>
        <v>646574</v>
      </c>
      <c r="AB10" s="139">
        <f>SUM(AB12:AB17)</f>
        <v>306463</v>
      </c>
      <c r="AC10" s="15" t="s">
        <v>407</v>
      </c>
      <c r="AD10" s="144" t="e">
        <f>SUM(AD12:AD17)</f>
        <v>#REF!</v>
      </c>
      <c r="AE10" s="144">
        <f>SUM(AE12:AE17)</f>
        <v>15125</v>
      </c>
      <c r="AF10" s="144">
        <f t="shared" ref="AF10:AL10" si="2">SUM(AF12:AF17)</f>
        <v>13668</v>
      </c>
      <c r="AG10" s="144">
        <f t="shared" si="2"/>
        <v>12670</v>
      </c>
      <c r="AH10" s="144">
        <f t="shared" si="2"/>
        <v>9676</v>
      </c>
      <c r="AI10" s="144">
        <f t="shared" si="2"/>
        <v>8155</v>
      </c>
      <c r="AJ10" s="144">
        <f t="shared" si="2"/>
        <v>59294</v>
      </c>
      <c r="AK10" s="144">
        <f t="shared" si="2"/>
        <v>37463</v>
      </c>
      <c r="AL10" s="144">
        <f t="shared" si="2"/>
        <v>32752</v>
      </c>
      <c r="AM10" s="144">
        <f>SUM(AM12:AM17)</f>
        <v>36181</v>
      </c>
      <c r="AN10" s="144">
        <f>SUM(AN12:AN17)</f>
        <v>5432</v>
      </c>
      <c r="AO10" s="144">
        <f t="shared" ref="AO10:AT10" si="3">SUM(AO12:AO17)</f>
        <v>9456</v>
      </c>
      <c r="AP10" s="144">
        <f t="shared" si="3"/>
        <v>2543</v>
      </c>
      <c r="AQ10" s="144">
        <f t="shared" si="3"/>
        <v>38724</v>
      </c>
      <c r="AR10" s="144">
        <f t="shared" si="3"/>
        <v>16468</v>
      </c>
      <c r="AS10" s="144">
        <f t="shared" si="3"/>
        <v>14436</v>
      </c>
      <c r="AT10" s="144">
        <f t="shared" si="3"/>
        <v>2032</v>
      </c>
    </row>
    <row r="11" spans="1:46">
      <c r="A11" s="12"/>
      <c r="B11" s="139"/>
      <c r="C11" s="139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39"/>
      <c r="O11" s="139"/>
      <c r="P11" s="12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39"/>
      <c r="AB11" s="139"/>
      <c r="AC11" s="12"/>
      <c r="AD11" s="12"/>
      <c r="AE11" s="20"/>
      <c r="AF11" s="12"/>
      <c r="AG11" s="20"/>
      <c r="AH11" s="12"/>
      <c r="AI11" s="20"/>
      <c r="AJ11" s="12"/>
      <c r="AK11" s="12"/>
      <c r="AL11" s="12"/>
      <c r="AM11" s="39"/>
      <c r="AN11" s="20"/>
      <c r="AO11" s="12"/>
      <c r="AP11" s="12"/>
      <c r="AQ11" s="20"/>
      <c r="AR11" s="12"/>
      <c r="AS11" s="39"/>
      <c r="AT11" s="39"/>
    </row>
    <row r="12" spans="1:46" ht="27" customHeight="1">
      <c r="A12" s="12" t="s">
        <v>575</v>
      </c>
      <c r="B12" s="154">
        <f>'Niv1Pub  '!B10</f>
        <v>0</v>
      </c>
      <c r="C12" s="154">
        <f>'Niv1Pub  '!C10</f>
        <v>0</v>
      </c>
      <c r="D12" s="154">
        <f>'Niv1Pub  '!D10</f>
        <v>139117</v>
      </c>
      <c r="E12" s="154">
        <f>'Niv1Pub  '!E10</f>
        <v>65154</v>
      </c>
      <c r="F12" s="154">
        <f>'Niv1Pub  '!F10</f>
        <v>114004</v>
      </c>
      <c r="G12" s="154">
        <f>'Niv1Pub  '!G10</f>
        <v>53471</v>
      </c>
      <c r="H12" s="154">
        <f>'Niv1Pub  '!H10</f>
        <v>100995</v>
      </c>
      <c r="I12" s="154">
        <f>'Niv1Pub  '!I10</f>
        <v>49114</v>
      </c>
      <c r="J12" s="154">
        <f>'Niv1Pub  '!J10</f>
        <v>68512</v>
      </c>
      <c r="K12" s="154">
        <f>'Niv1Pub  '!K10</f>
        <v>34285</v>
      </c>
      <c r="L12" s="154">
        <f>'Niv1Pub  '!L10</f>
        <v>43732</v>
      </c>
      <c r="M12" s="154">
        <f>'Niv1Pub  '!M10</f>
        <v>22479</v>
      </c>
      <c r="N12" s="139">
        <f t="shared" ref="N12:O17" si="4">+D12+F12++H12+J12+L12</f>
        <v>466360</v>
      </c>
      <c r="O12" s="139">
        <f t="shared" si="4"/>
        <v>224503</v>
      </c>
      <c r="P12" s="12" t="s">
        <v>575</v>
      </c>
      <c r="Q12" s="154">
        <f>'Niv1Pub  '!Q10</f>
        <v>45659</v>
      </c>
      <c r="R12" s="154">
        <f>'Niv1Pub  '!R10</f>
        <v>20376</v>
      </c>
      <c r="S12" s="154">
        <f>'Niv1Pub  '!S10</f>
        <v>35242</v>
      </c>
      <c r="T12" s="154">
        <f>'Niv1Pub  '!T10</f>
        <v>15253</v>
      </c>
      <c r="U12" s="154">
        <f>'Niv1Pub  '!U10</f>
        <v>32366</v>
      </c>
      <c r="V12" s="154">
        <f>'Niv1Pub  '!V10</f>
        <v>15086</v>
      </c>
      <c r="W12" s="154">
        <f>'Niv1Pub  '!W10</f>
        <v>18594</v>
      </c>
      <c r="X12" s="154">
        <f>'Niv1Pub  '!X10</f>
        <v>9241</v>
      </c>
      <c r="Y12" s="154">
        <f>'Niv1Pub  '!Y10</f>
        <v>10276</v>
      </c>
      <c r="Z12" s="154">
        <f>'Niv1Pub  '!Z10</f>
        <v>5420</v>
      </c>
      <c r="AA12" s="139">
        <f t="shared" ref="AA12:AB17" si="5">+Q12+S12++U12+W12+Y12</f>
        <v>142137</v>
      </c>
      <c r="AB12" s="139">
        <f t="shared" si="5"/>
        <v>65376</v>
      </c>
      <c r="AC12" s="12" t="s">
        <v>575</v>
      </c>
      <c r="AD12" s="151" t="e">
        <f>+'Niv1Pub  '!#REF!</f>
        <v>#REF!</v>
      </c>
      <c r="AE12" s="151">
        <f>+'Niv1Pub  '!AD10</f>
        <v>3213</v>
      </c>
      <c r="AF12" s="151">
        <f>+'Niv1Pub  '!AE10</f>
        <v>3122</v>
      </c>
      <c r="AG12" s="151">
        <f>+'Niv1Pub  '!AF10</f>
        <v>3079</v>
      </c>
      <c r="AH12" s="151">
        <f>+'Niv1Pub  '!AG10</f>
        <v>2729</v>
      </c>
      <c r="AI12" s="151">
        <f>+'Niv1Pub  '!AH10</f>
        <v>2455</v>
      </c>
      <c r="AJ12" s="151">
        <f>+'Niv1Pub  '!AI10</f>
        <v>14598</v>
      </c>
      <c r="AK12" s="151">
        <f>+'Niv1Pub  '!AJ10</f>
        <v>9491</v>
      </c>
      <c r="AL12" s="151">
        <f>+'Niv1Pub  '!AK10</f>
        <v>8193</v>
      </c>
      <c r="AM12" s="151">
        <f>+'Niv1Pub  '!AL10</f>
        <v>9177</v>
      </c>
      <c r="AN12" s="151">
        <f>+'Niv1Pub  '!AM10</f>
        <v>1594</v>
      </c>
      <c r="AO12" s="151">
        <f>+'Niv1Pub  '!AN10</f>
        <v>0</v>
      </c>
      <c r="AP12" s="151">
        <f>+'Niv1Pub  '!AO10</f>
        <v>1595</v>
      </c>
      <c r="AQ12" s="151">
        <f>+'Niv1Pub  '!AP10</f>
        <v>10772</v>
      </c>
      <c r="AR12" s="151">
        <f>+'Niv1Pub  '!AQ10</f>
        <v>2890</v>
      </c>
      <c r="AS12" s="151">
        <f>+'Niv1Pub  '!AR10</f>
        <v>2727</v>
      </c>
      <c r="AT12" s="151">
        <f>+'Niv1Pub  '!AS10</f>
        <v>163</v>
      </c>
    </row>
    <row r="13" spans="1:46" ht="27" customHeight="1">
      <c r="A13" s="12" t="s">
        <v>580</v>
      </c>
      <c r="B13" s="154">
        <f>'Niv1Pub  '!B42</f>
        <v>0</v>
      </c>
      <c r="C13" s="154">
        <f>'Niv1Pub  '!C42</f>
        <v>0</v>
      </c>
      <c r="D13" s="154">
        <f>'Niv1Pub  '!D42</f>
        <v>72371</v>
      </c>
      <c r="E13" s="154">
        <f>'Niv1Pub  '!E42</f>
        <v>35101</v>
      </c>
      <c r="F13" s="154">
        <f>'Niv1Pub  '!F42</f>
        <v>43688</v>
      </c>
      <c r="G13" s="154">
        <f>'Niv1Pub  '!G42</f>
        <v>20754</v>
      </c>
      <c r="H13" s="154">
        <f>'Niv1Pub  '!H42</f>
        <v>36396</v>
      </c>
      <c r="I13" s="154">
        <f>'Niv1Pub  '!I42</f>
        <v>18050</v>
      </c>
      <c r="J13" s="154">
        <f>'Niv1Pub  '!J42</f>
        <v>21900</v>
      </c>
      <c r="K13" s="154">
        <f>'Niv1Pub  '!K42</f>
        <v>11240</v>
      </c>
      <c r="L13" s="154">
        <f>'Niv1Pub  '!L42</f>
        <v>14124</v>
      </c>
      <c r="M13" s="154">
        <f>'Niv1Pub  '!M42</f>
        <v>7233</v>
      </c>
      <c r="N13" s="139">
        <f>+D13+F13++H13+J13+L13</f>
        <v>188479</v>
      </c>
      <c r="O13" s="139">
        <f t="shared" si="4"/>
        <v>92378</v>
      </c>
      <c r="P13" s="12" t="s">
        <v>580</v>
      </c>
      <c r="Q13" s="154">
        <f>'Niv1Pub  '!Q42</f>
        <v>30312</v>
      </c>
      <c r="R13" s="154">
        <f>'Niv1Pub  '!R42</f>
        <v>14370</v>
      </c>
      <c r="S13" s="154">
        <f>'Niv1Pub  '!S42</f>
        <v>14358</v>
      </c>
      <c r="T13" s="154">
        <f>'Niv1Pub  '!T42</f>
        <v>6549</v>
      </c>
      <c r="U13" s="154">
        <f>'Niv1Pub  '!U42</f>
        <v>13164</v>
      </c>
      <c r="V13" s="154">
        <f>'Niv1Pub  '!V42</f>
        <v>6334</v>
      </c>
      <c r="W13" s="154">
        <f>'Niv1Pub  '!W42</f>
        <v>6160</v>
      </c>
      <c r="X13" s="154">
        <f>'Niv1Pub  '!X42</f>
        <v>3157</v>
      </c>
      <c r="Y13" s="154">
        <f>'Niv1Pub  '!Y42</f>
        <v>3349</v>
      </c>
      <c r="Z13" s="154">
        <f>'Niv1Pub  '!Z42</f>
        <v>1681</v>
      </c>
      <c r="AA13" s="139">
        <f t="shared" si="5"/>
        <v>67343</v>
      </c>
      <c r="AB13" s="139">
        <f t="shared" si="5"/>
        <v>32091</v>
      </c>
      <c r="AC13" s="12" t="s">
        <v>580</v>
      </c>
      <c r="AD13" s="151" t="e">
        <f>+'Niv1Pub  '!#REF!</f>
        <v>#REF!</v>
      </c>
      <c r="AE13" s="151">
        <f>+'Niv1Pub  '!AD42</f>
        <v>1252</v>
      </c>
      <c r="AF13" s="151">
        <f>+'Niv1Pub  '!AE42</f>
        <v>1163</v>
      </c>
      <c r="AG13" s="151">
        <f>+'Niv1Pub  '!AF42</f>
        <v>1095</v>
      </c>
      <c r="AH13" s="151">
        <f>+'Niv1Pub  '!AG42</f>
        <v>845</v>
      </c>
      <c r="AI13" s="151">
        <f>+'Niv1Pub  '!AH42</f>
        <v>650</v>
      </c>
      <c r="AJ13" s="151">
        <f>+'Niv1Pub  '!AI42</f>
        <v>5005</v>
      </c>
      <c r="AK13" s="151">
        <f>+'Niv1Pub  '!AJ42</f>
        <v>2942</v>
      </c>
      <c r="AL13" s="151">
        <f>+'Niv1Pub  '!AK42</f>
        <v>2639</v>
      </c>
      <c r="AM13" s="151">
        <f>+'Niv1Pub  '!AL42</f>
        <v>2790</v>
      </c>
      <c r="AN13" s="151">
        <f>+'Niv1Pub  '!AM42</f>
        <v>935</v>
      </c>
      <c r="AO13" s="151">
        <f>+'Niv1Pub  '!AN42</f>
        <v>976</v>
      </c>
      <c r="AP13" s="151">
        <f>+'Niv1Pub  '!AO42</f>
        <v>89</v>
      </c>
      <c r="AQ13" s="151">
        <f>+'Niv1Pub  '!AP42</f>
        <v>2879</v>
      </c>
      <c r="AR13" s="151">
        <f>+'Niv1Pub  '!AQ42</f>
        <v>1296</v>
      </c>
      <c r="AS13" s="151">
        <f>+'Niv1Pub  '!AR42</f>
        <v>1199</v>
      </c>
      <c r="AT13" s="151">
        <f>+'Niv1Pub  '!AS42</f>
        <v>97</v>
      </c>
    </row>
    <row r="14" spans="1:46" ht="27" customHeight="1">
      <c r="A14" s="12" t="s">
        <v>576</v>
      </c>
      <c r="B14" s="384">
        <f>'Niv1Pub  '!B62</f>
        <v>3481</v>
      </c>
      <c r="C14" s="384">
        <f>'Niv1Pub  '!C62</f>
        <v>1741</v>
      </c>
      <c r="D14" s="384">
        <f>'Niv1Pub  '!D62</f>
        <v>184447</v>
      </c>
      <c r="E14" s="384">
        <f>'Niv1Pub  '!E62</f>
        <v>88497</v>
      </c>
      <c r="F14" s="384">
        <f>'Niv1Pub  '!F62</f>
        <v>100879</v>
      </c>
      <c r="G14" s="384">
        <f>'Niv1Pub  '!G62</f>
        <v>47761</v>
      </c>
      <c r="H14" s="384">
        <f>'Niv1Pub  '!H62</f>
        <v>75955</v>
      </c>
      <c r="I14" s="384">
        <f>'Niv1Pub  '!I62</f>
        <v>36688</v>
      </c>
      <c r="J14" s="384">
        <f>'Niv1Pub  '!J62</f>
        <v>43279</v>
      </c>
      <c r="K14" s="384">
        <f>'Niv1Pub  '!K62</f>
        <v>21266</v>
      </c>
      <c r="L14" s="384">
        <f>'Niv1Pub  '!L62</f>
        <v>26310</v>
      </c>
      <c r="M14" s="384">
        <f>'Niv1Pub  '!M62</f>
        <v>12841</v>
      </c>
      <c r="N14" s="139">
        <f>+D14+F14++H14+J14+L14</f>
        <v>430870</v>
      </c>
      <c r="O14" s="139">
        <f t="shared" si="4"/>
        <v>207053</v>
      </c>
      <c r="P14" s="12" t="s">
        <v>576</v>
      </c>
      <c r="Q14" s="154">
        <f>'Niv1Pub  '!Q62</f>
        <v>79146</v>
      </c>
      <c r="R14" s="154">
        <f>'Niv1Pub  '!R62</f>
        <v>37159</v>
      </c>
      <c r="S14" s="154">
        <f>'Niv1Pub  '!S62</f>
        <v>32163</v>
      </c>
      <c r="T14" s="154">
        <f>'Niv1Pub  '!T62</f>
        <v>14725</v>
      </c>
      <c r="U14" s="154">
        <f>'Niv1Pub  '!U62</f>
        <v>23822</v>
      </c>
      <c r="V14" s="154">
        <f>'Niv1Pub  '!V62</f>
        <v>11437</v>
      </c>
      <c r="W14" s="154">
        <f>'Niv1Pub  '!W62</f>
        <v>9827</v>
      </c>
      <c r="X14" s="154">
        <f>'Niv1Pub  '!X62</f>
        <v>4889</v>
      </c>
      <c r="Y14" s="154">
        <f>'Niv1Pub  '!Y62</f>
        <v>5749</v>
      </c>
      <c r="Z14" s="154">
        <f>'Niv1Pub  '!Z62</f>
        <v>2774</v>
      </c>
      <c r="AA14" s="139">
        <f t="shared" si="5"/>
        <v>150707</v>
      </c>
      <c r="AB14" s="139">
        <f t="shared" si="5"/>
        <v>70984</v>
      </c>
      <c r="AC14" s="45" t="s">
        <v>576</v>
      </c>
      <c r="AD14" s="151" t="e">
        <f>+'Niv1Pub  '!#REF!</f>
        <v>#REF!</v>
      </c>
      <c r="AE14" s="151">
        <f>+'Niv1Pub  '!AD62</f>
        <v>3966</v>
      </c>
      <c r="AF14" s="151">
        <f>+'Niv1Pub  '!AE62</f>
        <v>3621</v>
      </c>
      <c r="AG14" s="151">
        <f>+'Niv1Pub  '!AF62</f>
        <v>3251</v>
      </c>
      <c r="AH14" s="151">
        <f>+'Niv1Pub  '!AG62</f>
        <v>2274</v>
      </c>
      <c r="AI14" s="151">
        <f>+'Niv1Pub  '!AH62</f>
        <v>1826</v>
      </c>
      <c r="AJ14" s="151">
        <f>+'Niv1Pub  '!AI62</f>
        <v>14938</v>
      </c>
      <c r="AK14" s="151">
        <f>+'Niv1Pub  '!AJ62</f>
        <v>10385</v>
      </c>
      <c r="AL14" s="151">
        <f>+'Niv1Pub  '!AK62</f>
        <v>8741</v>
      </c>
      <c r="AM14" s="151">
        <f>+'Niv1Pub  '!AL62</f>
        <v>9615</v>
      </c>
      <c r="AN14" s="151">
        <f>+'Niv1Pub  '!AM62</f>
        <v>1496</v>
      </c>
      <c r="AO14" s="151">
        <f>+'Niv1Pub  '!AN62</f>
        <v>4941</v>
      </c>
      <c r="AP14" s="151">
        <f>+'Niv1Pub  '!AO62</f>
        <v>313</v>
      </c>
      <c r="AQ14" s="151">
        <f>+'Niv1Pub  '!AP62</f>
        <v>9928</v>
      </c>
      <c r="AR14" s="151">
        <f>+'Niv1Pub  '!AQ62</f>
        <v>5023</v>
      </c>
      <c r="AS14" s="151">
        <f>+'Niv1Pub  '!AR62</f>
        <v>4341</v>
      </c>
      <c r="AT14" s="151">
        <f>+'Niv1Pub  '!AS62</f>
        <v>682</v>
      </c>
    </row>
    <row r="15" spans="1:46" ht="27" customHeight="1">
      <c r="A15" s="12" t="s">
        <v>578</v>
      </c>
      <c r="B15" s="154">
        <f>'Niv1Pub  '!B98</f>
        <v>0</v>
      </c>
      <c r="C15" s="154">
        <f>'Niv1Pub  '!C98</f>
        <v>0</v>
      </c>
      <c r="D15" s="154">
        <f>'Niv1Pub  '!D98</f>
        <v>97744</v>
      </c>
      <c r="E15" s="154">
        <f>'Niv1Pub  '!E98</f>
        <v>47480</v>
      </c>
      <c r="F15" s="154">
        <f>'Niv1Pub  '!F98</f>
        <v>53410</v>
      </c>
      <c r="G15" s="154">
        <f>'Niv1Pub  '!G98</f>
        <v>26079</v>
      </c>
      <c r="H15" s="154">
        <f>'Niv1Pub  '!H98</f>
        <v>41417</v>
      </c>
      <c r="I15" s="154">
        <f>'Niv1Pub  '!I98</f>
        <v>20543</v>
      </c>
      <c r="J15" s="154">
        <f>'Niv1Pub  '!J98</f>
        <v>23949</v>
      </c>
      <c r="K15" s="154">
        <f>'Niv1Pub  '!K98</f>
        <v>11566</v>
      </c>
      <c r="L15" s="154">
        <f>'Niv1Pub  '!L98</f>
        <v>16426</v>
      </c>
      <c r="M15" s="154">
        <f>'Niv1Pub  '!M98</f>
        <v>7577</v>
      </c>
      <c r="N15" s="139">
        <f t="shared" si="4"/>
        <v>232946</v>
      </c>
      <c r="O15" s="139">
        <f t="shared" si="4"/>
        <v>113245</v>
      </c>
      <c r="P15" s="12" t="s">
        <v>578</v>
      </c>
      <c r="Q15" s="154">
        <f>'Niv1Pub  '!Q98</f>
        <v>35643</v>
      </c>
      <c r="R15" s="154">
        <f>'Niv1Pub  '!R98</f>
        <v>16977</v>
      </c>
      <c r="S15" s="154">
        <f>'Niv1Pub  '!S98</f>
        <v>16927</v>
      </c>
      <c r="T15" s="154">
        <f>'Niv1Pub  '!T98</f>
        <v>8022</v>
      </c>
      <c r="U15" s="154">
        <f>'Niv1Pub  '!U98</f>
        <v>14192</v>
      </c>
      <c r="V15" s="154">
        <f>'Niv1Pub  '!V98</f>
        <v>6922</v>
      </c>
      <c r="W15" s="154">
        <f>'Niv1Pub  '!W98</f>
        <v>6166</v>
      </c>
      <c r="X15" s="154">
        <f>'Niv1Pub  '!X98</f>
        <v>2935</v>
      </c>
      <c r="Y15" s="154">
        <f>'Niv1Pub  '!Y98</f>
        <v>4727</v>
      </c>
      <c r="Z15" s="154">
        <f>'Niv1Pub  '!Z98</f>
        <v>2166</v>
      </c>
      <c r="AA15" s="139">
        <f t="shared" si="5"/>
        <v>77655</v>
      </c>
      <c r="AB15" s="139">
        <f t="shared" si="5"/>
        <v>37022</v>
      </c>
      <c r="AC15" s="12" t="s">
        <v>578</v>
      </c>
      <c r="AD15" s="151" t="e">
        <f>+'Niv1Pub  '!#REF!</f>
        <v>#REF!</v>
      </c>
      <c r="AE15" s="151">
        <f>+'Niv1Pub  '!AD98</f>
        <v>2029</v>
      </c>
      <c r="AF15" s="151">
        <f>+'Niv1Pub  '!AE98</f>
        <v>1731</v>
      </c>
      <c r="AG15" s="151">
        <f>+'Niv1Pub  '!AF98</f>
        <v>1602</v>
      </c>
      <c r="AH15" s="151">
        <f>+'Niv1Pub  '!AG98</f>
        <v>1292</v>
      </c>
      <c r="AI15" s="151">
        <f>+'Niv1Pub  '!AH98</f>
        <v>1046</v>
      </c>
      <c r="AJ15" s="151">
        <f>+'Niv1Pub  '!AI98</f>
        <v>7700</v>
      </c>
      <c r="AK15" s="151">
        <f>+'Niv1Pub  '!AJ98</f>
        <v>4389</v>
      </c>
      <c r="AL15" s="151">
        <f>+'Niv1Pub  '!AK98</f>
        <v>3957</v>
      </c>
      <c r="AM15" s="151">
        <f>+'Niv1Pub  '!AL98</f>
        <v>3823</v>
      </c>
      <c r="AN15" s="151">
        <f>+'Niv1Pub  '!AM98</f>
        <v>0</v>
      </c>
      <c r="AO15" s="151">
        <f>+'Niv1Pub  '!AN98</f>
        <v>1486</v>
      </c>
      <c r="AP15" s="151">
        <f>+'Niv1Pub  '!AO98</f>
        <v>103</v>
      </c>
      <c r="AQ15" s="151">
        <f>+'Niv1Pub  '!AP98</f>
        <v>3926</v>
      </c>
      <c r="AR15" s="151">
        <f>+'Niv1Pub  '!AQ98</f>
        <v>2180</v>
      </c>
      <c r="AS15" s="151">
        <f>+'Niv1Pub  '!AR98</f>
        <v>1869</v>
      </c>
      <c r="AT15" s="151">
        <f>+'Niv1Pub  '!AS98</f>
        <v>311</v>
      </c>
    </row>
    <row r="16" spans="1:46" s="147" customFormat="1" ht="27" customHeight="1">
      <c r="A16" s="190" t="s">
        <v>617</v>
      </c>
      <c r="B16" s="405">
        <f>'Niv1Pub  '!B131</f>
        <v>0</v>
      </c>
      <c r="C16" s="405">
        <f>'Niv1Pub  '!C131</f>
        <v>0</v>
      </c>
      <c r="D16" s="405">
        <f>'Niv1Pub  '!D131</f>
        <v>171702</v>
      </c>
      <c r="E16" s="405">
        <f>'Niv1Pub  '!E131</f>
        <v>82414</v>
      </c>
      <c r="F16" s="405">
        <f>'Niv1Pub  '!F131</f>
        <v>87750</v>
      </c>
      <c r="G16" s="405">
        <f>'Niv1Pub  '!G131</f>
        <v>42662</v>
      </c>
      <c r="H16" s="405">
        <f>'Niv1Pub  '!H131</f>
        <v>69059</v>
      </c>
      <c r="I16" s="405">
        <f>'Niv1Pub  '!I131</f>
        <v>34720</v>
      </c>
      <c r="J16" s="405">
        <f>'Niv1Pub  '!J131</f>
        <v>37832</v>
      </c>
      <c r="K16" s="405">
        <f>'Niv1Pub  '!K131</f>
        <v>19344</v>
      </c>
      <c r="L16" s="405">
        <f>'Niv1Pub  '!L131</f>
        <v>28755</v>
      </c>
      <c r="M16" s="405">
        <f>'Niv1Pub  '!M131</f>
        <v>14820</v>
      </c>
      <c r="N16" s="381">
        <f t="shared" si="4"/>
        <v>395098</v>
      </c>
      <c r="O16" s="381">
        <f t="shared" si="4"/>
        <v>193960</v>
      </c>
      <c r="P16" s="190" t="s">
        <v>617</v>
      </c>
      <c r="Q16" s="405">
        <f>'Niv1Pub  '!Q131</f>
        <v>72681</v>
      </c>
      <c r="R16" s="405">
        <f>'Niv1Pub  '!R131</f>
        <v>33771</v>
      </c>
      <c r="S16" s="405">
        <f>'Niv1Pub  '!S131</f>
        <v>31215</v>
      </c>
      <c r="T16" s="405">
        <f>'Niv1Pub  '!T131</f>
        <v>14290</v>
      </c>
      <c r="U16" s="405">
        <f>'Niv1Pub  '!U131</f>
        <v>26176</v>
      </c>
      <c r="V16" s="405">
        <f>'Niv1Pub  '!V131</f>
        <v>12834</v>
      </c>
      <c r="W16" s="405">
        <f>'Niv1Pub  '!W131</f>
        <v>10389</v>
      </c>
      <c r="X16" s="405">
        <f>'Niv1Pub  '!X131</f>
        <v>5270</v>
      </c>
      <c r="Y16" s="405">
        <f>'Niv1Pub  '!Y131</f>
        <v>10200</v>
      </c>
      <c r="Z16" s="405">
        <f>'Niv1Pub  '!Z131</f>
        <v>5211</v>
      </c>
      <c r="AA16" s="139">
        <f t="shared" si="5"/>
        <v>150661</v>
      </c>
      <c r="AB16" s="139">
        <f t="shared" si="5"/>
        <v>71376</v>
      </c>
      <c r="AC16" s="190" t="s">
        <v>617</v>
      </c>
      <c r="AD16" s="187" t="e">
        <f>+'Niv1Pub  '!#REF!</f>
        <v>#REF!</v>
      </c>
      <c r="AE16" s="187">
        <f>+'Niv1Pub  '!AD131</f>
        <v>2918</v>
      </c>
      <c r="AF16" s="187">
        <f>+'Niv1Pub  '!AE131</f>
        <v>2627</v>
      </c>
      <c r="AG16" s="187">
        <f>+'Niv1Pub  '!AF131</f>
        <v>2463</v>
      </c>
      <c r="AH16" s="187">
        <f>+'Niv1Pub  '!AG131</f>
        <v>1691</v>
      </c>
      <c r="AI16" s="187">
        <f>+'Niv1Pub  '!AH131</f>
        <v>1555</v>
      </c>
      <c r="AJ16" s="187">
        <f>+'Niv1Pub  '!AI131</f>
        <v>11254</v>
      </c>
      <c r="AK16" s="187">
        <f>+'Niv1Pub  '!AJ131</f>
        <v>6921</v>
      </c>
      <c r="AL16" s="187">
        <f>+'Niv1Pub  '!AK131</f>
        <v>6180</v>
      </c>
      <c r="AM16" s="187">
        <f>+'Niv1Pub  '!AL131</f>
        <v>6630</v>
      </c>
      <c r="AN16" s="187">
        <f>+'Niv1Pub  '!AM131</f>
        <v>1108</v>
      </c>
      <c r="AO16" s="187">
        <f>+'Niv1Pub  '!AN131</f>
        <v>0</v>
      </c>
      <c r="AP16" s="187">
        <f>+'Niv1Pub  '!AO131</f>
        <v>216</v>
      </c>
      <c r="AQ16" s="187">
        <f>+'Niv1Pub  '!AP131</f>
        <v>6846</v>
      </c>
      <c r="AR16" s="187">
        <f>+'Niv1Pub  '!AQ131</f>
        <v>3013</v>
      </c>
      <c r="AS16" s="187">
        <f>+'Niv1Pub  '!AR131</f>
        <v>2826</v>
      </c>
      <c r="AT16" s="187">
        <f>+'Niv1Pub  '!AS131</f>
        <v>187</v>
      </c>
    </row>
    <row r="17" spans="1:47" ht="27" customHeight="1">
      <c r="A17" s="12" t="s">
        <v>579</v>
      </c>
      <c r="B17" s="151">
        <f>'Niv1Pub  '!B162</f>
        <v>0</v>
      </c>
      <c r="C17" s="151">
        <f>'Niv1Pub  '!C162</f>
        <v>0</v>
      </c>
      <c r="D17" s="151">
        <f>'Niv1Pub  '!D162</f>
        <v>84553</v>
      </c>
      <c r="E17" s="151">
        <f>'Niv1Pub  '!E162</f>
        <v>43360</v>
      </c>
      <c r="F17" s="151">
        <f>'Niv1Pub  '!F162</f>
        <v>38875</v>
      </c>
      <c r="G17" s="151">
        <f>'Niv1Pub  '!G162</f>
        <v>20284</v>
      </c>
      <c r="H17" s="151">
        <f>'Niv1Pub  '!H162</f>
        <v>28336</v>
      </c>
      <c r="I17" s="151">
        <f>'Niv1Pub  '!I162</f>
        <v>15087</v>
      </c>
      <c r="J17" s="151">
        <f>'Niv1Pub  '!J162</f>
        <v>16332</v>
      </c>
      <c r="K17" s="151">
        <f>'Niv1Pub  '!K162</f>
        <v>8608</v>
      </c>
      <c r="L17" s="151">
        <f>'Niv1Pub  '!L162</f>
        <v>10952</v>
      </c>
      <c r="M17" s="151">
        <f>'Niv1Pub  '!M162</f>
        <v>5651</v>
      </c>
      <c r="N17" s="16">
        <f t="shared" si="4"/>
        <v>179048</v>
      </c>
      <c r="O17" s="16">
        <f t="shared" si="4"/>
        <v>92990</v>
      </c>
      <c r="P17" s="12" t="s">
        <v>579</v>
      </c>
      <c r="Q17" s="151">
        <f>'Niv1Pub  '!Q162</f>
        <v>31270</v>
      </c>
      <c r="R17" s="151">
        <f>'Niv1Pub  '!R162</f>
        <v>15728</v>
      </c>
      <c r="S17" s="151">
        <f>'Niv1Pub  '!S162</f>
        <v>11447</v>
      </c>
      <c r="T17" s="151">
        <f>'Niv1Pub  '!T162</f>
        <v>5798</v>
      </c>
      <c r="U17" s="151">
        <f>'Niv1Pub  '!U162</f>
        <v>8544</v>
      </c>
      <c r="V17" s="151">
        <f>'Niv1Pub  '!V162</f>
        <v>4581</v>
      </c>
      <c r="W17" s="151">
        <f>'Niv1Pub  '!W162</f>
        <v>3869</v>
      </c>
      <c r="X17" s="151">
        <f>'Niv1Pub  '!X162</f>
        <v>2032</v>
      </c>
      <c r="Y17" s="151">
        <f>'Niv1Pub  '!Y162</f>
        <v>2941</v>
      </c>
      <c r="Z17" s="151">
        <f>'Niv1Pub  '!Z162</f>
        <v>1475</v>
      </c>
      <c r="AA17" s="16">
        <f t="shared" si="5"/>
        <v>58071</v>
      </c>
      <c r="AB17" s="16">
        <f t="shared" si="5"/>
        <v>29614</v>
      </c>
      <c r="AC17" s="12" t="s">
        <v>579</v>
      </c>
      <c r="AD17" s="151" t="e">
        <f>+'Niv1Pub  '!#REF!</f>
        <v>#REF!</v>
      </c>
      <c r="AE17" s="151">
        <f>+'Niv1Pub  '!AD162</f>
        <v>1747</v>
      </c>
      <c r="AF17" s="151">
        <f>+'Niv1Pub  '!AE162</f>
        <v>1404</v>
      </c>
      <c r="AG17" s="151">
        <f>+'Niv1Pub  '!AF162</f>
        <v>1180</v>
      </c>
      <c r="AH17" s="151">
        <f>+'Niv1Pub  '!AG162</f>
        <v>845</v>
      </c>
      <c r="AI17" s="151">
        <f>+'Niv1Pub  '!AH162</f>
        <v>623</v>
      </c>
      <c r="AJ17" s="151">
        <f>+'Niv1Pub  '!AI162</f>
        <v>5799</v>
      </c>
      <c r="AK17" s="151">
        <f>+'Niv1Pub  '!AJ162</f>
        <v>3335</v>
      </c>
      <c r="AL17" s="151">
        <f>+'Niv1Pub  '!AK162</f>
        <v>3042</v>
      </c>
      <c r="AM17" s="151">
        <f>+'Niv1Pub  '!AL162</f>
        <v>4146</v>
      </c>
      <c r="AN17" s="151">
        <f>+'Niv1Pub  '!AM162</f>
        <v>299</v>
      </c>
      <c r="AO17" s="151">
        <f>+'Niv1Pub  '!AN162</f>
        <v>2053</v>
      </c>
      <c r="AP17" s="151">
        <f>+'Niv1Pub  '!AO162</f>
        <v>227</v>
      </c>
      <c r="AQ17" s="151">
        <f>+'Niv1Pub  '!AP162</f>
        <v>4373</v>
      </c>
      <c r="AR17" s="151">
        <f>+'Niv1Pub  '!AQ162</f>
        <v>2066</v>
      </c>
      <c r="AS17" s="151">
        <f>+'Niv1Pub  '!AR162</f>
        <v>1474</v>
      </c>
      <c r="AT17" s="151">
        <f>+'Niv1Pub  '!AS162</f>
        <v>592</v>
      </c>
    </row>
    <row r="18" spans="1:47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91"/>
      <c r="AE18" s="9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</row>
    <row r="20" spans="1:47" ht="18.75" customHeight="1">
      <c r="AC20" s="1" t="s">
        <v>683</v>
      </c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7">
      <c r="A21" s="145" t="s">
        <v>327</v>
      </c>
      <c r="B21" s="146"/>
      <c r="C21" s="146"/>
      <c r="D21" s="146"/>
      <c r="E21" s="146"/>
      <c r="F21" s="146"/>
      <c r="G21" s="146"/>
      <c r="H21" s="146"/>
      <c r="I21" s="146"/>
      <c r="J21" s="146"/>
      <c r="K21" s="146"/>
      <c r="L21" s="146"/>
      <c r="M21" s="146"/>
      <c r="N21" s="146"/>
      <c r="O21" s="146"/>
      <c r="P21" s="1" t="s">
        <v>269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46"/>
      <c r="AB21" s="146"/>
      <c r="AC21" s="1" t="s">
        <v>322</v>
      </c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7" ht="15" customHeight="1">
      <c r="A22" s="1" t="s">
        <v>271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 t="s">
        <v>271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 t="s">
        <v>2</v>
      </c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7" ht="15" customHeight="1">
      <c r="A23" s="1" t="s">
        <v>2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 t="s">
        <v>2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1"/>
    </row>
    <row r="24" spans="1:47" ht="19.5" customHeight="1">
      <c r="A24" s="3" t="s">
        <v>573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 t="s">
        <v>376</v>
      </c>
      <c r="M24" s="1"/>
      <c r="N24" s="1"/>
      <c r="O24" s="1"/>
      <c r="P24" s="2" t="s">
        <v>573</v>
      </c>
      <c r="Y24" s="1" t="s">
        <v>376</v>
      </c>
      <c r="Z24" s="1"/>
      <c r="AA24" s="1"/>
      <c r="AB24" s="1"/>
      <c r="AC24" s="2" t="s">
        <v>573</v>
      </c>
      <c r="AQ24" s="1098" t="s">
        <v>376</v>
      </c>
      <c r="AR24" s="1098"/>
      <c r="AS24" s="142"/>
    </row>
    <row r="25" spans="1:47" ht="19.5" customHeight="1">
      <c r="A25" s="3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Y25" s="1"/>
      <c r="Z25" s="1"/>
      <c r="AA25" s="1"/>
      <c r="AB25" s="1"/>
    </row>
    <row r="26" spans="1:47" ht="19.5" customHeight="1">
      <c r="A26" s="893"/>
      <c r="B26" s="894" t="s">
        <v>7</v>
      </c>
      <c r="C26" s="895"/>
      <c r="D26" s="894" t="s">
        <v>378</v>
      </c>
      <c r="E26" s="895"/>
      <c r="F26" s="894" t="s">
        <v>379</v>
      </c>
      <c r="G26" s="895"/>
      <c r="H26" s="894" t="s">
        <v>380</v>
      </c>
      <c r="I26" s="895"/>
      <c r="J26" s="894" t="s">
        <v>381</v>
      </c>
      <c r="K26" s="895"/>
      <c r="L26" s="894" t="s">
        <v>382</v>
      </c>
      <c r="M26" s="895"/>
      <c r="N26" s="894" t="s">
        <v>80</v>
      </c>
      <c r="O26" s="895"/>
      <c r="P26" s="896"/>
      <c r="Q26" s="894" t="s">
        <v>378</v>
      </c>
      <c r="R26" s="895"/>
      <c r="S26" s="894" t="s">
        <v>379</v>
      </c>
      <c r="T26" s="895"/>
      <c r="U26" s="894" t="s">
        <v>380</v>
      </c>
      <c r="V26" s="895"/>
      <c r="W26" s="894" t="s">
        <v>381</v>
      </c>
      <c r="X26" s="895"/>
      <c r="Y26" s="894" t="s">
        <v>382</v>
      </c>
      <c r="Z26" s="895"/>
      <c r="AA26" s="894" t="s">
        <v>80</v>
      </c>
      <c r="AB26" s="895"/>
      <c r="AC26" s="899"/>
      <c r="AD26" s="1105" t="s">
        <v>383</v>
      </c>
      <c r="AE26" s="1108"/>
      <c r="AF26" s="1108"/>
      <c r="AG26" s="1108"/>
      <c r="AH26" s="1108"/>
      <c r="AI26" s="1108"/>
      <c r="AJ26" s="1109"/>
      <c r="AK26" s="1095" t="s">
        <v>110</v>
      </c>
      <c r="AL26" s="1096"/>
      <c r="AM26" s="800" t="s">
        <v>385</v>
      </c>
      <c r="AN26" s="801"/>
      <c r="AO26" s="801"/>
      <c r="AP26" s="801"/>
      <c r="AQ26" s="802"/>
      <c r="AR26" s="1092" t="s">
        <v>386</v>
      </c>
      <c r="AS26" s="1093"/>
      <c r="AT26" s="1094"/>
    </row>
    <row r="27" spans="1:47" ht="25.5" customHeight="1">
      <c r="A27" s="891" t="s">
        <v>671</v>
      </c>
      <c r="B27" s="892" t="s">
        <v>665</v>
      </c>
      <c r="C27" s="892" t="s">
        <v>389</v>
      </c>
      <c r="D27" s="892" t="s">
        <v>665</v>
      </c>
      <c r="E27" s="892" t="s">
        <v>389</v>
      </c>
      <c r="F27" s="892" t="s">
        <v>665</v>
      </c>
      <c r="G27" s="892" t="s">
        <v>389</v>
      </c>
      <c r="H27" s="892" t="s">
        <v>665</v>
      </c>
      <c r="I27" s="892" t="s">
        <v>389</v>
      </c>
      <c r="J27" s="892" t="s">
        <v>665</v>
      </c>
      <c r="K27" s="892" t="s">
        <v>389</v>
      </c>
      <c r="L27" s="892" t="s">
        <v>665</v>
      </c>
      <c r="M27" s="892" t="s">
        <v>389</v>
      </c>
      <c r="N27" s="892" t="s">
        <v>665</v>
      </c>
      <c r="O27" s="892" t="s">
        <v>389</v>
      </c>
      <c r="P27" s="891" t="s">
        <v>671</v>
      </c>
      <c r="Q27" s="892" t="s">
        <v>665</v>
      </c>
      <c r="R27" s="892" t="s">
        <v>389</v>
      </c>
      <c r="S27" s="892" t="s">
        <v>665</v>
      </c>
      <c r="T27" s="892" t="s">
        <v>389</v>
      </c>
      <c r="U27" s="892" t="s">
        <v>665</v>
      </c>
      <c r="V27" s="892" t="s">
        <v>389</v>
      </c>
      <c r="W27" s="892" t="s">
        <v>665</v>
      </c>
      <c r="X27" s="892" t="s">
        <v>389</v>
      </c>
      <c r="Y27" s="892" t="s">
        <v>665</v>
      </c>
      <c r="Z27" s="892" t="s">
        <v>389</v>
      </c>
      <c r="AA27" s="892" t="s">
        <v>665</v>
      </c>
      <c r="AB27" s="892" t="s">
        <v>389</v>
      </c>
      <c r="AC27" s="898" t="s">
        <v>174</v>
      </c>
      <c r="AD27" s="878" t="s">
        <v>8</v>
      </c>
      <c r="AE27" s="879" t="s">
        <v>396</v>
      </c>
      <c r="AF27" s="879" t="s">
        <v>397</v>
      </c>
      <c r="AG27" s="879" t="s">
        <v>398</v>
      </c>
      <c r="AH27" s="879" t="s">
        <v>399</v>
      </c>
      <c r="AI27" s="879" t="s">
        <v>400</v>
      </c>
      <c r="AJ27" s="897" t="s">
        <v>84</v>
      </c>
      <c r="AK27" s="885" t="s">
        <v>86</v>
      </c>
      <c r="AL27" s="933" t="s">
        <v>9</v>
      </c>
      <c r="AM27" s="883" t="s">
        <v>241</v>
      </c>
      <c r="AN27" s="1051" t="s">
        <v>112</v>
      </c>
      <c r="AO27" s="883" t="s">
        <v>242</v>
      </c>
      <c r="AP27" s="883" t="s">
        <v>83</v>
      </c>
      <c r="AQ27" s="884" t="s">
        <v>377</v>
      </c>
      <c r="AR27" s="885" t="s">
        <v>111</v>
      </c>
      <c r="AS27" s="885" t="s">
        <v>117</v>
      </c>
      <c r="AT27" s="886" t="s">
        <v>178</v>
      </c>
    </row>
    <row r="28" spans="1:47" ht="13.5" customHeight="1">
      <c r="A28" s="900"/>
      <c r="B28" s="901"/>
      <c r="C28" s="901"/>
      <c r="D28" s="901"/>
      <c r="E28" s="901"/>
      <c r="F28" s="901"/>
      <c r="G28" s="901"/>
      <c r="H28" s="901"/>
      <c r="I28" s="901"/>
      <c r="J28" s="901"/>
      <c r="K28" s="901"/>
      <c r="L28" s="901"/>
      <c r="M28" s="901"/>
      <c r="N28" s="901"/>
      <c r="O28" s="901"/>
      <c r="P28" s="900"/>
      <c r="Q28" s="901"/>
      <c r="R28" s="901"/>
      <c r="S28" s="901"/>
      <c r="T28" s="901"/>
      <c r="U28" s="901"/>
      <c r="V28" s="901"/>
      <c r="W28" s="901"/>
      <c r="X28" s="901"/>
      <c r="Y28" s="901"/>
      <c r="Z28" s="901"/>
      <c r="AA28" s="901"/>
      <c r="AB28" s="901"/>
      <c r="AC28" s="899"/>
      <c r="AD28" s="903"/>
      <c r="AE28" s="904"/>
      <c r="AF28" s="904"/>
      <c r="AG28" s="904"/>
      <c r="AH28" s="904"/>
      <c r="AI28" s="904"/>
      <c r="AJ28" s="905"/>
      <c r="AK28" s="906"/>
      <c r="AL28" s="907"/>
      <c r="AM28" s="908"/>
      <c r="AN28" s="909"/>
      <c r="AO28" s="908"/>
      <c r="AP28" s="908"/>
      <c r="AQ28" s="910"/>
      <c r="AR28" s="911"/>
      <c r="AS28" s="906"/>
      <c r="AT28" s="912"/>
    </row>
    <row r="29" spans="1:47" ht="19.5" customHeight="1">
      <c r="A29" s="15" t="s">
        <v>407</v>
      </c>
      <c r="B29" s="139" t="e">
        <f>SUM(B31:B36)</f>
        <v>#REF!</v>
      </c>
      <c r="C29" s="139" t="e">
        <f>SUM(C31:C36)</f>
        <v>#REF!</v>
      </c>
      <c r="D29" s="139">
        <f t="shared" ref="D29:M29" si="6">SUM(D31:D36)</f>
        <v>151367</v>
      </c>
      <c r="E29" s="139">
        <f t="shared" si="6"/>
        <v>74711</v>
      </c>
      <c r="F29" s="139">
        <f t="shared" si="6"/>
        <v>116812</v>
      </c>
      <c r="G29" s="139">
        <f t="shared" si="6"/>
        <v>57376</v>
      </c>
      <c r="H29" s="139">
        <f t="shared" si="6"/>
        <v>105307</v>
      </c>
      <c r="I29" s="139">
        <f t="shared" si="6"/>
        <v>52165</v>
      </c>
      <c r="J29" s="139">
        <f t="shared" si="6"/>
        <v>80954</v>
      </c>
      <c r="K29" s="139">
        <f t="shared" si="6"/>
        <v>40861</v>
      </c>
      <c r="L29" s="139">
        <f t="shared" si="6"/>
        <v>61841</v>
      </c>
      <c r="M29" s="139">
        <f t="shared" si="6"/>
        <v>31630</v>
      </c>
      <c r="N29" s="139">
        <f>SUM(N31:N36)</f>
        <v>516281</v>
      </c>
      <c r="O29" s="139">
        <f>SUM(O31:O36)</f>
        <v>256743</v>
      </c>
      <c r="P29" s="15" t="s">
        <v>407</v>
      </c>
      <c r="Q29" s="139">
        <f t="shared" ref="Q29:Z29" si="7">SUM(Q31:Q36)</f>
        <v>28759</v>
      </c>
      <c r="R29" s="139">
        <f t="shared" si="7"/>
        <v>13194</v>
      </c>
      <c r="S29" s="139">
        <f t="shared" si="7"/>
        <v>20522</v>
      </c>
      <c r="T29" s="139">
        <f t="shared" si="7"/>
        <v>9335</v>
      </c>
      <c r="U29" s="139">
        <f>SUM(U31:U36)</f>
        <v>20146</v>
      </c>
      <c r="V29" s="139">
        <f t="shared" si="7"/>
        <v>9416</v>
      </c>
      <c r="W29" s="139">
        <f t="shared" si="7"/>
        <v>13282</v>
      </c>
      <c r="X29" s="139">
        <f t="shared" si="7"/>
        <v>6517</v>
      </c>
      <c r="Y29" s="139">
        <f t="shared" si="7"/>
        <v>8117</v>
      </c>
      <c r="Z29" s="139">
        <f t="shared" si="7"/>
        <v>4242</v>
      </c>
      <c r="AA29" s="139">
        <f>SUM(AA31:AA36)</f>
        <v>90826</v>
      </c>
      <c r="AB29" s="139">
        <f>SUM(AB31:AB36)</f>
        <v>42704</v>
      </c>
      <c r="AC29" s="15" t="s">
        <v>407</v>
      </c>
      <c r="AD29" s="144" t="e">
        <f>SUM(AD31:AD36)</f>
        <v>#REF!</v>
      </c>
      <c r="AE29" s="144">
        <f t="shared" ref="AE29:AT29" si="8">SUM(AE31:AE36)</f>
        <v>4513</v>
      </c>
      <c r="AF29" s="144">
        <f t="shared" si="8"/>
        <v>4213</v>
      </c>
      <c r="AG29" s="144">
        <f t="shared" si="8"/>
        <v>4041</v>
      </c>
      <c r="AH29" s="144">
        <f t="shared" si="8"/>
        <v>3530</v>
      </c>
      <c r="AI29" s="144">
        <f t="shared" si="8"/>
        <v>3494</v>
      </c>
      <c r="AJ29" s="144">
        <f t="shared" si="8"/>
        <v>19791</v>
      </c>
      <c r="AK29" s="144">
        <f t="shared" si="8"/>
        <v>15916</v>
      </c>
      <c r="AL29" s="144">
        <f t="shared" si="8"/>
        <v>14743</v>
      </c>
      <c r="AM29" s="144">
        <f t="shared" si="8"/>
        <v>14555</v>
      </c>
      <c r="AN29" s="144">
        <f>SUM(AN31:AN36)</f>
        <v>211</v>
      </c>
      <c r="AO29" s="144">
        <f t="shared" si="8"/>
        <v>3373</v>
      </c>
      <c r="AP29" s="144">
        <f t="shared" si="8"/>
        <v>2255</v>
      </c>
      <c r="AQ29" s="144">
        <f t="shared" si="8"/>
        <v>16810</v>
      </c>
      <c r="AR29" s="144">
        <f t="shared" si="8"/>
        <v>3995</v>
      </c>
      <c r="AS29" s="144">
        <f t="shared" si="8"/>
        <v>3859</v>
      </c>
      <c r="AT29" s="144">
        <f t="shared" si="8"/>
        <v>136</v>
      </c>
    </row>
    <row r="30" spans="1:47">
      <c r="A30" s="12"/>
      <c r="B30" s="17"/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25"/>
      <c r="N30" s="139"/>
      <c r="O30" s="139"/>
      <c r="P30" s="15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2"/>
      <c r="AD30" s="190"/>
      <c r="AE30" s="147"/>
      <c r="AF30" s="190"/>
      <c r="AG30" s="147"/>
      <c r="AH30" s="190"/>
      <c r="AI30" s="147"/>
      <c r="AJ30" s="12"/>
      <c r="AK30" s="12"/>
      <c r="AL30" s="12"/>
      <c r="AM30" s="39"/>
      <c r="AN30" s="39"/>
      <c r="AO30" s="12"/>
      <c r="AP30" s="12"/>
      <c r="AQ30" s="12"/>
      <c r="AR30" s="39"/>
      <c r="AS30" s="39"/>
      <c r="AT30" s="12"/>
    </row>
    <row r="31" spans="1:47" ht="24.75" customHeight="1">
      <c r="A31" s="12" t="s">
        <v>575</v>
      </c>
      <c r="B31" s="151" t="e">
        <f>'Niv1Privé '!#REF!</f>
        <v>#REF!</v>
      </c>
      <c r="C31" s="151" t="e">
        <f>'Niv1Privé '!#REF!</f>
        <v>#REF!</v>
      </c>
      <c r="D31" s="151">
        <f>'Niv1Privé '!B10</f>
        <v>87729</v>
      </c>
      <c r="E31" s="151">
        <f>'Niv1Privé '!C10</f>
        <v>42834</v>
      </c>
      <c r="F31" s="151">
        <f>'Niv1Privé '!D10</f>
        <v>68377</v>
      </c>
      <c r="G31" s="151">
        <f>'Niv1Privé '!E10</f>
        <v>33078</v>
      </c>
      <c r="H31" s="151">
        <f>'Niv1Privé '!F10</f>
        <v>61872</v>
      </c>
      <c r="I31" s="151">
        <f>'Niv1Privé '!G10</f>
        <v>30082</v>
      </c>
      <c r="J31" s="151">
        <f>'Niv1Privé '!H10</f>
        <v>48305</v>
      </c>
      <c r="K31" s="151">
        <f>'Niv1Privé '!I10</f>
        <v>24023</v>
      </c>
      <c r="L31" s="151">
        <f>'Niv1Privé '!J10</f>
        <v>35700</v>
      </c>
      <c r="M31" s="151">
        <f>'Niv1Privé '!K10</f>
        <v>17989</v>
      </c>
      <c r="N31" s="139">
        <f t="shared" ref="N31:O36" si="9">+D31+F31++H31+J31+L31</f>
        <v>301983</v>
      </c>
      <c r="O31" s="139">
        <f t="shared" si="9"/>
        <v>148006</v>
      </c>
      <c r="P31" s="12" t="s">
        <v>575</v>
      </c>
      <c r="Q31" s="154">
        <f>+'Niv1Privé '!O10</f>
        <v>15754</v>
      </c>
      <c r="R31" s="154">
        <f>+'Niv1Privé '!P10</f>
        <v>7082</v>
      </c>
      <c r="S31" s="154">
        <f>+'Niv1Privé '!Q10</f>
        <v>12375</v>
      </c>
      <c r="T31" s="154">
        <f>+'Niv1Privé '!R10</f>
        <v>5581</v>
      </c>
      <c r="U31" s="154">
        <f>+'Niv1Privé '!S10</f>
        <v>12148</v>
      </c>
      <c r="V31" s="154">
        <f>+'Niv1Privé '!T10</f>
        <v>5569</v>
      </c>
      <c r="W31" s="154">
        <f>+'Niv1Privé '!U10</f>
        <v>8248</v>
      </c>
      <c r="X31" s="154">
        <f>+'Niv1Privé '!V10</f>
        <v>3955</v>
      </c>
      <c r="Y31" s="154">
        <f>+'Niv1Privé '!W10</f>
        <v>5017</v>
      </c>
      <c r="Z31" s="154">
        <f>+'Niv1Privé '!X10</f>
        <v>2578</v>
      </c>
      <c r="AA31" s="139">
        <f t="shared" ref="AA31:AB36" si="10">+Q31+S31++U31+W31+Y31</f>
        <v>53542</v>
      </c>
      <c r="AB31" s="139">
        <f t="shared" si="10"/>
        <v>24765</v>
      </c>
      <c r="AC31" s="12" t="s">
        <v>575</v>
      </c>
      <c r="AD31" s="187"/>
      <c r="AE31" s="187">
        <f>+'Niv1Privé '!AB10</f>
        <v>2759</v>
      </c>
      <c r="AF31" s="187">
        <f>+'Niv1Privé '!AC10</f>
        <v>2558</v>
      </c>
      <c r="AG31" s="187">
        <f>+'Niv1Privé '!AD10</f>
        <v>2485</v>
      </c>
      <c r="AH31" s="187">
        <f>+'Niv1Privé '!AE10</f>
        <v>2291</v>
      </c>
      <c r="AI31" s="187">
        <f>+'Niv1Privé '!AF10</f>
        <v>2053</v>
      </c>
      <c r="AJ31" s="151">
        <f>+'Niv1Privé '!AG10</f>
        <v>12146</v>
      </c>
      <c r="AK31" s="151">
        <f>+'Niv1Privé '!AH10</f>
        <v>9225</v>
      </c>
      <c r="AL31" s="151">
        <f>+'Niv1Privé '!AI10</f>
        <v>8522</v>
      </c>
      <c r="AM31" s="151">
        <f>+'Niv1Privé '!AJ10</f>
        <v>7892</v>
      </c>
      <c r="AN31" s="93">
        <f>+'Niv1Privé '!AK96</f>
        <v>0</v>
      </c>
      <c r="AO31" s="151">
        <f>+'Niv1Privé '!AL10</f>
        <v>0</v>
      </c>
      <c r="AP31" s="151">
        <f>+'Niv1Privé '!AM10</f>
        <v>1515</v>
      </c>
      <c r="AQ31" s="151">
        <f>+'Niv1Privé '!AN10</f>
        <v>9407</v>
      </c>
      <c r="AR31" s="151">
        <f>+'Niv1Privé '!AO10</f>
        <v>2298</v>
      </c>
      <c r="AS31" s="151">
        <f>+'Niv1Privé '!AP10</f>
        <v>2298</v>
      </c>
      <c r="AT31" s="151">
        <f>+'Niv1Privé '!AQ10</f>
        <v>0</v>
      </c>
      <c r="AU31" s="112"/>
    </row>
    <row r="32" spans="1:47" ht="24.75" customHeight="1">
      <c r="A32" s="12" t="s">
        <v>580</v>
      </c>
      <c r="B32" s="151" t="e">
        <f>'Niv1Privé '!#REF!</f>
        <v>#REF!</v>
      </c>
      <c r="C32" s="151" t="e">
        <f>'Niv1Privé '!#REF!</f>
        <v>#REF!</v>
      </c>
      <c r="D32" s="151">
        <f>'Niv1Privé '!B42</f>
        <v>10540</v>
      </c>
      <c r="E32" s="151">
        <f>'Niv1Privé '!C42</f>
        <v>5350</v>
      </c>
      <c r="F32" s="151">
        <f>'Niv1Privé '!D42</f>
        <v>8875</v>
      </c>
      <c r="G32" s="151">
        <f>'Niv1Privé '!E42</f>
        <v>4523</v>
      </c>
      <c r="H32" s="151">
        <f>'Niv1Privé '!F42</f>
        <v>7981</v>
      </c>
      <c r="I32" s="151">
        <f>'Niv1Privé '!G42</f>
        <v>4111</v>
      </c>
      <c r="J32" s="151">
        <f>'Niv1Privé '!H42</f>
        <v>6570</v>
      </c>
      <c r="K32" s="151">
        <f>'Niv1Privé '!I42</f>
        <v>3488</v>
      </c>
      <c r="L32" s="151">
        <f>'Niv1Privé '!J42</f>
        <v>5447</v>
      </c>
      <c r="M32" s="151">
        <f>'Niv1Privé '!K42</f>
        <v>2936</v>
      </c>
      <c r="N32" s="139">
        <f t="shared" si="9"/>
        <v>39413</v>
      </c>
      <c r="O32" s="139">
        <f t="shared" si="9"/>
        <v>20408</v>
      </c>
      <c r="P32" s="12" t="s">
        <v>580</v>
      </c>
      <c r="Q32" s="154">
        <f>+'Niv1Privé '!O42</f>
        <v>1775</v>
      </c>
      <c r="R32" s="154">
        <f>+'Niv1Privé '!P42</f>
        <v>841</v>
      </c>
      <c r="S32" s="154">
        <f>+'Niv1Privé '!Q42</f>
        <v>1372</v>
      </c>
      <c r="T32" s="154">
        <f>+'Niv1Privé '!R42</f>
        <v>652</v>
      </c>
      <c r="U32" s="154">
        <f>+'Niv1Privé '!S42</f>
        <v>1497</v>
      </c>
      <c r="V32" s="154">
        <f>+'Niv1Privé '!T42</f>
        <v>706</v>
      </c>
      <c r="W32" s="154">
        <f>+'Niv1Privé '!U42</f>
        <v>1125</v>
      </c>
      <c r="X32" s="154">
        <f>+'Niv1Privé '!V42</f>
        <v>554</v>
      </c>
      <c r="Y32" s="154">
        <f>+'Niv1Privé '!W42</f>
        <v>557</v>
      </c>
      <c r="Z32" s="154">
        <f>+'Niv1Privé '!X42</f>
        <v>300</v>
      </c>
      <c r="AA32" s="139">
        <f t="shared" si="10"/>
        <v>6326</v>
      </c>
      <c r="AB32" s="139">
        <f t="shared" si="10"/>
        <v>3053</v>
      </c>
      <c r="AC32" s="12" t="s">
        <v>580</v>
      </c>
      <c r="AD32" s="190" t="e">
        <f>+'Niv1Privé '!#REF!</f>
        <v>#REF!</v>
      </c>
      <c r="AE32" s="190">
        <f>+'Niv1Privé '!AB42</f>
        <v>242</v>
      </c>
      <c r="AF32" s="190">
        <f>+'Niv1Privé '!AC42</f>
        <v>235</v>
      </c>
      <c r="AG32" s="190">
        <f>+'Niv1Privé '!AD42</f>
        <v>229</v>
      </c>
      <c r="AH32" s="190">
        <f>+'Niv1Privé '!AE42</f>
        <v>199</v>
      </c>
      <c r="AI32" s="190">
        <f>+'Niv1Privé '!AF42</f>
        <v>170</v>
      </c>
      <c r="AJ32" s="15">
        <f>+'Niv1Privé '!AG42</f>
        <v>1075</v>
      </c>
      <c r="AK32" s="93">
        <f>+'Niv1Privé '!AH42</f>
        <v>1179</v>
      </c>
      <c r="AL32" s="93">
        <f>+'Niv1Privé '!AI42</f>
        <v>1153</v>
      </c>
      <c r="AM32" s="93">
        <f>+'Niv1Privé '!AJ42</f>
        <v>1158</v>
      </c>
      <c r="AN32" s="93">
        <f>+'Niv1Privé '!AK42</f>
        <v>10</v>
      </c>
      <c r="AO32" s="93">
        <f>+'Niv1Privé '!AL42</f>
        <v>804</v>
      </c>
      <c r="AP32" s="93">
        <f>+'Niv1Privé '!AM42</f>
        <v>100</v>
      </c>
      <c r="AQ32" s="93">
        <f>+'Niv1Privé '!AN42</f>
        <v>1258</v>
      </c>
      <c r="AR32" s="93">
        <f>+'Niv1Privé '!AO42</f>
        <v>182</v>
      </c>
      <c r="AS32" s="93">
        <f>+'Niv1Privé '!AP42</f>
        <v>182</v>
      </c>
      <c r="AT32" s="93">
        <f>+'Niv1Privé '!AQ42</f>
        <v>0</v>
      </c>
    </row>
    <row r="33" spans="1:46" ht="24.75" customHeight="1">
      <c r="A33" s="12" t="s">
        <v>576</v>
      </c>
      <c r="B33" s="151" t="e">
        <f>'Niv1Privé '!#REF!</f>
        <v>#REF!</v>
      </c>
      <c r="C33" s="151" t="e">
        <f>'Niv1Privé '!#REF!</f>
        <v>#REF!</v>
      </c>
      <c r="D33" s="151">
        <f>'Niv1Privé '!B64</f>
        <v>21271</v>
      </c>
      <c r="E33" s="151">
        <f>'Niv1Privé '!C64</f>
        <v>10572</v>
      </c>
      <c r="F33" s="151">
        <f>'Niv1Privé '!D64</f>
        <v>15211</v>
      </c>
      <c r="G33" s="151">
        <f>'Niv1Privé '!E64</f>
        <v>7410</v>
      </c>
      <c r="H33" s="151">
        <f>'Niv1Privé '!F64</f>
        <v>13655</v>
      </c>
      <c r="I33" s="151">
        <f>'Niv1Privé '!G64</f>
        <v>6906</v>
      </c>
      <c r="J33" s="151">
        <f>'Niv1Privé '!H64</f>
        <v>9332</v>
      </c>
      <c r="K33" s="151">
        <f>'Niv1Privé '!I64</f>
        <v>4738</v>
      </c>
      <c r="L33" s="151">
        <f>'Niv1Privé '!J64</f>
        <v>6788</v>
      </c>
      <c r="M33" s="151">
        <f>'Niv1Privé '!K64</f>
        <v>3538</v>
      </c>
      <c r="N33" s="139">
        <f t="shared" si="9"/>
        <v>66257</v>
      </c>
      <c r="O33" s="139">
        <f t="shared" si="9"/>
        <v>33164</v>
      </c>
      <c r="P33" s="12" t="s">
        <v>576</v>
      </c>
      <c r="Q33" s="154">
        <f>+'Niv1Privé '!O64</f>
        <v>4934</v>
      </c>
      <c r="R33" s="154">
        <f>+'Niv1Privé '!P64</f>
        <v>2323</v>
      </c>
      <c r="S33" s="154">
        <f>+'Niv1Privé '!Q64</f>
        <v>3142</v>
      </c>
      <c r="T33" s="154">
        <f>+'Niv1Privé '!R64</f>
        <v>1444</v>
      </c>
      <c r="U33" s="154">
        <f>+'Niv1Privé '!S64</f>
        <v>2881</v>
      </c>
      <c r="V33" s="154">
        <f>+'Niv1Privé '!T64</f>
        <v>1423</v>
      </c>
      <c r="W33" s="154">
        <f>+'Niv1Privé '!U64</f>
        <v>1608</v>
      </c>
      <c r="X33" s="154">
        <f>+'Niv1Privé '!V64</f>
        <v>835</v>
      </c>
      <c r="Y33" s="154">
        <f>+'Niv1Privé '!W64</f>
        <v>755</v>
      </c>
      <c r="Z33" s="154">
        <f>+'Niv1Privé '!X64</f>
        <v>426</v>
      </c>
      <c r="AA33" s="139">
        <f t="shared" si="10"/>
        <v>13320</v>
      </c>
      <c r="AB33" s="139">
        <f t="shared" si="10"/>
        <v>6451</v>
      </c>
      <c r="AC33" s="12" t="s">
        <v>576</v>
      </c>
      <c r="AD33" s="243" t="e">
        <f>+'Niv1Privé '!#REF!</f>
        <v>#REF!</v>
      </c>
      <c r="AE33" s="243">
        <f>+'Niv1Privé '!AB64</f>
        <v>719</v>
      </c>
      <c r="AF33" s="243">
        <f>+'Niv1Privé '!AC64</f>
        <v>692</v>
      </c>
      <c r="AG33" s="243">
        <f>+'Niv1Privé '!AD64</f>
        <v>674</v>
      </c>
      <c r="AH33" s="243">
        <f>+'Niv1Privé '!AE64</f>
        <v>516</v>
      </c>
      <c r="AI33" s="243">
        <f>+'Niv1Privé '!AF64</f>
        <v>419</v>
      </c>
      <c r="AJ33" s="46">
        <f>+'Niv1Privé '!AG64</f>
        <v>3020</v>
      </c>
      <c r="AK33" s="227">
        <f>+'Niv1Privé '!AH64</f>
        <v>2152</v>
      </c>
      <c r="AL33" s="227">
        <f>+'Niv1Privé '!AI64</f>
        <v>1960</v>
      </c>
      <c r="AM33" s="227">
        <f>+'Niv1Privé '!AJ64</f>
        <v>2089</v>
      </c>
      <c r="AN33" s="227">
        <f>+'Niv1Privé '!AK64</f>
        <v>107</v>
      </c>
      <c r="AO33" s="227">
        <f>+'Niv1Privé '!AL64</f>
        <v>1242</v>
      </c>
      <c r="AP33" s="227">
        <f>+'Niv1Privé '!AM64</f>
        <v>110</v>
      </c>
      <c r="AQ33" s="227">
        <f>+'Niv1Privé '!AN64</f>
        <v>2199</v>
      </c>
      <c r="AR33" s="227">
        <f>+'Niv1Privé '!AO64</f>
        <v>819</v>
      </c>
      <c r="AS33" s="227">
        <f>+'Niv1Privé '!AP64</f>
        <v>683</v>
      </c>
      <c r="AT33" s="227">
        <f>+'Niv1Privé '!AQ64</f>
        <v>136</v>
      </c>
    </row>
    <row r="34" spans="1:46" ht="24.75" customHeight="1">
      <c r="A34" s="12" t="s">
        <v>578</v>
      </c>
      <c r="B34" s="151" t="e">
        <f>'Niv1Privé '!#REF!</f>
        <v>#REF!</v>
      </c>
      <c r="C34" s="151" t="e">
        <f>'Niv1Privé '!#REF!</f>
        <v>#REF!</v>
      </c>
      <c r="D34" s="151">
        <f>'Niv1Privé '!B99</f>
        <v>8725</v>
      </c>
      <c r="E34" s="151">
        <f>'Niv1Privé '!C99</f>
        <v>4353</v>
      </c>
      <c r="F34" s="151">
        <f>'Niv1Privé '!D99</f>
        <v>7555</v>
      </c>
      <c r="G34" s="151">
        <f>'Niv1Privé '!E99</f>
        <v>3772</v>
      </c>
      <c r="H34" s="151">
        <f>'Niv1Privé '!F99</f>
        <v>6927</v>
      </c>
      <c r="I34" s="151">
        <f>'Niv1Privé '!G99</f>
        <v>3408</v>
      </c>
      <c r="J34" s="151">
        <f>'Niv1Privé '!H99</f>
        <v>5459</v>
      </c>
      <c r="K34" s="151">
        <f>'Niv1Privé '!I99</f>
        <v>2743</v>
      </c>
      <c r="L34" s="151">
        <f>'Niv1Privé '!J99</f>
        <v>4489</v>
      </c>
      <c r="M34" s="151">
        <f>'Niv1Privé '!K99</f>
        <v>2280</v>
      </c>
      <c r="N34" s="139">
        <f t="shared" si="9"/>
        <v>33155</v>
      </c>
      <c r="O34" s="139">
        <f t="shared" si="9"/>
        <v>16556</v>
      </c>
      <c r="P34" s="12" t="s">
        <v>578</v>
      </c>
      <c r="Q34" s="154">
        <f>+'Niv1Privé '!O99</f>
        <v>1173</v>
      </c>
      <c r="R34" s="154">
        <f>+'Niv1Privé '!P99</f>
        <v>516</v>
      </c>
      <c r="S34" s="154">
        <f>+'Niv1Privé '!Q99</f>
        <v>984</v>
      </c>
      <c r="T34" s="154">
        <f>+'Niv1Privé '!R99</f>
        <v>442</v>
      </c>
      <c r="U34" s="154">
        <f>+'Niv1Privé '!S99</f>
        <v>1190</v>
      </c>
      <c r="V34" s="154">
        <f>+'Niv1Privé '!T99</f>
        <v>586</v>
      </c>
      <c r="W34" s="154">
        <f>+'Niv1Privé '!U99</f>
        <v>758</v>
      </c>
      <c r="X34" s="154">
        <f>+'Niv1Privé '!V99</f>
        <v>378</v>
      </c>
      <c r="Y34" s="154">
        <f>+'Niv1Privé '!W99</f>
        <v>453</v>
      </c>
      <c r="Z34" s="154">
        <f>+'Niv1Privé '!X99</f>
        <v>229</v>
      </c>
      <c r="AA34" s="139">
        <f t="shared" si="10"/>
        <v>4558</v>
      </c>
      <c r="AB34" s="139">
        <f t="shared" si="10"/>
        <v>2151</v>
      </c>
      <c r="AC34" s="12" t="s">
        <v>578</v>
      </c>
      <c r="AD34" s="190" t="e">
        <f>+'Niv1Privé '!#REF!</f>
        <v>#REF!</v>
      </c>
      <c r="AE34" s="190">
        <f>+'Niv1Privé '!AB99</f>
        <v>203</v>
      </c>
      <c r="AF34" s="190">
        <f>+'Niv1Privé '!AC99</f>
        <v>185</v>
      </c>
      <c r="AG34" s="190">
        <f>+'Niv1Privé '!AD99</f>
        <v>171</v>
      </c>
      <c r="AH34" s="190">
        <f>+'Niv1Privé '!AE99</f>
        <v>154</v>
      </c>
      <c r="AI34" s="190">
        <f>+'Niv1Privé '!AF99</f>
        <v>141</v>
      </c>
      <c r="AJ34" s="15">
        <f>+'Niv1Privé '!AG99</f>
        <v>854</v>
      </c>
      <c r="AK34" s="93">
        <f>+'Niv1Privé '!AH99</f>
        <v>983</v>
      </c>
      <c r="AL34" s="93">
        <f>+'Niv1Privé '!AI99</f>
        <v>961</v>
      </c>
      <c r="AM34" s="93">
        <f>+'Niv1Privé '!AJ99</f>
        <v>956</v>
      </c>
      <c r="AN34" s="93">
        <f>+'Niv1Privé '!AK99</f>
        <v>0</v>
      </c>
      <c r="AO34" s="93">
        <f>+'Niv1Privé '!AL99</f>
        <v>767</v>
      </c>
      <c r="AP34" s="93">
        <f>+'Niv1Privé '!AM99</f>
        <v>110</v>
      </c>
      <c r="AQ34" s="93">
        <f>+'Niv1Privé '!AN99</f>
        <v>1066</v>
      </c>
      <c r="AR34" s="93">
        <f>+'Niv1Privé '!AO99</f>
        <v>161</v>
      </c>
      <c r="AS34" s="93">
        <f>+'Niv1Privé '!AP99</f>
        <v>161</v>
      </c>
      <c r="AT34" s="93">
        <f>+'Niv1Privé '!AQ99</f>
        <v>0</v>
      </c>
    </row>
    <row r="35" spans="1:46" ht="24.75" customHeight="1">
      <c r="A35" s="12" t="s">
        <v>617</v>
      </c>
      <c r="B35" s="151" t="e">
        <f>'Niv1Privé '!#REF!</f>
        <v>#REF!</v>
      </c>
      <c r="C35" s="151" t="e">
        <f>'Niv1Privé '!#REF!</f>
        <v>#REF!</v>
      </c>
      <c r="D35" s="151">
        <f>'Niv1Privé '!B133</f>
        <v>10286</v>
      </c>
      <c r="E35" s="151">
        <f>'Niv1Privé '!C133</f>
        <v>5040</v>
      </c>
      <c r="F35" s="151">
        <f>'Niv1Privé '!D133</f>
        <v>8652</v>
      </c>
      <c r="G35" s="151">
        <f>'Niv1Privé '!E133</f>
        <v>4286</v>
      </c>
      <c r="H35" s="151">
        <f>'Niv1Privé '!F133</f>
        <v>8121</v>
      </c>
      <c r="I35" s="151">
        <f>'Niv1Privé '!G133</f>
        <v>4122</v>
      </c>
      <c r="J35" s="151">
        <f>'Niv1Privé '!H133</f>
        <v>6429</v>
      </c>
      <c r="K35" s="151">
        <f>'Niv1Privé '!I133</f>
        <v>3284</v>
      </c>
      <c r="L35" s="151">
        <f>'Niv1Privé '!J133</f>
        <v>5581</v>
      </c>
      <c r="M35" s="151">
        <f>'Niv1Privé '!K133</f>
        <v>2864</v>
      </c>
      <c r="N35" s="139">
        <f t="shared" si="9"/>
        <v>39069</v>
      </c>
      <c r="O35" s="139">
        <f t="shared" si="9"/>
        <v>19596</v>
      </c>
      <c r="P35" s="12" t="s">
        <v>617</v>
      </c>
      <c r="Q35" s="154">
        <f>+'Niv1Privé '!O133</f>
        <v>1613</v>
      </c>
      <c r="R35" s="154">
        <f>+'Niv1Privé '!P133</f>
        <v>706</v>
      </c>
      <c r="S35" s="154">
        <f>+'Niv1Privé '!Q133</f>
        <v>1217</v>
      </c>
      <c r="T35" s="154">
        <f>+'Niv1Privé '!R133</f>
        <v>521</v>
      </c>
      <c r="U35" s="154">
        <f>+'Niv1Privé '!S133</f>
        <v>1362</v>
      </c>
      <c r="V35" s="154">
        <f>+'Niv1Privé '!T133</f>
        <v>613</v>
      </c>
      <c r="W35" s="154">
        <f>+'Niv1Privé '!U133</f>
        <v>898</v>
      </c>
      <c r="X35" s="154">
        <f>+'Niv1Privé '!V133</f>
        <v>451</v>
      </c>
      <c r="Y35" s="154">
        <f>+'Niv1Privé '!W133</f>
        <v>911</v>
      </c>
      <c r="Z35" s="154">
        <f>+'Niv1Privé '!X133</f>
        <v>494</v>
      </c>
      <c r="AA35" s="139">
        <f t="shared" si="10"/>
        <v>6001</v>
      </c>
      <c r="AB35" s="139">
        <f t="shared" si="10"/>
        <v>2785</v>
      </c>
      <c r="AC35" s="12" t="s">
        <v>617</v>
      </c>
      <c r="AD35" s="243" t="e">
        <f>+'Niv1Privé '!#REF!</f>
        <v>#REF!</v>
      </c>
      <c r="AE35" s="243">
        <f>+'Niv1Privé '!AB133</f>
        <v>258</v>
      </c>
      <c r="AF35" s="243">
        <f>+'Niv1Privé '!AC133</f>
        <v>250</v>
      </c>
      <c r="AG35" s="243">
        <f>+'Niv1Privé '!AD133</f>
        <v>237</v>
      </c>
      <c r="AH35" s="243">
        <f>+'Niv1Privé '!AE133</f>
        <v>205</v>
      </c>
      <c r="AI35" s="243">
        <f>+'Niv1Privé '!AF133</f>
        <v>183</v>
      </c>
      <c r="AJ35" s="46">
        <f>+'Niv1Privé '!AG133</f>
        <v>1133</v>
      </c>
      <c r="AK35" s="227">
        <f>+'Niv1Privé '!AH133</f>
        <v>1198</v>
      </c>
      <c r="AL35" s="227">
        <f>+'Niv1Privé '!AI133</f>
        <v>1152</v>
      </c>
      <c r="AM35" s="227">
        <f>+'Niv1Privé '!AJ133</f>
        <v>1334</v>
      </c>
      <c r="AN35" s="227">
        <f>+'Niv1Privé '!AK133</f>
        <v>90</v>
      </c>
      <c r="AO35" s="227">
        <f>+'Niv1Privé '!AL133</f>
        <v>0</v>
      </c>
      <c r="AP35" s="227">
        <f>+'Niv1Privé '!AM133</f>
        <v>164</v>
      </c>
      <c r="AQ35" s="227">
        <f>+'Niv1Privé '!AN133</f>
        <v>1498</v>
      </c>
      <c r="AR35" s="227">
        <f>+'Niv1Privé '!AO133</f>
        <v>223</v>
      </c>
      <c r="AS35" s="227">
        <f>+'Niv1Privé '!AP133</f>
        <v>223</v>
      </c>
      <c r="AT35" s="227">
        <f>+'Niv1Privé '!AQ133</f>
        <v>0</v>
      </c>
    </row>
    <row r="36" spans="1:46" ht="24.75" customHeight="1">
      <c r="A36" s="12" t="s">
        <v>579</v>
      </c>
      <c r="B36" s="151" t="e">
        <f>'Niv1Privé '!#REF!</f>
        <v>#REF!</v>
      </c>
      <c r="C36" s="151" t="e">
        <f>'Niv1Privé '!#REF!</f>
        <v>#REF!</v>
      </c>
      <c r="D36" s="151">
        <f>'Niv1Privé '!B165</f>
        <v>12816</v>
      </c>
      <c r="E36" s="151">
        <f>'Niv1Privé '!C165</f>
        <v>6562</v>
      </c>
      <c r="F36" s="151">
        <f>'Niv1Privé '!D165</f>
        <v>8142</v>
      </c>
      <c r="G36" s="151">
        <f>'Niv1Privé '!E165</f>
        <v>4307</v>
      </c>
      <c r="H36" s="151">
        <f>'Niv1Privé '!F165</f>
        <v>6751</v>
      </c>
      <c r="I36" s="151">
        <f>'Niv1Privé '!G165</f>
        <v>3536</v>
      </c>
      <c r="J36" s="151">
        <f>'Niv1Privé '!H165</f>
        <v>4859</v>
      </c>
      <c r="K36" s="151">
        <f>'Niv1Privé '!I165</f>
        <v>2585</v>
      </c>
      <c r="L36" s="151">
        <f>'Niv1Privé '!J165</f>
        <v>3836</v>
      </c>
      <c r="M36" s="151">
        <f>'Niv1Privé '!K165</f>
        <v>2023</v>
      </c>
      <c r="N36" s="16">
        <f t="shared" si="9"/>
        <v>36404</v>
      </c>
      <c r="O36" s="139">
        <f t="shared" si="9"/>
        <v>19013</v>
      </c>
      <c r="P36" s="12" t="s">
        <v>579</v>
      </c>
      <c r="Q36" s="151">
        <f>+'Niv1Privé '!O165</f>
        <v>3510</v>
      </c>
      <c r="R36" s="151">
        <f>+'Niv1Privé '!P165</f>
        <v>1726</v>
      </c>
      <c r="S36" s="151">
        <f>+'Niv1Privé '!Q165</f>
        <v>1432</v>
      </c>
      <c r="T36" s="151">
        <f>+'Niv1Privé '!R165</f>
        <v>695</v>
      </c>
      <c r="U36" s="151">
        <f>+'Niv1Privé '!S165</f>
        <v>1068</v>
      </c>
      <c r="V36" s="151">
        <f>+'Niv1Privé '!T165</f>
        <v>519</v>
      </c>
      <c r="W36" s="151">
        <f>+'Niv1Privé '!U165</f>
        <v>645</v>
      </c>
      <c r="X36" s="151">
        <f>+'Niv1Privé '!V165</f>
        <v>344</v>
      </c>
      <c r="Y36" s="151">
        <f>+'Niv1Privé '!W165</f>
        <v>424</v>
      </c>
      <c r="Z36" s="151">
        <f>+'Niv1Privé '!X165</f>
        <v>215</v>
      </c>
      <c r="AA36" s="16">
        <f t="shared" si="10"/>
        <v>7079</v>
      </c>
      <c r="AB36" s="16">
        <f t="shared" si="10"/>
        <v>3499</v>
      </c>
      <c r="AC36" s="12" t="s">
        <v>579</v>
      </c>
      <c r="AD36" s="190" t="e">
        <f>+'Niv1Privé '!#REF!</f>
        <v>#REF!</v>
      </c>
      <c r="AE36" s="190">
        <f>+'Niv1Privé '!AB165</f>
        <v>332</v>
      </c>
      <c r="AF36" s="190">
        <f>+'Niv1Privé '!AC165</f>
        <v>293</v>
      </c>
      <c r="AG36" s="190">
        <f>+'Niv1Privé '!AD165</f>
        <v>245</v>
      </c>
      <c r="AH36" s="190">
        <f>+'Niv1Privé '!AE165</f>
        <v>165</v>
      </c>
      <c r="AI36" s="190">
        <f>+'Niv1Privé '!AF165</f>
        <v>528</v>
      </c>
      <c r="AJ36" s="15">
        <f>+'Niv1Privé '!AG165</f>
        <v>1563</v>
      </c>
      <c r="AK36" s="93">
        <f>+'Niv1Privé '!AH165</f>
        <v>1179</v>
      </c>
      <c r="AL36" s="93">
        <f>+'Niv1Privé '!AI165</f>
        <v>995</v>
      </c>
      <c r="AM36" s="93">
        <f>+'Niv1Privé '!AJ165</f>
        <v>1126</v>
      </c>
      <c r="AN36" s="93">
        <f>+'Niv1Privé '!AK165</f>
        <v>4</v>
      </c>
      <c r="AO36" s="93">
        <f>+'Niv1Privé '!AL165</f>
        <v>560</v>
      </c>
      <c r="AP36" s="93">
        <f>+'Niv1Privé '!AM165</f>
        <v>256</v>
      </c>
      <c r="AQ36" s="93">
        <f>+'Niv1Privé '!AN165</f>
        <v>1382</v>
      </c>
      <c r="AR36" s="93">
        <f>+'Niv1Privé '!AO165</f>
        <v>312</v>
      </c>
      <c r="AS36" s="93">
        <f>+'Niv1Privé '!AP165</f>
        <v>312</v>
      </c>
      <c r="AT36" s="93">
        <f>+'Niv1Privé '!AQ165</f>
        <v>0</v>
      </c>
    </row>
    <row r="37" spans="1:46" ht="11.25" customHeight="1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9"/>
      <c r="AB37" s="19"/>
      <c r="AC37" s="19"/>
      <c r="AD37" s="91"/>
      <c r="AE37" s="153"/>
      <c r="AF37" s="19"/>
      <c r="AG37" s="19"/>
      <c r="AH37" s="19"/>
      <c r="AI37" s="19"/>
      <c r="AJ37" s="91"/>
      <c r="AK37" s="19"/>
      <c r="AL37" s="19"/>
      <c r="AM37" s="19"/>
      <c r="AN37" s="19"/>
      <c r="AO37" s="19"/>
      <c r="AP37" s="19"/>
      <c r="AQ37" s="19"/>
      <c r="AR37" s="19"/>
      <c r="AS37" s="19"/>
      <c r="AT37" s="19"/>
    </row>
    <row r="38" spans="1:46" ht="11.25" customHeight="1">
      <c r="A38" s="20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Q38" s="1"/>
      <c r="R38" s="1"/>
      <c r="S38" s="1"/>
      <c r="T38" s="1"/>
      <c r="U38" s="1"/>
      <c r="V38" s="1"/>
      <c r="W38" s="1"/>
      <c r="X38" s="1"/>
      <c r="Y38" s="1"/>
      <c r="Z38" s="1"/>
      <c r="AA38" s="20"/>
      <c r="AB38" s="20"/>
      <c r="AC38" s="20"/>
      <c r="AD38" s="92"/>
      <c r="AE38" s="92"/>
      <c r="AF38" s="164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</row>
    <row r="39" spans="1:46" ht="17.25" customHeight="1">
      <c r="A39" s="1" t="s">
        <v>328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 t="s">
        <v>270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 t="s">
        <v>684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17.25" customHeight="1">
      <c r="A40" s="1" t="s">
        <v>271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 t="s">
        <v>272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 t="s">
        <v>322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17.25" customHeight="1">
      <c r="A41" s="1" t="s">
        <v>2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 t="s">
        <v>2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 t="s">
        <v>2</v>
      </c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15.75" customHeight="1"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</row>
    <row r="43" spans="1:46" ht="20.25" customHeight="1">
      <c r="A43" s="2" t="s">
        <v>573</v>
      </c>
      <c r="L43" s="20"/>
      <c r="M43" s="20"/>
      <c r="N43" s="1098" t="s">
        <v>678</v>
      </c>
      <c r="O43" s="1098"/>
      <c r="P43" s="2" t="s">
        <v>573</v>
      </c>
      <c r="Y43" s="20"/>
      <c r="Z43" s="1"/>
      <c r="AA43" s="1098" t="s">
        <v>678</v>
      </c>
      <c r="AB43" s="1098"/>
      <c r="AC43" s="2" t="s">
        <v>573</v>
      </c>
      <c r="AN43" s="138"/>
      <c r="AQ43" s="1" t="s">
        <v>678</v>
      </c>
      <c r="AR43" s="1"/>
      <c r="AS43" s="1"/>
      <c r="AT43" s="1"/>
    </row>
    <row r="44" spans="1:46" ht="20.25" customHeight="1">
      <c r="L44" s="1"/>
      <c r="M44" s="1"/>
      <c r="Y44" s="1"/>
      <c r="Z44" s="1"/>
    </row>
    <row r="45" spans="1:46" ht="18.75" customHeight="1">
      <c r="A45" s="896"/>
      <c r="B45" s="894" t="s">
        <v>7</v>
      </c>
      <c r="C45" s="895"/>
      <c r="D45" s="894" t="s">
        <v>378</v>
      </c>
      <c r="E45" s="895"/>
      <c r="F45" s="894" t="s">
        <v>379</v>
      </c>
      <c r="G45" s="895"/>
      <c r="H45" s="894" t="s">
        <v>380</v>
      </c>
      <c r="I45" s="895"/>
      <c r="J45" s="894" t="s">
        <v>381</v>
      </c>
      <c r="K45" s="895"/>
      <c r="L45" s="894" t="s">
        <v>382</v>
      </c>
      <c r="M45" s="895"/>
      <c r="N45" s="894" t="s">
        <v>80</v>
      </c>
      <c r="O45" s="895"/>
      <c r="P45" s="896"/>
      <c r="Q45" s="894" t="s">
        <v>378</v>
      </c>
      <c r="R45" s="895"/>
      <c r="S45" s="894" t="s">
        <v>379</v>
      </c>
      <c r="T45" s="895"/>
      <c r="U45" s="894" t="s">
        <v>380</v>
      </c>
      <c r="V45" s="895"/>
      <c r="W45" s="894" t="s">
        <v>381</v>
      </c>
      <c r="X45" s="895"/>
      <c r="Y45" s="894" t="s">
        <v>382</v>
      </c>
      <c r="Z45" s="895"/>
      <c r="AA45" s="894" t="s">
        <v>80</v>
      </c>
      <c r="AB45" s="895"/>
      <c r="AC45" s="899"/>
      <c r="AD45" s="1105" t="s">
        <v>383</v>
      </c>
      <c r="AE45" s="1106"/>
      <c r="AF45" s="1106"/>
      <c r="AG45" s="1106"/>
      <c r="AH45" s="1106"/>
      <c r="AI45" s="1106"/>
      <c r="AJ45" s="1107"/>
      <c r="AK45" s="1095" t="s">
        <v>110</v>
      </c>
      <c r="AL45" s="1096"/>
      <c r="AM45" s="800" t="s">
        <v>385</v>
      </c>
      <c r="AN45" s="801"/>
      <c r="AO45" s="801"/>
      <c r="AP45" s="801"/>
      <c r="AQ45" s="802"/>
      <c r="AR45" s="1092" t="s">
        <v>386</v>
      </c>
      <c r="AS45" s="1093"/>
      <c r="AT45" s="1094"/>
    </row>
    <row r="46" spans="1:46" ht="24" customHeight="1">
      <c r="A46" s="891" t="s">
        <v>671</v>
      </c>
      <c r="B46" s="892" t="s">
        <v>665</v>
      </c>
      <c r="C46" s="892" t="s">
        <v>389</v>
      </c>
      <c r="D46" s="892" t="s">
        <v>665</v>
      </c>
      <c r="E46" s="892" t="s">
        <v>389</v>
      </c>
      <c r="F46" s="892" t="s">
        <v>665</v>
      </c>
      <c r="G46" s="892" t="s">
        <v>389</v>
      </c>
      <c r="H46" s="892" t="s">
        <v>665</v>
      </c>
      <c r="I46" s="892" t="s">
        <v>389</v>
      </c>
      <c r="J46" s="892" t="s">
        <v>665</v>
      </c>
      <c r="K46" s="892" t="s">
        <v>389</v>
      </c>
      <c r="L46" s="892" t="s">
        <v>665</v>
      </c>
      <c r="M46" s="892" t="s">
        <v>389</v>
      </c>
      <c r="N46" s="892" t="s">
        <v>665</v>
      </c>
      <c r="O46" s="892" t="s">
        <v>389</v>
      </c>
      <c r="P46" s="891" t="s">
        <v>671</v>
      </c>
      <c r="Q46" s="892" t="s">
        <v>665</v>
      </c>
      <c r="R46" s="892" t="s">
        <v>389</v>
      </c>
      <c r="S46" s="892" t="s">
        <v>665</v>
      </c>
      <c r="T46" s="892" t="s">
        <v>389</v>
      </c>
      <c r="U46" s="892" t="s">
        <v>665</v>
      </c>
      <c r="V46" s="892" t="s">
        <v>389</v>
      </c>
      <c r="W46" s="892" t="s">
        <v>665</v>
      </c>
      <c r="X46" s="892" t="s">
        <v>389</v>
      </c>
      <c r="Y46" s="892" t="s">
        <v>665</v>
      </c>
      <c r="Z46" s="892" t="s">
        <v>389</v>
      </c>
      <c r="AA46" s="892" t="s">
        <v>665</v>
      </c>
      <c r="AB46" s="892" t="s">
        <v>389</v>
      </c>
      <c r="AC46" s="898" t="s">
        <v>174</v>
      </c>
      <c r="AD46" s="878" t="s">
        <v>8</v>
      </c>
      <c r="AE46" s="879" t="s">
        <v>396</v>
      </c>
      <c r="AF46" s="879" t="s">
        <v>397</v>
      </c>
      <c r="AG46" s="879" t="s">
        <v>398</v>
      </c>
      <c r="AH46" s="879" t="s">
        <v>399</v>
      </c>
      <c r="AI46" s="879" t="s">
        <v>400</v>
      </c>
      <c r="AJ46" s="897" t="s">
        <v>84</v>
      </c>
      <c r="AK46" s="885" t="s">
        <v>86</v>
      </c>
      <c r="AL46" s="933" t="s">
        <v>9</v>
      </c>
      <c r="AM46" s="883" t="s">
        <v>241</v>
      </c>
      <c r="AN46" s="1051" t="s">
        <v>112</v>
      </c>
      <c r="AO46" s="883" t="s">
        <v>242</v>
      </c>
      <c r="AP46" s="883" t="s">
        <v>83</v>
      </c>
      <c r="AQ46" s="884" t="s">
        <v>377</v>
      </c>
      <c r="AR46" s="885" t="s">
        <v>111</v>
      </c>
      <c r="AS46" s="885" t="s">
        <v>117</v>
      </c>
      <c r="AT46" s="886" t="s">
        <v>178</v>
      </c>
    </row>
    <row r="47" spans="1:46" ht="19.5" customHeight="1">
      <c r="A47" s="15" t="s">
        <v>407</v>
      </c>
      <c r="B47" s="139" t="e">
        <f>SUM(B49:B54)</f>
        <v>#REF!</v>
      </c>
      <c r="C47" s="139" t="e">
        <f>SUM(C49:C54)</f>
        <v>#REF!</v>
      </c>
      <c r="D47" s="139">
        <f t="shared" ref="D47:M47" si="11">SUM(D49:D54)</f>
        <v>901301</v>
      </c>
      <c r="E47" s="139">
        <f t="shared" si="11"/>
        <v>436717</v>
      </c>
      <c r="F47" s="139">
        <f t="shared" si="11"/>
        <v>555418</v>
      </c>
      <c r="G47" s="139">
        <f t="shared" si="11"/>
        <v>268387</v>
      </c>
      <c r="H47" s="139">
        <f t="shared" si="11"/>
        <v>457465</v>
      </c>
      <c r="I47" s="139">
        <f t="shared" si="11"/>
        <v>226367</v>
      </c>
      <c r="J47" s="139">
        <f t="shared" si="11"/>
        <v>292758</v>
      </c>
      <c r="K47" s="139">
        <f t="shared" si="11"/>
        <v>147170</v>
      </c>
      <c r="L47" s="139">
        <f t="shared" si="11"/>
        <v>202140</v>
      </c>
      <c r="M47" s="139">
        <f t="shared" si="11"/>
        <v>102231</v>
      </c>
      <c r="N47" s="139">
        <f>SUM(N49:N54)</f>
        <v>2409082</v>
      </c>
      <c r="O47" s="139">
        <f>SUM(O49:O54)</f>
        <v>1180872</v>
      </c>
      <c r="P47" s="15" t="s">
        <v>407</v>
      </c>
      <c r="Q47" s="139">
        <f t="shared" ref="Q47:Z47" si="12">SUM(Q49:Q54)</f>
        <v>323470</v>
      </c>
      <c r="R47" s="139">
        <f t="shared" si="12"/>
        <v>151575</v>
      </c>
      <c r="S47" s="139">
        <f t="shared" si="12"/>
        <v>161874</v>
      </c>
      <c r="T47" s="139">
        <f t="shared" si="12"/>
        <v>73972</v>
      </c>
      <c r="U47" s="139">
        <f t="shared" si="12"/>
        <v>138410</v>
      </c>
      <c r="V47" s="139">
        <f t="shared" si="12"/>
        <v>66610</v>
      </c>
      <c r="W47" s="139">
        <f t="shared" si="12"/>
        <v>68287</v>
      </c>
      <c r="X47" s="139">
        <f t="shared" si="12"/>
        <v>34041</v>
      </c>
      <c r="Y47" s="139">
        <f t="shared" si="12"/>
        <v>45359</v>
      </c>
      <c r="Z47" s="139">
        <f t="shared" si="12"/>
        <v>22969</v>
      </c>
      <c r="AA47" s="139">
        <f>SUM(AA49:AA54)</f>
        <v>737400</v>
      </c>
      <c r="AB47" s="139">
        <f>SUM(AB49:AB54)</f>
        <v>349167</v>
      </c>
      <c r="AC47" s="15" t="s">
        <v>407</v>
      </c>
      <c r="AD47" s="426" t="e">
        <f>SUM(AD49:AD54)</f>
        <v>#REF!</v>
      </c>
      <c r="AE47" s="919">
        <f t="shared" ref="AE47:AT47" si="13">SUM(AE49:AE54)</f>
        <v>19638</v>
      </c>
      <c r="AF47" s="919">
        <f t="shared" si="13"/>
        <v>17881</v>
      </c>
      <c r="AG47" s="919">
        <f t="shared" si="13"/>
        <v>16711</v>
      </c>
      <c r="AH47" s="919">
        <f t="shared" si="13"/>
        <v>13206</v>
      </c>
      <c r="AI47" s="919">
        <f t="shared" si="13"/>
        <v>11649</v>
      </c>
      <c r="AJ47" s="919">
        <f t="shared" si="13"/>
        <v>79085</v>
      </c>
      <c r="AK47" s="919">
        <f t="shared" si="13"/>
        <v>53379</v>
      </c>
      <c r="AL47" s="919">
        <f t="shared" si="13"/>
        <v>47495</v>
      </c>
      <c r="AM47" s="919">
        <f t="shared" si="13"/>
        <v>50736</v>
      </c>
      <c r="AN47" s="919">
        <f>SUM(AN49:AN54)</f>
        <v>5643</v>
      </c>
      <c r="AO47" s="919">
        <f t="shared" si="13"/>
        <v>12829</v>
      </c>
      <c r="AP47" s="919">
        <f t="shared" si="13"/>
        <v>4798</v>
      </c>
      <c r="AQ47" s="956">
        <f t="shared" si="13"/>
        <v>55534</v>
      </c>
      <c r="AR47" s="919">
        <f t="shared" si="13"/>
        <v>20463</v>
      </c>
      <c r="AS47" s="919">
        <f t="shared" si="13"/>
        <v>18295</v>
      </c>
      <c r="AT47" s="919">
        <f t="shared" si="13"/>
        <v>2168</v>
      </c>
    </row>
    <row r="48" spans="1:46">
      <c r="A48" s="12"/>
      <c r="B48" s="139"/>
      <c r="C48" s="139"/>
      <c r="D48" s="125"/>
      <c r="E48" s="125"/>
      <c r="F48" s="125"/>
      <c r="G48" s="125"/>
      <c r="H48" s="125"/>
      <c r="I48" s="125"/>
      <c r="J48" s="125"/>
      <c r="K48" s="125"/>
      <c r="L48" s="125"/>
      <c r="M48" s="125"/>
      <c r="N48" s="139"/>
      <c r="O48" s="139"/>
      <c r="P48" s="12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139"/>
      <c r="AB48" s="139"/>
      <c r="AC48" s="12"/>
      <c r="AD48" s="17"/>
      <c r="AE48" s="112"/>
      <c r="AF48" s="17"/>
      <c r="AG48" s="112"/>
      <c r="AH48" s="17"/>
      <c r="AI48" s="112"/>
      <c r="AJ48" s="17"/>
      <c r="AK48" s="17"/>
      <c r="AL48" s="17"/>
      <c r="AM48" s="17"/>
      <c r="AN48" s="17"/>
      <c r="AO48" s="17"/>
      <c r="AP48" s="17"/>
      <c r="AQ48" s="112"/>
      <c r="AR48" s="17"/>
      <c r="AS48" s="125"/>
      <c r="AT48" s="17"/>
    </row>
    <row r="49" spans="1:50" ht="21" customHeight="1">
      <c r="A49" s="12" t="s">
        <v>575</v>
      </c>
      <c r="B49" s="125" t="e">
        <f t="shared" ref="B49:M49" si="14">B31+B12</f>
        <v>#REF!</v>
      </c>
      <c r="C49" s="125" t="e">
        <f t="shared" si="14"/>
        <v>#REF!</v>
      </c>
      <c r="D49" s="125">
        <f t="shared" si="14"/>
        <v>226846</v>
      </c>
      <c r="E49" s="125">
        <f t="shared" si="14"/>
        <v>107988</v>
      </c>
      <c r="F49" s="125">
        <f t="shared" si="14"/>
        <v>182381</v>
      </c>
      <c r="G49" s="125">
        <f t="shared" si="14"/>
        <v>86549</v>
      </c>
      <c r="H49" s="125">
        <f t="shared" si="14"/>
        <v>162867</v>
      </c>
      <c r="I49" s="125">
        <f t="shared" si="14"/>
        <v>79196</v>
      </c>
      <c r="J49" s="125">
        <f t="shared" si="14"/>
        <v>116817</v>
      </c>
      <c r="K49" s="125">
        <f t="shared" si="14"/>
        <v>58308</v>
      </c>
      <c r="L49" s="125">
        <f t="shared" si="14"/>
        <v>79432</v>
      </c>
      <c r="M49" s="125">
        <f t="shared" si="14"/>
        <v>40468</v>
      </c>
      <c r="N49" s="139">
        <f t="shared" ref="N49:O54" si="15">+D49+F49++H49+J49+L49</f>
        <v>768343</v>
      </c>
      <c r="O49" s="139">
        <f t="shared" si="15"/>
        <v>372509</v>
      </c>
      <c r="P49" s="12" t="s">
        <v>575</v>
      </c>
      <c r="Q49" s="125">
        <f t="shared" ref="Q49:Z49" si="16">Q31+Q12</f>
        <v>61413</v>
      </c>
      <c r="R49" s="125">
        <f t="shared" si="16"/>
        <v>27458</v>
      </c>
      <c r="S49" s="125">
        <f t="shared" si="16"/>
        <v>47617</v>
      </c>
      <c r="T49" s="125">
        <f t="shared" si="16"/>
        <v>20834</v>
      </c>
      <c r="U49" s="125">
        <f t="shared" si="16"/>
        <v>44514</v>
      </c>
      <c r="V49" s="125">
        <f t="shared" si="16"/>
        <v>20655</v>
      </c>
      <c r="W49" s="125">
        <f t="shared" si="16"/>
        <v>26842</v>
      </c>
      <c r="X49" s="125">
        <f t="shared" si="16"/>
        <v>13196</v>
      </c>
      <c r="Y49" s="125">
        <f t="shared" si="16"/>
        <v>15293</v>
      </c>
      <c r="Z49" s="125">
        <f t="shared" si="16"/>
        <v>7998</v>
      </c>
      <c r="AA49" s="139">
        <f t="shared" ref="AA49:AB54" si="17">+Q49+S49++U49+W49+Y49</f>
        <v>195679</v>
      </c>
      <c r="AB49" s="139">
        <f t="shared" si="17"/>
        <v>90141</v>
      </c>
      <c r="AC49" s="12" t="s">
        <v>575</v>
      </c>
      <c r="AD49" s="17" t="e">
        <f t="shared" ref="AD49:AT49" si="18">AD31+AD12</f>
        <v>#REF!</v>
      </c>
      <c r="AE49" s="17">
        <f t="shared" si="18"/>
        <v>5972</v>
      </c>
      <c r="AF49" s="17">
        <f t="shared" si="18"/>
        <v>5680</v>
      </c>
      <c r="AG49" s="17">
        <f t="shared" si="18"/>
        <v>5564</v>
      </c>
      <c r="AH49" s="17">
        <f t="shared" si="18"/>
        <v>5020</v>
      </c>
      <c r="AI49" s="17">
        <f t="shared" si="18"/>
        <v>4508</v>
      </c>
      <c r="AJ49" s="17">
        <f t="shared" si="18"/>
        <v>26744</v>
      </c>
      <c r="AK49" s="17">
        <f t="shared" si="18"/>
        <v>18716</v>
      </c>
      <c r="AL49" s="17">
        <f t="shared" si="18"/>
        <v>16715</v>
      </c>
      <c r="AM49" s="17">
        <f t="shared" si="18"/>
        <v>17069</v>
      </c>
      <c r="AN49" s="17">
        <f t="shared" ref="AN49:AN54" si="19">AN31+AN12</f>
        <v>1594</v>
      </c>
      <c r="AO49" s="17">
        <f t="shared" si="18"/>
        <v>0</v>
      </c>
      <c r="AP49" s="17">
        <f t="shared" si="18"/>
        <v>3110</v>
      </c>
      <c r="AQ49" s="17">
        <f t="shared" si="18"/>
        <v>20179</v>
      </c>
      <c r="AR49" s="17">
        <f t="shared" si="18"/>
        <v>5188</v>
      </c>
      <c r="AS49" s="17">
        <f t="shared" si="18"/>
        <v>5025</v>
      </c>
      <c r="AT49" s="17">
        <f t="shared" si="18"/>
        <v>163</v>
      </c>
      <c r="AX49" s="957"/>
    </row>
    <row r="50" spans="1:50" ht="22.5" customHeight="1">
      <c r="A50" s="12" t="s">
        <v>580</v>
      </c>
      <c r="B50" s="125" t="e">
        <f t="shared" ref="B50:M50" si="20">B32+B13</f>
        <v>#REF!</v>
      </c>
      <c r="C50" s="125" t="e">
        <f t="shared" si="20"/>
        <v>#REF!</v>
      </c>
      <c r="D50" s="125">
        <f t="shared" si="20"/>
        <v>82911</v>
      </c>
      <c r="E50" s="125">
        <f t="shared" si="20"/>
        <v>40451</v>
      </c>
      <c r="F50" s="125">
        <f t="shared" si="20"/>
        <v>52563</v>
      </c>
      <c r="G50" s="125">
        <f t="shared" si="20"/>
        <v>25277</v>
      </c>
      <c r="H50" s="125">
        <f t="shared" si="20"/>
        <v>44377</v>
      </c>
      <c r="I50" s="125">
        <f t="shared" si="20"/>
        <v>22161</v>
      </c>
      <c r="J50" s="125">
        <f t="shared" si="20"/>
        <v>28470</v>
      </c>
      <c r="K50" s="125">
        <f t="shared" si="20"/>
        <v>14728</v>
      </c>
      <c r="L50" s="125">
        <f t="shared" si="20"/>
        <v>19571</v>
      </c>
      <c r="M50" s="125">
        <f t="shared" si="20"/>
        <v>10169</v>
      </c>
      <c r="N50" s="139">
        <f t="shared" si="15"/>
        <v>227892</v>
      </c>
      <c r="O50" s="139">
        <f t="shared" si="15"/>
        <v>112786</v>
      </c>
      <c r="P50" s="12" t="s">
        <v>580</v>
      </c>
      <c r="Q50" s="125">
        <f t="shared" ref="Q50:Z50" si="21">Q32+Q13</f>
        <v>32087</v>
      </c>
      <c r="R50" s="125">
        <f t="shared" si="21"/>
        <v>15211</v>
      </c>
      <c r="S50" s="125">
        <f t="shared" si="21"/>
        <v>15730</v>
      </c>
      <c r="T50" s="125">
        <f t="shared" si="21"/>
        <v>7201</v>
      </c>
      <c r="U50" s="125">
        <f t="shared" si="21"/>
        <v>14661</v>
      </c>
      <c r="V50" s="125">
        <f t="shared" si="21"/>
        <v>7040</v>
      </c>
      <c r="W50" s="125">
        <f t="shared" si="21"/>
        <v>7285</v>
      </c>
      <c r="X50" s="125">
        <f t="shared" si="21"/>
        <v>3711</v>
      </c>
      <c r="Y50" s="125">
        <f t="shared" si="21"/>
        <v>3906</v>
      </c>
      <c r="Z50" s="125">
        <f t="shared" si="21"/>
        <v>1981</v>
      </c>
      <c r="AA50" s="139">
        <f t="shared" si="17"/>
        <v>73669</v>
      </c>
      <c r="AB50" s="139">
        <f t="shared" si="17"/>
        <v>35144</v>
      </c>
      <c r="AC50" s="12" t="s">
        <v>580</v>
      </c>
      <c r="AD50" s="17" t="e">
        <f t="shared" ref="AD50:AT50" si="22">AD32+AD13</f>
        <v>#REF!</v>
      </c>
      <c r="AE50" s="17">
        <f t="shared" si="22"/>
        <v>1494</v>
      </c>
      <c r="AF50" s="17">
        <f t="shared" si="22"/>
        <v>1398</v>
      </c>
      <c r="AG50" s="17">
        <f t="shared" si="22"/>
        <v>1324</v>
      </c>
      <c r="AH50" s="17">
        <f t="shared" si="22"/>
        <v>1044</v>
      </c>
      <c r="AI50" s="17">
        <f t="shared" si="22"/>
        <v>820</v>
      </c>
      <c r="AJ50" s="17">
        <f t="shared" si="22"/>
        <v>6080</v>
      </c>
      <c r="AK50" s="17">
        <f t="shared" si="22"/>
        <v>4121</v>
      </c>
      <c r="AL50" s="17">
        <f t="shared" si="22"/>
        <v>3792</v>
      </c>
      <c r="AM50" s="17">
        <f t="shared" si="22"/>
        <v>3948</v>
      </c>
      <c r="AN50" s="17">
        <f t="shared" si="19"/>
        <v>945</v>
      </c>
      <c r="AO50" s="17">
        <f t="shared" si="22"/>
        <v>1780</v>
      </c>
      <c r="AP50" s="17">
        <f t="shared" si="22"/>
        <v>189</v>
      </c>
      <c r="AQ50" s="17">
        <f t="shared" si="22"/>
        <v>4137</v>
      </c>
      <c r="AR50" s="17">
        <f t="shared" si="22"/>
        <v>1478</v>
      </c>
      <c r="AS50" s="17">
        <f t="shared" si="22"/>
        <v>1381</v>
      </c>
      <c r="AT50" s="17">
        <f t="shared" si="22"/>
        <v>97</v>
      </c>
      <c r="AX50" s="957"/>
    </row>
    <row r="51" spans="1:50" ht="22.5" customHeight="1">
      <c r="A51" s="45" t="s">
        <v>576</v>
      </c>
      <c r="B51" s="125" t="e">
        <f t="shared" ref="B51:M51" si="23">B33+B14</f>
        <v>#REF!</v>
      </c>
      <c r="C51" s="125" t="e">
        <f t="shared" si="23"/>
        <v>#REF!</v>
      </c>
      <c r="D51" s="125">
        <f t="shared" si="23"/>
        <v>205718</v>
      </c>
      <c r="E51" s="125">
        <f t="shared" si="23"/>
        <v>99069</v>
      </c>
      <c r="F51" s="125">
        <f t="shared" si="23"/>
        <v>116090</v>
      </c>
      <c r="G51" s="125">
        <f t="shared" si="23"/>
        <v>55171</v>
      </c>
      <c r="H51" s="125">
        <f t="shared" si="23"/>
        <v>89610</v>
      </c>
      <c r="I51" s="125">
        <f t="shared" si="23"/>
        <v>43594</v>
      </c>
      <c r="J51" s="125">
        <f t="shared" si="23"/>
        <v>52611</v>
      </c>
      <c r="K51" s="125">
        <f t="shared" si="23"/>
        <v>26004</v>
      </c>
      <c r="L51" s="225">
        <f t="shared" si="23"/>
        <v>33098</v>
      </c>
      <c r="M51" s="225">
        <f t="shared" si="23"/>
        <v>16379</v>
      </c>
      <c r="N51" s="139">
        <f t="shared" si="15"/>
        <v>497127</v>
      </c>
      <c r="O51" s="139">
        <f t="shared" si="15"/>
        <v>240217</v>
      </c>
      <c r="P51" s="12" t="s">
        <v>576</v>
      </c>
      <c r="Q51" s="125">
        <f t="shared" ref="Q51:Z51" si="24">Q33+Q14</f>
        <v>84080</v>
      </c>
      <c r="R51" s="125">
        <f t="shared" si="24"/>
        <v>39482</v>
      </c>
      <c r="S51" s="125">
        <f t="shared" si="24"/>
        <v>35305</v>
      </c>
      <c r="T51" s="125">
        <f t="shared" si="24"/>
        <v>16169</v>
      </c>
      <c r="U51" s="125">
        <f t="shared" si="24"/>
        <v>26703</v>
      </c>
      <c r="V51" s="125">
        <f t="shared" si="24"/>
        <v>12860</v>
      </c>
      <c r="W51" s="125">
        <f t="shared" si="24"/>
        <v>11435</v>
      </c>
      <c r="X51" s="125">
        <f t="shared" si="24"/>
        <v>5724</v>
      </c>
      <c r="Y51" s="125">
        <f t="shared" si="24"/>
        <v>6504</v>
      </c>
      <c r="Z51" s="125">
        <f t="shared" si="24"/>
        <v>3200</v>
      </c>
      <c r="AA51" s="139">
        <f t="shared" si="17"/>
        <v>164027</v>
      </c>
      <c r="AB51" s="139">
        <f t="shared" si="17"/>
        <v>77435</v>
      </c>
      <c r="AC51" s="45" t="s">
        <v>576</v>
      </c>
      <c r="AD51" s="17" t="e">
        <f t="shared" ref="AD51:AT51" si="25">AD33+AD14</f>
        <v>#REF!</v>
      </c>
      <c r="AE51" s="17">
        <f t="shared" si="25"/>
        <v>4685</v>
      </c>
      <c r="AF51" s="17">
        <f t="shared" si="25"/>
        <v>4313</v>
      </c>
      <c r="AG51" s="17">
        <f t="shared" si="25"/>
        <v>3925</v>
      </c>
      <c r="AH51" s="17">
        <f t="shared" si="25"/>
        <v>2790</v>
      </c>
      <c r="AI51" s="17">
        <f t="shared" si="25"/>
        <v>2245</v>
      </c>
      <c r="AJ51" s="17">
        <f t="shared" si="25"/>
        <v>17958</v>
      </c>
      <c r="AK51" s="17">
        <f t="shared" si="25"/>
        <v>12537</v>
      </c>
      <c r="AL51" s="17">
        <f t="shared" si="25"/>
        <v>10701</v>
      </c>
      <c r="AM51" s="17">
        <f t="shared" si="25"/>
        <v>11704</v>
      </c>
      <c r="AN51" s="17">
        <f t="shared" si="19"/>
        <v>1603</v>
      </c>
      <c r="AO51" s="17">
        <f t="shared" si="25"/>
        <v>6183</v>
      </c>
      <c r="AP51" s="17">
        <f t="shared" si="25"/>
        <v>423</v>
      </c>
      <c r="AQ51" s="17">
        <f t="shared" si="25"/>
        <v>12127</v>
      </c>
      <c r="AR51" s="17">
        <f t="shared" si="25"/>
        <v>5842</v>
      </c>
      <c r="AS51" s="17">
        <f t="shared" si="25"/>
        <v>5024</v>
      </c>
      <c r="AT51" s="17">
        <f t="shared" si="25"/>
        <v>818</v>
      </c>
      <c r="AX51" s="957"/>
    </row>
    <row r="52" spans="1:50" ht="22.5" customHeight="1">
      <c r="A52" s="12" t="s">
        <v>578</v>
      </c>
      <c r="B52" s="125" t="e">
        <f t="shared" ref="B52:M52" si="26">B34+B15</f>
        <v>#REF!</v>
      </c>
      <c r="C52" s="125" t="e">
        <f t="shared" si="26"/>
        <v>#REF!</v>
      </c>
      <c r="D52" s="125">
        <f t="shared" si="26"/>
        <v>106469</v>
      </c>
      <c r="E52" s="125">
        <f t="shared" si="26"/>
        <v>51833</v>
      </c>
      <c r="F52" s="125">
        <f t="shared" si="26"/>
        <v>60965</v>
      </c>
      <c r="G52" s="125">
        <f t="shared" si="26"/>
        <v>29851</v>
      </c>
      <c r="H52" s="125">
        <f t="shared" si="26"/>
        <v>48344</v>
      </c>
      <c r="I52" s="125">
        <f t="shared" si="26"/>
        <v>23951</v>
      </c>
      <c r="J52" s="125">
        <f t="shared" si="26"/>
        <v>29408</v>
      </c>
      <c r="K52" s="125">
        <f t="shared" si="26"/>
        <v>14309</v>
      </c>
      <c r="L52" s="125">
        <f t="shared" si="26"/>
        <v>20915</v>
      </c>
      <c r="M52" s="125">
        <f t="shared" si="26"/>
        <v>9857</v>
      </c>
      <c r="N52" s="139">
        <f t="shared" si="15"/>
        <v>266101</v>
      </c>
      <c r="O52" s="139">
        <f t="shared" si="15"/>
        <v>129801</v>
      </c>
      <c r="P52" s="12" t="s">
        <v>578</v>
      </c>
      <c r="Q52" s="125">
        <f t="shared" ref="Q52:Z52" si="27">Q34+Q15</f>
        <v>36816</v>
      </c>
      <c r="R52" s="125">
        <f t="shared" si="27"/>
        <v>17493</v>
      </c>
      <c r="S52" s="125">
        <f t="shared" si="27"/>
        <v>17911</v>
      </c>
      <c r="T52" s="125">
        <f t="shared" si="27"/>
        <v>8464</v>
      </c>
      <c r="U52" s="125">
        <f t="shared" si="27"/>
        <v>15382</v>
      </c>
      <c r="V52" s="125">
        <f t="shared" si="27"/>
        <v>7508</v>
      </c>
      <c r="W52" s="125">
        <f t="shared" si="27"/>
        <v>6924</v>
      </c>
      <c r="X52" s="125">
        <f t="shared" si="27"/>
        <v>3313</v>
      </c>
      <c r="Y52" s="125">
        <f t="shared" si="27"/>
        <v>5180</v>
      </c>
      <c r="Z52" s="125">
        <f t="shared" si="27"/>
        <v>2395</v>
      </c>
      <c r="AA52" s="139">
        <f t="shared" si="17"/>
        <v>82213</v>
      </c>
      <c r="AB52" s="139">
        <f t="shared" si="17"/>
        <v>39173</v>
      </c>
      <c r="AC52" s="12" t="s">
        <v>578</v>
      </c>
      <c r="AD52" s="17" t="e">
        <f t="shared" ref="AD52:AT52" si="28">AD34+AD15</f>
        <v>#REF!</v>
      </c>
      <c r="AE52" s="17">
        <f t="shared" si="28"/>
        <v>2232</v>
      </c>
      <c r="AF52" s="17">
        <f t="shared" si="28"/>
        <v>1916</v>
      </c>
      <c r="AG52" s="17">
        <f t="shared" si="28"/>
        <v>1773</v>
      </c>
      <c r="AH52" s="17">
        <f t="shared" si="28"/>
        <v>1446</v>
      </c>
      <c r="AI52" s="17">
        <f t="shared" si="28"/>
        <v>1187</v>
      </c>
      <c r="AJ52" s="17">
        <f t="shared" si="28"/>
        <v>8554</v>
      </c>
      <c r="AK52" s="17">
        <f t="shared" si="28"/>
        <v>5372</v>
      </c>
      <c r="AL52" s="17">
        <f t="shared" si="28"/>
        <v>4918</v>
      </c>
      <c r="AM52" s="17">
        <f t="shared" si="28"/>
        <v>4779</v>
      </c>
      <c r="AN52" s="17">
        <f t="shared" si="19"/>
        <v>0</v>
      </c>
      <c r="AO52" s="17">
        <f t="shared" si="28"/>
        <v>2253</v>
      </c>
      <c r="AP52" s="17">
        <f t="shared" si="28"/>
        <v>213</v>
      </c>
      <c r="AQ52" s="17">
        <f t="shared" si="28"/>
        <v>4992</v>
      </c>
      <c r="AR52" s="17">
        <f t="shared" si="28"/>
        <v>2341</v>
      </c>
      <c r="AS52" s="17">
        <f t="shared" si="28"/>
        <v>2030</v>
      </c>
      <c r="AT52" s="17">
        <f t="shared" si="28"/>
        <v>311</v>
      </c>
      <c r="AX52" s="957"/>
    </row>
    <row r="53" spans="1:50" s="406" customFormat="1" ht="22.5" customHeight="1">
      <c r="A53" s="187" t="s">
        <v>617</v>
      </c>
      <c r="B53" s="405" t="e">
        <f t="shared" ref="B53:M53" si="29">B35+B16</f>
        <v>#REF!</v>
      </c>
      <c r="C53" s="405" t="e">
        <f t="shared" si="29"/>
        <v>#REF!</v>
      </c>
      <c r="D53" s="405">
        <f t="shared" si="29"/>
        <v>181988</v>
      </c>
      <c r="E53" s="405">
        <f t="shared" si="29"/>
        <v>87454</v>
      </c>
      <c r="F53" s="405">
        <f t="shared" si="29"/>
        <v>96402</v>
      </c>
      <c r="G53" s="405">
        <f t="shared" si="29"/>
        <v>46948</v>
      </c>
      <c r="H53" s="405">
        <f t="shared" si="29"/>
        <v>77180</v>
      </c>
      <c r="I53" s="405">
        <f t="shared" si="29"/>
        <v>38842</v>
      </c>
      <c r="J53" s="405">
        <f t="shared" si="29"/>
        <v>44261</v>
      </c>
      <c r="K53" s="405">
        <f t="shared" si="29"/>
        <v>22628</v>
      </c>
      <c r="L53" s="405">
        <f t="shared" si="29"/>
        <v>34336</v>
      </c>
      <c r="M53" s="405">
        <f t="shared" si="29"/>
        <v>17684</v>
      </c>
      <c r="N53" s="381">
        <f t="shared" si="15"/>
        <v>434167</v>
      </c>
      <c r="O53" s="381">
        <f t="shared" si="15"/>
        <v>213556</v>
      </c>
      <c r="P53" s="190" t="s">
        <v>617</v>
      </c>
      <c r="Q53" s="405">
        <f t="shared" ref="Q53:Z53" si="30">Q35+Q16</f>
        <v>74294</v>
      </c>
      <c r="R53" s="405">
        <f t="shared" si="30"/>
        <v>34477</v>
      </c>
      <c r="S53" s="405">
        <f t="shared" si="30"/>
        <v>32432</v>
      </c>
      <c r="T53" s="405">
        <f t="shared" si="30"/>
        <v>14811</v>
      </c>
      <c r="U53" s="405">
        <f t="shared" si="30"/>
        <v>27538</v>
      </c>
      <c r="V53" s="405">
        <f t="shared" si="30"/>
        <v>13447</v>
      </c>
      <c r="W53" s="405">
        <f t="shared" si="30"/>
        <v>11287</v>
      </c>
      <c r="X53" s="405">
        <f t="shared" si="30"/>
        <v>5721</v>
      </c>
      <c r="Y53" s="405">
        <f t="shared" si="30"/>
        <v>11111</v>
      </c>
      <c r="Z53" s="405">
        <f t="shared" si="30"/>
        <v>5705</v>
      </c>
      <c r="AA53" s="381">
        <f t="shared" si="17"/>
        <v>156662</v>
      </c>
      <c r="AB53" s="381">
        <f t="shared" si="17"/>
        <v>74161</v>
      </c>
      <c r="AC53" s="187" t="s">
        <v>617</v>
      </c>
      <c r="AD53" s="187" t="e">
        <f t="shared" ref="AD53:AT53" si="31">AD35+AD16</f>
        <v>#REF!</v>
      </c>
      <c r="AE53" s="187">
        <f t="shared" si="31"/>
        <v>3176</v>
      </c>
      <c r="AF53" s="187">
        <f t="shared" si="31"/>
        <v>2877</v>
      </c>
      <c r="AG53" s="187">
        <f t="shared" si="31"/>
        <v>2700</v>
      </c>
      <c r="AH53" s="187">
        <f t="shared" si="31"/>
        <v>1896</v>
      </c>
      <c r="AI53" s="187">
        <f t="shared" si="31"/>
        <v>1738</v>
      </c>
      <c r="AJ53" s="187">
        <f t="shared" si="31"/>
        <v>12387</v>
      </c>
      <c r="AK53" s="187">
        <f t="shared" si="31"/>
        <v>8119</v>
      </c>
      <c r="AL53" s="187">
        <f t="shared" si="31"/>
        <v>7332</v>
      </c>
      <c r="AM53" s="187">
        <f t="shared" si="31"/>
        <v>7964</v>
      </c>
      <c r="AN53" s="187">
        <f t="shared" si="19"/>
        <v>1198</v>
      </c>
      <c r="AO53" s="187">
        <f t="shared" si="31"/>
        <v>0</v>
      </c>
      <c r="AP53" s="187">
        <f t="shared" si="31"/>
        <v>380</v>
      </c>
      <c r="AQ53" s="187">
        <f t="shared" si="31"/>
        <v>8344</v>
      </c>
      <c r="AR53" s="187">
        <f t="shared" si="31"/>
        <v>3236</v>
      </c>
      <c r="AS53" s="187">
        <f t="shared" si="31"/>
        <v>3049</v>
      </c>
      <c r="AT53" s="187">
        <f t="shared" si="31"/>
        <v>187</v>
      </c>
      <c r="AX53" s="957"/>
    </row>
    <row r="54" spans="1:50" ht="22.5" customHeight="1">
      <c r="A54" s="12" t="s">
        <v>579</v>
      </c>
      <c r="B54" s="17" t="e">
        <f t="shared" ref="B54:M54" si="32">B36+B17</f>
        <v>#REF!</v>
      </c>
      <c r="C54" s="17" t="e">
        <f t="shared" si="32"/>
        <v>#REF!</v>
      </c>
      <c r="D54" s="17">
        <f t="shared" si="32"/>
        <v>97369</v>
      </c>
      <c r="E54" s="17">
        <f t="shared" si="32"/>
        <v>49922</v>
      </c>
      <c r="F54" s="17">
        <f t="shared" si="32"/>
        <v>47017</v>
      </c>
      <c r="G54" s="17">
        <f t="shared" si="32"/>
        <v>24591</v>
      </c>
      <c r="H54" s="17">
        <f t="shared" si="32"/>
        <v>35087</v>
      </c>
      <c r="I54" s="17">
        <f t="shared" si="32"/>
        <v>18623</v>
      </c>
      <c r="J54" s="17">
        <f t="shared" si="32"/>
        <v>21191</v>
      </c>
      <c r="K54" s="17">
        <f t="shared" si="32"/>
        <v>11193</v>
      </c>
      <c r="L54" s="17">
        <f t="shared" si="32"/>
        <v>14788</v>
      </c>
      <c r="M54" s="17">
        <f t="shared" si="32"/>
        <v>7674</v>
      </c>
      <c r="N54" s="16">
        <f t="shared" si="15"/>
        <v>215452</v>
      </c>
      <c r="O54" s="16">
        <f t="shared" si="15"/>
        <v>112003</v>
      </c>
      <c r="P54" s="12" t="s">
        <v>579</v>
      </c>
      <c r="Q54" s="125">
        <f t="shared" ref="Q54:Z54" si="33">Q36+Q17</f>
        <v>34780</v>
      </c>
      <c r="R54" s="125">
        <f t="shared" si="33"/>
        <v>17454</v>
      </c>
      <c r="S54" s="125">
        <f t="shared" si="33"/>
        <v>12879</v>
      </c>
      <c r="T54" s="125">
        <f t="shared" si="33"/>
        <v>6493</v>
      </c>
      <c r="U54" s="125">
        <f t="shared" si="33"/>
        <v>9612</v>
      </c>
      <c r="V54" s="125">
        <f t="shared" si="33"/>
        <v>5100</v>
      </c>
      <c r="W54" s="125">
        <f t="shared" si="33"/>
        <v>4514</v>
      </c>
      <c r="X54" s="125">
        <f t="shared" si="33"/>
        <v>2376</v>
      </c>
      <c r="Y54" s="125">
        <f t="shared" si="33"/>
        <v>3365</v>
      </c>
      <c r="Z54" s="112">
        <f t="shared" si="33"/>
        <v>1690</v>
      </c>
      <c r="AA54" s="16">
        <f t="shared" si="17"/>
        <v>65150</v>
      </c>
      <c r="AB54" s="139">
        <f t="shared" si="17"/>
        <v>33113</v>
      </c>
      <c r="AC54" s="12" t="s">
        <v>579</v>
      </c>
      <c r="AD54" s="17" t="e">
        <f t="shared" ref="AD54:AT54" si="34">AD36+AD17</f>
        <v>#REF!</v>
      </c>
      <c r="AE54" s="17">
        <f t="shared" si="34"/>
        <v>2079</v>
      </c>
      <c r="AF54" s="17">
        <f t="shared" si="34"/>
        <v>1697</v>
      </c>
      <c r="AG54" s="17">
        <f t="shared" si="34"/>
        <v>1425</v>
      </c>
      <c r="AH54" s="17">
        <f t="shared" si="34"/>
        <v>1010</v>
      </c>
      <c r="AI54" s="17">
        <f t="shared" si="34"/>
        <v>1151</v>
      </c>
      <c r="AJ54" s="17">
        <f t="shared" si="34"/>
        <v>7362</v>
      </c>
      <c r="AK54" s="17">
        <f t="shared" si="34"/>
        <v>4514</v>
      </c>
      <c r="AL54" s="17">
        <f t="shared" si="34"/>
        <v>4037</v>
      </c>
      <c r="AM54" s="17">
        <f t="shared" si="34"/>
        <v>5272</v>
      </c>
      <c r="AN54" s="17">
        <f t="shared" si="19"/>
        <v>303</v>
      </c>
      <c r="AO54" s="17">
        <f t="shared" si="34"/>
        <v>2613</v>
      </c>
      <c r="AP54" s="17">
        <f t="shared" si="34"/>
        <v>483</v>
      </c>
      <c r="AQ54" s="17">
        <f t="shared" si="34"/>
        <v>5755</v>
      </c>
      <c r="AR54" s="17">
        <f t="shared" si="34"/>
        <v>2378</v>
      </c>
      <c r="AS54" s="17">
        <f t="shared" si="34"/>
        <v>1786</v>
      </c>
      <c r="AT54" s="17">
        <f t="shared" si="34"/>
        <v>592</v>
      </c>
      <c r="AX54" s="957"/>
    </row>
    <row r="55" spans="1:50" ht="12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60"/>
      <c r="N55" s="19"/>
      <c r="O55" s="19"/>
      <c r="P55" s="11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</row>
    <row r="56" spans="1:50" ht="14.25" customHeight="1"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C56" s="20"/>
    </row>
    <row r="57" spans="1:50">
      <c r="A57" s="20"/>
      <c r="N57" s="48"/>
    </row>
    <row r="58" spans="1:50">
      <c r="N58" s="48"/>
    </row>
    <row r="59" spans="1:50">
      <c r="D59" s="48">
        <f>D47-Q47</f>
        <v>577831</v>
      </c>
      <c r="E59" s="48">
        <f t="shared" ref="E59:M59" si="35">E47-R47</f>
        <v>285142</v>
      </c>
      <c r="F59" s="48">
        <f t="shared" si="35"/>
        <v>393544</v>
      </c>
      <c r="G59" s="48">
        <f t="shared" si="35"/>
        <v>194415</v>
      </c>
      <c r="H59" s="48">
        <f t="shared" si="35"/>
        <v>319055</v>
      </c>
      <c r="I59" s="48">
        <f t="shared" si="35"/>
        <v>159757</v>
      </c>
      <c r="J59" s="48">
        <f t="shared" si="35"/>
        <v>224471</v>
      </c>
      <c r="K59" s="48">
        <f t="shared" si="35"/>
        <v>113129</v>
      </c>
      <c r="L59" s="48">
        <f t="shared" si="35"/>
        <v>156781</v>
      </c>
      <c r="M59" s="48">
        <f t="shared" si="35"/>
        <v>79262</v>
      </c>
      <c r="N59" s="48"/>
    </row>
    <row r="60" spans="1:50">
      <c r="D60" s="1065"/>
      <c r="F60" s="1065">
        <f>F59/'[3]staglo Niv1'!D43</f>
        <v>0.46278550437980154</v>
      </c>
      <c r="G60" s="1065">
        <f>G59/'[3]staglo Niv1'!E43</f>
        <v>0.47230512471725583</v>
      </c>
      <c r="H60" s="1065">
        <f>H59/'[3]staglo Niv1'!F43</f>
        <v>0.58552515672485428</v>
      </c>
      <c r="I60" s="1065">
        <f>I59/'[3]staglo Niv1'!G43</f>
        <v>0.60613430361160536</v>
      </c>
      <c r="J60" s="1065">
        <f>J59/'[3]staglo Niv1'!H43</f>
        <v>0.51178745194960351</v>
      </c>
      <c r="K60" s="1065">
        <f>K59/'[3]staglo Niv1'!I43</f>
        <v>0.52014529069633786</v>
      </c>
      <c r="L60" s="1065">
        <f>L59/'[3]staglo Niv1'!J43</f>
        <v>0.57506877452958227</v>
      </c>
      <c r="M60" s="1065">
        <f>M59/'[3]staglo Niv1'!K43</f>
        <v>0.5783478901706689</v>
      </c>
      <c r="N60" s="1065">
        <v>0.53</v>
      </c>
      <c r="O60" s="1065">
        <v>0.54</v>
      </c>
    </row>
    <row r="61" spans="1:50">
      <c r="D61" s="1065">
        <f>Q47/'[3]staglo Niv1'!D43</f>
        <v>0.38038244034144697</v>
      </c>
      <c r="E61" s="1065">
        <f>R47/'[3]staglo Niv1'!E43</f>
        <v>0.36823109985864289</v>
      </c>
      <c r="F61" s="1065">
        <f>S47/'[3]staglo Niv1'!F43</f>
        <v>0.29706884148400453</v>
      </c>
      <c r="G61" s="1065">
        <f>T47/'[3]staglo Niv1'!G43</f>
        <v>0.28065729017669133</v>
      </c>
      <c r="H61" s="1065">
        <f>U47/'[3]staglo Niv1'!H43</f>
        <v>0.31557083643029443</v>
      </c>
      <c r="I61" s="1065">
        <f>V47/'[3]staglo Niv1'!I43</f>
        <v>0.30625991402101199</v>
      </c>
      <c r="J61" s="1065">
        <f>W47/'[3]staglo Niv1'!J43</f>
        <v>0.25047500275098117</v>
      </c>
      <c r="K61" s="1065">
        <f>X47/'[3]staglo Niv1'!K43</f>
        <v>0.24838561390451591</v>
      </c>
      <c r="L61" s="1065">
        <f>Y47/'[3]staglo Niv1'!L43</f>
        <v>0.2258948091853962</v>
      </c>
      <c r="M61" s="1065">
        <f>Z47/'[3]staglo Niv1'!M43</f>
        <v>0.22629333701145801</v>
      </c>
      <c r="N61" s="1065">
        <v>0.28999999999999998</v>
      </c>
      <c r="O61" s="1065">
        <v>0.28999999999999998</v>
      </c>
    </row>
    <row r="62" spans="1:50">
      <c r="N62" s="1065">
        <f>1-N61-N60</f>
        <v>0.17999999999999994</v>
      </c>
      <c r="O62" s="1065">
        <f>1-O61-O60</f>
        <v>0.16999999999999993</v>
      </c>
    </row>
    <row r="63" spans="1:50">
      <c r="D63" s="2">
        <f>AA47/N47</f>
        <v>0.30609169799948693</v>
      </c>
      <c r="N63" s="48"/>
    </row>
    <row r="64" spans="1:50">
      <c r="J64" s="2">
        <v>2001</v>
      </c>
      <c r="K64" s="2">
        <f>J64+1</f>
        <v>2002</v>
      </c>
      <c r="L64" s="2">
        <f>K64+1</f>
        <v>2003</v>
      </c>
      <c r="M64" s="2">
        <f>L64+1</f>
        <v>2004</v>
      </c>
      <c r="N64" s="2">
        <f>M64+1</f>
        <v>2005</v>
      </c>
    </row>
    <row r="65" spans="9:14">
      <c r="J65" s="2">
        <v>2274000</v>
      </c>
      <c r="K65" s="2">
        <v>2320000</v>
      </c>
      <c r="L65" s="2">
        <v>2373000</v>
      </c>
      <c r="M65" s="2">
        <v>2435000</v>
      </c>
      <c r="N65" s="48">
        <v>2668787</v>
      </c>
    </row>
    <row r="66" spans="9:14">
      <c r="J66" s="1066">
        <f>N47/J65</f>
        <v>1.0594028144239227</v>
      </c>
      <c r="K66" s="1066">
        <f>2856480/K65</f>
        <v>1.2312413793103447</v>
      </c>
      <c r="L66" s="1066">
        <f>3366462/L65</f>
        <v>1.4186523388116308</v>
      </c>
      <c r="M66" s="1066">
        <f>3597731/M65</f>
        <v>1.4775075975359342</v>
      </c>
      <c r="N66" s="1066">
        <f>3698906/N65</f>
        <v>1.3859877165169046</v>
      </c>
    </row>
    <row r="67" spans="9:14">
      <c r="J67" s="1066">
        <v>0.70099999999999996</v>
      </c>
      <c r="K67" s="1066">
        <v>0.82199999999999995</v>
      </c>
      <c r="L67" s="1066">
        <v>0.93300000000000005</v>
      </c>
      <c r="M67" s="1066">
        <v>0.96799999999999997</v>
      </c>
      <c r="N67" s="1066">
        <v>0.96199999999999997</v>
      </c>
    </row>
    <row r="69" spans="9:14">
      <c r="J69" s="2">
        <f>K69*(1-0.028)</f>
        <v>2728180.6186112985</v>
      </c>
      <c r="K69" s="2">
        <f>L69*(1-0.028)</f>
        <v>2806770.18375648</v>
      </c>
      <c r="L69" s="2">
        <f>M69*(1-0.028)</f>
        <v>2887623.6458399999</v>
      </c>
      <c r="M69" s="2">
        <f>N69*(1-0.028)</f>
        <v>2970806.2199999997</v>
      </c>
      <c r="N69" s="1067">
        <v>3056385</v>
      </c>
    </row>
    <row r="70" spans="9:14">
      <c r="J70" s="2">
        <f>J67*J65</f>
        <v>1594074</v>
      </c>
      <c r="K70" s="2">
        <f>K67*K65</f>
        <v>1907040</v>
      </c>
      <c r="L70" s="2">
        <f>L67*L65</f>
        <v>2214009</v>
      </c>
      <c r="M70" s="2">
        <f>M67*M65</f>
        <v>2357080</v>
      </c>
      <c r="N70" s="2">
        <f>N67*N65</f>
        <v>2567373.094</v>
      </c>
    </row>
    <row r="71" spans="9:14">
      <c r="I71" s="1069" t="s">
        <v>1008</v>
      </c>
      <c r="J71" s="2">
        <f>J70/J69</f>
        <v>0.58429929056948482</v>
      </c>
      <c r="K71" s="2">
        <f>K70/K69</f>
        <v>0.67944287388990521</v>
      </c>
      <c r="L71" s="2">
        <f>L70/L69</f>
        <v>0.7667235317142419</v>
      </c>
      <c r="M71" s="2">
        <f>M70/M69</f>
        <v>0.79341425372402785</v>
      </c>
      <c r="N71" s="1066">
        <v>0.83299999999999996</v>
      </c>
    </row>
    <row r="73" spans="9:14">
      <c r="J73" s="2">
        <f>K73*(1-0.028)</f>
        <v>504798.90481774759</v>
      </c>
      <c r="K73" s="2">
        <f>L73*(1-0.028)</f>
        <v>519340.43705529592</v>
      </c>
      <c r="L73" s="2">
        <f>M73*(1-0.028)</f>
        <v>534300.86116799992</v>
      </c>
      <c r="M73" s="2">
        <f>N73*(1-0.028)</f>
        <v>549692.24399999995</v>
      </c>
      <c r="N73" s="2">
        <v>565527</v>
      </c>
    </row>
    <row r="74" spans="9:14">
      <c r="J74" s="48">
        <f>L47-Y47</f>
        <v>156781</v>
      </c>
      <c r="K74" s="2">
        <v>178956</v>
      </c>
      <c r="L74" s="1068">
        <v>212723</v>
      </c>
      <c r="M74" s="2">
        <v>279743</v>
      </c>
      <c r="N74" s="20">
        <v>284096</v>
      </c>
    </row>
    <row r="75" spans="9:14">
      <c r="I75" s="1069" t="s">
        <v>1009</v>
      </c>
      <c r="J75" s="1065">
        <f>J74/J73</f>
        <v>0.31058110170941072</v>
      </c>
      <c r="K75" s="1065">
        <f>K74/K73</f>
        <v>0.34458321985227186</v>
      </c>
      <c r="L75" s="1065">
        <f>L74/L73</f>
        <v>0.3981333654132248</v>
      </c>
      <c r="M75" s="1065">
        <f>M74/M73</f>
        <v>0.50890839929697107</v>
      </c>
      <c r="N75" s="1065">
        <f>N74/N73</f>
        <v>0.50235620934102176</v>
      </c>
    </row>
  </sheetData>
  <mergeCells count="12">
    <mergeCell ref="AR26:AT26"/>
    <mergeCell ref="AR7:AT7"/>
    <mergeCell ref="AK7:AL7"/>
    <mergeCell ref="AK26:AL26"/>
    <mergeCell ref="AK45:AL45"/>
    <mergeCell ref="AR45:AT45"/>
    <mergeCell ref="N43:O43"/>
    <mergeCell ref="AD45:AJ45"/>
    <mergeCell ref="AQ24:AR24"/>
    <mergeCell ref="AD7:AJ7"/>
    <mergeCell ref="AD26:AJ26"/>
    <mergeCell ref="AA43:AB43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2" manualBreakCount="2">
    <brk id="19" max="16383" man="1"/>
    <brk id="38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2"/>
  <sheetViews>
    <sheetView showZeros="0" topLeftCell="A261" zoomScale="75" workbookViewId="0">
      <selection activeCell="I252" sqref="I252"/>
    </sheetView>
  </sheetViews>
  <sheetFormatPr baseColWidth="10" defaultRowHeight="12.75"/>
  <cols>
    <col min="1" max="1" width="21.42578125" style="2" customWidth="1"/>
    <col min="2" max="2" width="10.85546875" style="2" bestFit="1" customWidth="1"/>
    <col min="3" max="3" width="10.85546875" style="48" customWidth="1"/>
    <col min="4" max="4" width="10.5703125" style="48" customWidth="1"/>
    <col min="5" max="5" width="11.28515625" style="48" customWidth="1"/>
    <col min="6" max="6" width="9.85546875" style="48" customWidth="1"/>
    <col min="7" max="7" width="10" style="2" customWidth="1"/>
    <col min="8" max="8" width="9.7109375" style="2" customWidth="1"/>
    <col min="9" max="9" width="8.140625" style="2" customWidth="1"/>
    <col min="10" max="16384" width="11.42578125" style="2"/>
  </cols>
  <sheetData>
    <row r="1" spans="1:8">
      <c r="A1" s="3" t="s">
        <v>331</v>
      </c>
      <c r="B1" s="3"/>
      <c r="C1" s="50"/>
      <c r="D1" s="50"/>
      <c r="E1" s="50"/>
      <c r="F1" s="50"/>
      <c r="G1" s="138"/>
      <c r="H1" s="1"/>
    </row>
    <row r="2" spans="1:8">
      <c r="A2" s="1" t="s">
        <v>332</v>
      </c>
      <c r="B2" s="1"/>
      <c r="C2" s="50"/>
      <c r="D2" s="50"/>
      <c r="E2" s="50"/>
      <c r="F2" s="50"/>
      <c r="G2" s="138"/>
      <c r="H2" s="1"/>
    </row>
    <row r="3" spans="1:8">
      <c r="A3" s="1" t="s">
        <v>2</v>
      </c>
      <c r="B3" s="1"/>
      <c r="C3" s="50"/>
      <c r="D3" s="50"/>
      <c r="E3" s="50"/>
      <c r="F3" s="50"/>
      <c r="G3" s="138"/>
      <c r="H3" s="1"/>
    </row>
    <row r="4" spans="1:8">
      <c r="A4" s="1"/>
      <c r="B4" s="1"/>
      <c r="C4" s="50"/>
      <c r="D4" s="50"/>
      <c r="E4" s="50"/>
      <c r="F4" s="50"/>
      <c r="G4" s="138"/>
      <c r="H4" s="1"/>
    </row>
    <row r="5" spans="1:8">
      <c r="A5" s="2" t="s">
        <v>573</v>
      </c>
      <c r="G5" s="138"/>
    </row>
    <row r="6" spans="1:8">
      <c r="A6" s="129"/>
      <c r="B6" s="373" t="s">
        <v>991</v>
      </c>
      <c r="C6" s="375" t="s">
        <v>992</v>
      </c>
      <c r="D6" s="171" t="s">
        <v>994</v>
      </c>
      <c r="E6" s="219" t="s">
        <v>377</v>
      </c>
      <c r="F6" s="138"/>
    </row>
    <row r="7" spans="1:8">
      <c r="A7" s="160" t="s">
        <v>680</v>
      </c>
      <c r="B7" s="374"/>
      <c r="C7" s="374" t="s">
        <v>993</v>
      </c>
      <c r="D7" s="108" t="s">
        <v>995</v>
      </c>
      <c r="E7" s="140"/>
      <c r="F7" s="2"/>
    </row>
    <row r="8" spans="1:8">
      <c r="A8" s="12"/>
      <c r="B8" s="125"/>
      <c r="C8" s="125"/>
      <c r="D8" s="125"/>
      <c r="E8" s="125"/>
      <c r="F8" s="2"/>
    </row>
    <row r="9" spans="1:8">
      <c r="A9" s="15" t="s">
        <v>407</v>
      </c>
      <c r="B9" s="139">
        <f>+B12+B11</f>
        <v>18295</v>
      </c>
      <c r="C9" s="139">
        <f>+C12+C11</f>
        <v>1519</v>
      </c>
      <c r="D9" s="139">
        <f>+D12+D11</f>
        <v>344</v>
      </c>
      <c r="E9" s="139">
        <f>SUM(B9:D9)</f>
        <v>20158</v>
      </c>
      <c r="F9" s="2"/>
    </row>
    <row r="10" spans="1:8">
      <c r="A10" s="12"/>
      <c r="B10" s="125"/>
      <c r="C10" s="125"/>
      <c r="D10" s="125"/>
      <c r="E10" s="139"/>
      <c r="F10" s="2"/>
    </row>
    <row r="11" spans="1:8">
      <c r="A11" s="12" t="s">
        <v>618</v>
      </c>
      <c r="B11" s="125">
        <f>+B213</f>
        <v>14436</v>
      </c>
      <c r="C11" s="125">
        <f>+C213</f>
        <v>780</v>
      </c>
      <c r="D11" s="125">
        <f>+D213</f>
        <v>108</v>
      </c>
      <c r="E11" s="139">
        <f>SUM(B11:D11)</f>
        <v>15324</v>
      </c>
      <c r="F11" s="2"/>
    </row>
    <row r="12" spans="1:8">
      <c r="A12" s="19" t="s">
        <v>376</v>
      </c>
      <c r="B12" s="140">
        <f>+B231</f>
        <v>3859</v>
      </c>
      <c r="C12" s="140">
        <f>+C231</f>
        <v>739</v>
      </c>
      <c r="D12" s="140">
        <f>+D231</f>
        <v>236</v>
      </c>
      <c r="E12" s="141">
        <f>SUM(B12:D12)</f>
        <v>4834</v>
      </c>
      <c r="F12" s="2"/>
    </row>
    <row r="18" spans="1:8">
      <c r="A18" s="1098" t="s">
        <v>333</v>
      </c>
      <c r="B18" s="1098"/>
      <c r="C18" s="1098"/>
      <c r="D18" s="1098"/>
      <c r="E18" s="1098"/>
      <c r="F18" s="1098"/>
      <c r="G18" s="3"/>
      <c r="H18" s="1"/>
    </row>
    <row r="19" spans="1:8">
      <c r="A19" s="1" t="s">
        <v>334</v>
      </c>
      <c r="B19" s="1"/>
      <c r="C19" s="50"/>
      <c r="D19" s="50"/>
      <c r="E19" s="50"/>
      <c r="F19" s="50"/>
      <c r="G19" s="3"/>
      <c r="H19" s="1"/>
    </row>
    <row r="20" spans="1:8">
      <c r="A20" s="1" t="s">
        <v>2</v>
      </c>
      <c r="B20" s="1"/>
      <c r="C20" s="50"/>
      <c r="D20" s="50"/>
      <c r="E20" s="50"/>
      <c r="F20" s="50"/>
      <c r="G20" s="138"/>
    </row>
    <row r="21" spans="1:8">
      <c r="A21" s="138"/>
      <c r="B21" s="138"/>
      <c r="C21" s="157"/>
      <c r="D21" s="172"/>
      <c r="E21" s="157"/>
      <c r="G21" s="138"/>
    </row>
    <row r="22" spans="1:8">
      <c r="A22" s="2" t="s">
        <v>573</v>
      </c>
      <c r="B22" s="138"/>
      <c r="C22" s="157"/>
      <c r="D22" s="172"/>
      <c r="E22" s="157"/>
      <c r="G22" s="138"/>
    </row>
    <row r="23" spans="1:8">
      <c r="A23" s="20"/>
      <c r="B23" s="7"/>
      <c r="C23" s="7"/>
      <c r="D23" s="7"/>
      <c r="E23" s="1111"/>
      <c r="F23" s="1111"/>
      <c r="G23" s="1111"/>
    </row>
    <row r="24" spans="1:8">
      <c r="A24" s="11"/>
      <c r="B24" s="433" t="s">
        <v>991</v>
      </c>
      <c r="C24" s="375" t="s">
        <v>992</v>
      </c>
      <c r="D24" s="375" t="s">
        <v>994</v>
      </c>
      <c r="E24" s="633" t="s">
        <v>377</v>
      </c>
      <c r="F24" s="337"/>
      <c r="G24" s="337"/>
    </row>
    <row r="25" spans="1:8">
      <c r="A25" s="19" t="s">
        <v>680</v>
      </c>
      <c r="B25" s="434"/>
      <c r="C25" s="374" t="s">
        <v>993</v>
      </c>
      <c r="D25" s="374" t="s">
        <v>995</v>
      </c>
      <c r="E25" s="108"/>
      <c r="F25" s="337"/>
      <c r="G25" s="337"/>
    </row>
    <row r="26" spans="1:8">
      <c r="A26" s="12"/>
      <c r="B26" s="125"/>
      <c r="C26" s="125"/>
      <c r="D26" s="112"/>
      <c r="E26" s="17"/>
      <c r="F26" s="112"/>
      <c r="G26" s="112"/>
    </row>
    <row r="27" spans="1:8">
      <c r="A27" s="15" t="s">
        <v>407</v>
      </c>
      <c r="B27" s="139">
        <f>+B30+B29</f>
        <v>52206</v>
      </c>
      <c r="C27" s="139">
        <f>+C30+C29</f>
        <v>8348</v>
      </c>
      <c r="D27" s="113">
        <f>+D30+D29</f>
        <v>2350</v>
      </c>
      <c r="E27" s="16">
        <f>+E30+E29</f>
        <v>62904</v>
      </c>
      <c r="F27" s="113"/>
      <c r="G27" s="113"/>
    </row>
    <row r="28" spans="1:8">
      <c r="A28" s="12"/>
      <c r="B28" s="125"/>
      <c r="C28" s="125"/>
      <c r="D28" s="112"/>
      <c r="E28" s="17"/>
      <c r="F28" s="112"/>
      <c r="G28" s="112"/>
    </row>
    <row r="29" spans="1:8">
      <c r="A29" s="12" t="s">
        <v>618</v>
      </c>
      <c r="B29" s="125">
        <f>+B248</f>
        <v>37463</v>
      </c>
      <c r="C29" s="125">
        <f>+C248</f>
        <v>4325</v>
      </c>
      <c r="D29" s="112">
        <f>+D248</f>
        <v>1113</v>
      </c>
      <c r="E29" s="17">
        <f>+B29+C29+D29</f>
        <v>42901</v>
      </c>
      <c r="F29" s="112"/>
      <c r="G29" s="112"/>
    </row>
    <row r="30" spans="1:8">
      <c r="A30" s="19" t="s">
        <v>376</v>
      </c>
      <c r="B30" s="140">
        <f>+B265</f>
        <v>14743</v>
      </c>
      <c r="C30" s="140">
        <f>+C265</f>
        <v>4023</v>
      </c>
      <c r="D30" s="644">
        <f>+D265</f>
        <v>1237</v>
      </c>
      <c r="E30" s="110">
        <f>+B30+C30+D30</f>
        <v>20003</v>
      </c>
      <c r="F30" s="112"/>
      <c r="G30" s="112"/>
    </row>
    <row r="32" spans="1:8">
      <c r="A32" s="1" t="s">
        <v>335</v>
      </c>
      <c r="B32" s="1"/>
      <c r="C32" s="50"/>
      <c r="D32" s="50"/>
      <c r="E32" s="50"/>
      <c r="F32" s="50"/>
    </row>
    <row r="33" spans="1:9">
      <c r="A33" s="1" t="s">
        <v>2</v>
      </c>
      <c r="B33" s="1"/>
      <c r="C33" s="50"/>
      <c r="D33" s="173"/>
      <c r="E33" s="50"/>
      <c r="F33" s="50"/>
      <c r="G33" s="159"/>
    </row>
    <row r="34" spans="1:9">
      <c r="C34" s="328"/>
      <c r="D34" s="173"/>
      <c r="E34" s="50"/>
      <c r="F34" s="50"/>
    </row>
    <row r="35" spans="1:9">
      <c r="D35" s="156"/>
    </row>
    <row r="36" spans="1:9">
      <c r="A36" s="2" t="s">
        <v>573</v>
      </c>
      <c r="D36" s="156"/>
    </row>
    <row r="37" spans="1:9">
      <c r="A37" s="11"/>
      <c r="B37" s="373" t="s">
        <v>991</v>
      </c>
      <c r="C37" s="375" t="s">
        <v>992</v>
      </c>
      <c r="D37" s="171" t="s">
        <v>994</v>
      </c>
      <c r="E37" s="171" t="s">
        <v>377</v>
      </c>
      <c r="F37" s="2"/>
      <c r="G37" s="7"/>
    </row>
    <row r="38" spans="1:9">
      <c r="A38" s="19" t="s">
        <v>680</v>
      </c>
      <c r="B38" s="374"/>
      <c r="C38" s="374" t="s">
        <v>993</v>
      </c>
      <c r="D38" s="108" t="s">
        <v>995</v>
      </c>
      <c r="E38" s="110"/>
      <c r="F38" s="2"/>
      <c r="G38" s="7"/>
    </row>
    <row r="39" spans="1:9">
      <c r="A39" s="12"/>
      <c r="B39" s="125"/>
      <c r="C39" s="125"/>
      <c r="D39" s="125"/>
      <c r="E39" s="125"/>
      <c r="F39" s="2"/>
      <c r="G39" s="20"/>
    </row>
    <row r="40" spans="1:9">
      <c r="A40" s="15" t="s">
        <v>407</v>
      </c>
      <c r="B40" s="139">
        <f>+B43+B42</f>
        <v>79085</v>
      </c>
      <c r="C40" s="139">
        <f>+C43+C42</f>
        <v>8809</v>
      </c>
      <c r="D40" s="139">
        <f>+D43+D42</f>
        <v>2230</v>
      </c>
      <c r="E40" s="139">
        <f>SUM(B40:D40)</f>
        <v>90124</v>
      </c>
      <c r="F40" s="2"/>
      <c r="G40" s="92"/>
    </row>
    <row r="41" spans="1:9">
      <c r="A41" s="12"/>
      <c r="B41" s="125"/>
      <c r="C41" s="125"/>
      <c r="D41" s="125"/>
      <c r="E41" s="125"/>
      <c r="F41" s="2"/>
      <c r="G41" s="20"/>
    </row>
    <row r="42" spans="1:9">
      <c r="A42" s="12" t="s">
        <v>618</v>
      </c>
      <c r="B42" s="125">
        <f>+B281</f>
        <v>59294</v>
      </c>
      <c r="C42" s="125">
        <f>+C281</f>
        <v>4949</v>
      </c>
      <c r="D42" s="125">
        <f>+D281</f>
        <v>1131</v>
      </c>
      <c r="E42" s="139">
        <f>SUM(B42:D42)</f>
        <v>65374</v>
      </c>
      <c r="F42" s="2"/>
      <c r="G42" s="20"/>
    </row>
    <row r="43" spans="1:9">
      <c r="A43" s="19" t="s">
        <v>376</v>
      </c>
      <c r="B43" s="140">
        <f>+B298</f>
        <v>19791</v>
      </c>
      <c r="C43" s="140">
        <f>+C298</f>
        <v>3860</v>
      </c>
      <c r="D43" s="140">
        <f>+D298</f>
        <v>1099</v>
      </c>
      <c r="E43" s="141">
        <f>SUM(B43:D43)</f>
        <v>24750</v>
      </c>
      <c r="F43" s="2"/>
      <c r="G43" s="20"/>
    </row>
    <row r="46" spans="1:9" ht="10.5" customHeight="1"/>
    <row r="48" spans="1:9">
      <c r="A48" s="1" t="s">
        <v>199</v>
      </c>
      <c r="B48" s="1"/>
      <c r="C48" s="1"/>
      <c r="D48" s="1"/>
      <c r="E48" s="1"/>
      <c r="F48" s="1"/>
      <c r="G48" s="1"/>
      <c r="H48" s="1"/>
      <c r="I48" s="1"/>
    </row>
    <row r="49" spans="1:9">
      <c r="A49" s="1" t="s">
        <v>200</v>
      </c>
      <c r="B49" s="1"/>
      <c r="C49" s="1"/>
      <c r="D49" s="1"/>
      <c r="E49" s="1"/>
      <c r="F49" s="1"/>
      <c r="G49" s="1"/>
      <c r="H49" s="1"/>
      <c r="I49" s="1"/>
    </row>
    <row r="50" spans="1:9">
      <c r="A50" s="1" t="s">
        <v>2</v>
      </c>
      <c r="B50" s="1"/>
      <c r="C50" s="1"/>
      <c r="D50" s="1"/>
      <c r="E50" s="1"/>
      <c r="F50" s="1"/>
      <c r="G50" s="1"/>
      <c r="H50" s="1"/>
      <c r="I50" s="1"/>
    </row>
    <row r="52" spans="1:9">
      <c r="D52" s="156"/>
    </row>
    <row r="53" spans="1:9">
      <c r="A53" s="2" t="s">
        <v>573</v>
      </c>
      <c r="D53" s="156"/>
    </row>
    <row r="54" spans="1:9">
      <c r="A54" s="11"/>
      <c r="B54" s="1102" t="s">
        <v>762</v>
      </c>
      <c r="C54" s="1103"/>
      <c r="D54" s="1103"/>
      <c r="E54" s="1103"/>
      <c r="F54" s="1086" t="s">
        <v>197</v>
      </c>
      <c r="G54" s="1087"/>
      <c r="H54" s="1087"/>
      <c r="I54" s="1088"/>
    </row>
    <row r="55" spans="1:9">
      <c r="A55" s="12" t="s">
        <v>680</v>
      </c>
      <c r="B55" s="373" t="s">
        <v>991</v>
      </c>
      <c r="C55" s="375" t="s">
        <v>992</v>
      </c>
      <c r="D55" s="171" t="s">
        <v>994</v>
      </c>
      <c r="E55" s="171" t="s">
        <v>377</v>
      </c>
      <c r="F55" s="380" t="s">
        <v>991</v>
      </c>
      <c r="G55" s="376" t="s">
        <v>992</v>
      </c>
      <c r="H55" s="377" t="s">
        <v>994</v>
      </c>
      <c r="I55" s="329" t="s">
        <v>377</v>
      </c>
    </row>
    <row r="56" spans="1:9">
      <c r="A56" s="19"/>
      <c r="B56" s="374"/>
      <c r="C56" s="374" t="s">
        <v>993</v>
      </c>
      <c r="D56" s="108" t="s">
        <v>995</v>
      </c>
      <c r="E56" s="110"/>
      <c r="F56" s="374"/>
      <c r="G56" s="378" t="s">
        <v>993</v>
      </c>
      <c r="H56" s="379" t="s">
        <v>995</v>
      </c>
      <c r="I56" s="110"/>
    </row>
    <row r="57" spans="1:9">
      <c r="A57" s="12"/>
      <c r="B57" s="125"/>
      <c r="C57" s="125"/>
      <c r="D57" s="125"/>
      <c r="E57" s="125"/>
      <c r="F57" s="125"/>
      <c r="G57" s="125"/>
      <c r="H57" s="125"/>
      <c r="I57" s="125"/>
    </row>
    <row r="58" spans="1:9">
      <c r="A58" s="15" t="s">
        <v>407</v>
      </c>
      <c r="B58" s="139">
        <f>+B61+B60</f>
        <v>50736</v>
      </c>
      <c r="C58" s="139">
        <f>+C61+C60</f>
        <v>14070</v>
      </c>
      <c r="D58" s="139">
        <f>+D61+D60</f>
        <v>4725</v>
      </c>
      <c r="E58" s="139">
        <f>SUM(B58:D58)</f>
        <v>69531</v>
      </c>
      <c r="F58" s="139">
        <f>+F61+F60</f>
        <v>4798</v>
      </c>
      <c r="G58" s="139">
        <f>+G61+G60</f>
        <v>3744</v>
      </c>
      <c r="H58" s="139">
        <f>+H61+H60</f>
        <v>1742</v>
      </c>
      <c r="I58" s="139">
        <f>SUM(F58:H58)</f>
        <v>10284</v>
      </c>
    </row>
    <row r="59" spans="1:9">
      <c r="A59" s="12"/>
      <c r="B59" s="125"/>
      <c r="C59" s="125"/>
      <c r="D59" s="125"/>
      <c r="E59" s="125"/>
      <c r="F59" s="125"/>
      <c r="G59" s="125"/>
      <c r="H59" s="125"/>
      <c r="I59" s="125"/>
    </row>
    <row r="60" spans="1:9">
      <c r="A60" s="12" t="s">
        <v>618</v>
      </c>
      <c r="B60" s="125">
        <f>+B316</f>
        <v>36181</v>
      </c>
      <c r="C60" s="125">
        <f>+C316</f>
        <v>8055</v>
      </c>
      <c r="D60" s="125">
        <f>+D316</f>
        <v>2639</v>
      </c>
      <c r="E60" s="139">
        <f>SUM(B60:D60)</f>
        <v>46875</v>
      </c>
      <c r="F60" s="125">
        <f>+F316</f>
        <v>2543</v>
      </c>
      <c r="G60" s="125">
        <f>+G316</f>
        <v>3063</v>
      </c>
      <c r="H60" s="125">
        <f>+H316</f>
        <v>1297</v>
      </c>
      <c r="I60" s="139">
        <f>SUM(F60:H60)</f>
        <v>6903</v>
      </c>
    </row>
    <row r="61" spans="1:9">
      <c r="A61" s="19" t="s">
        <v>376</v>
      </c>
      <c r="B61" s="140">
        <f>+B335</f>
        <v>14555</v>
      </c>
      <c r="C61" s="140">
        <f>+C335</f>
        <v>6015</v>
      </c>
      <c r="D61" s="140">
        <f>+D335</f>
        <v>2086</v>
      </c>
      <c r="E61" s="141">
        <f>SUM(B61:D61)</f>
        <v>22656</v>
      </c>
      <c r="F61" s="140">
        <f>+F335</f>
        <v>2255</v>
      </c>
      <c r="G61" s="140">
        <f>+G335</f>
        <v>681</v>
      </c>
      <c r="H61" s="140">
        <f>+H335</f>
        <v>445</v>
      </c>
      <c r="I61" s="141">
        <f>SUM(F61:H61)</f>
        <v>3381</v>
      </c>
    </row>
    <row r="62" spans="1:9">
      <c r="G62" s="20"/>
    </row>
    <row r="64" spans="1:9">
      <c r="A64" s="1" t="s">
        <v>336</v>
      </c>
      <c r="B64" s="1"/>
      <c r="C64" s="50"/>
      <c r="D64" s="50"/>
      <c r="E64" s="50"/>
      <c r="F64" s="50"/>
    </row>
    <row r="65" spans="1:7">
      <c r="A65" s="1" t="s">
        <v>334</v>
      </c>
      <c r="B65" s="1"/>
      <c r="C65" s="50"/>
      <c r="D65" s="50"/>
      <c r="E65" s="50"/>
      <c r="F65" s="50"/>
    </row>
    <row r="66" spans="1:7">
      <c r="A66" s="1" t="s">
        <v>4</v>
      </c>
      <c r="B66" s="1"/>
      <c r="C66" s="50"/>
      <c r="D66" s="50"/>
      <c r="E66" s="50"/>
      <c r="F66" s="50"/>
    </row>
    <row r="67" spans="1:7">
      <c r="D67" s="156"/>
    </row>
    <row r="68" spans="1:7">
      <c r="D68" s="156"/>
    </row>
    <row r="69" spans="1:7">
      <c r="A69" s="2" t="s">
        <v>573</v>
      </c>
      <c r="D69" s="156"/>
      <c r="G69" s="20"/>
    </row>
    <row r="70" spans="1:7">
      <c r="D70" s="156"/>
      <c r="G70" s="20"/>
    </row>
    <row r="71" spans="1:7">
      <c r="A71" s="11"/>
      <c r="B71" s="373" t="s">
        <v>991</v>
      </c>
      <c r="C71" s="375" t="s">
        <v>992</v>
      </c>
      <c r="D71" s="171" t="s">
        <v>994</v>
      </c>
      <c r="E71" s="20"/>
      <c r="F71" s="104"/>
    </row>
    <row r="72" spans="1:7">
      <c r="A72" s="19" t="s">
        <v>680</v>
      </c>
      <c r="B72" s="374"/>
      <c r="C72" s="374" t="s">
        <v>993</v>
      </c>
      <c r="D72" s="108" t="s">
        <v>995</v>
      </c>
      <c r="E72" s="20"/>
      <c r="F72" s="7"/>
    </row>
    <row r="73" spans="1:7">
      <c r="A73" s="12"/>
      <c r="B73" s="125"/>
      <c r="C73" s="125"/>
      <c r="D73" s="125"/>
      <c r="E73" s="20"/>
      <c r="F73" s="20"/>
    </row>
    <row r="74" spans="1:7">
      <c r="A74" s="15" t="s">
        <v>407</v>
      </c>
      <c r="B74" s="139">
        <f>+B77+B76</f>
        <v>2409082</v>
      </c>
      <c r="C74" s="139">
        <f>+C77+C76</f>
        <v>343937</v>
      </c>
      <c r="D74" s="139">
        <f>+D77+D76</f>
        <v>77655</v>
      </c>
      <c r="E74" s="20"/>
      <c r="F74" s="113"/>
    </row>
    <row r="75" spans="1:7">
      <c r="A75" s="12"/>
      <c r="B75" s="125"/>
      <c r="C75" s="125"/>
      <c r="D75" s="125"/>
      <c r="E75" s="20"/>
      <c r="F75" s="112"/>
    </row>
    <row r="76" spans="1:7">
      <c r="A76" s="12" t="s">
        <v>618</v>
      </c>
      <c r="B76" s="125">
        <f>+B351</f>
        <v>1892801</v>
      </c>
      <c r="C76" s="125">
        <f>+C351</f>
        <v>193091</v>
      </c>
      <c r="D76" s="125">
        <f>+D351</f>
        <v>41702</v>
      </c>
      <c r="E76" s="20"/>
      <c r="F76" s="112"/>
    </row>
    <row r="77" spans="1:7">
      <c r="A77" s="19" t="s">
        <v>376</v>
      </c>
      <c r="B77" s="140">
        <f>+B369</f>
        <v>516281</v>
      </c>
      <c r="C77" s="140">
        <f>+C369</f>
        <v>150846</v>
      </c>
      <c r="D77" s="140">
        <f>+D369</f>
        <v>35953</v>
      </c>
      <c r="E77" s="20"/>
      <c r="F77" s="112"/>
    </row>
    <row r="78" spans="1:7">
      <c r="G78" s="3"/>
    </row>
    <row r="79" spans="1:7">
      <c r="G79" s="3"/>
    </row>
    <row r="82" spans="1:8">
      <c r="A82" s="1098" t="s">
        <v>337</v>
      </c>
      <c r="B82" s="1110"/>
      <c r="C82" s="1110"/>
      <c r="D82" s="1110"/>
      <c r="E82" s="50"/>
      <c r="F82" s="50"/>
    </row>
    <row r="83" spans="1:8">
      <c r="A83" s="1098" t="s">
        <v>334</v>
      </c>
      <c r="B83" s="1110"/>
      <c r="C83" s="1110"/>
      <c r="D83" s="1110"/>
      <c r="E83" s="50"/>
      <c r="F83" s="50"/>
    </row>
    <row r="84" spans="1:8">
      <c r="A84" s="1098" t="s">
        <v>2</v>
      </c>
      <c r="B84" s="1110"/>
      <c r="C84" s="1110"/>
      <c r="D84" s="1110"/>
      <c r="E84" s="50"/>
      <c r="F84" s="50"/>
    </row>
    <row r="85" spans="1:8">
      <c r="D85" s="156"/>
    </row>
    <row r="86" spans="1:8">
      <c r="A86" s="2" t="s">
        <v>573</v>
      </c>
      <c r="D86" s="156"/>
    </row>
    <row r="87" spans="1:8">
      <c r="D87" s="156"/>
    </row>
    <row r="88" spans="1:8">
      <c r="A88" s="11"/>
      <c r="B88" s="373" t="s">
        <v>991</v>
      </c>
      <c r="C88" s="375" t="s">
        <v>992</v>
      </c>
      <c r="D88" s="171" t="s">
        <v>994</v>
      </c>
      <c r="E88" s="2"/>
      <c r="F88" s="7"/>
    </row>
    <row r="89" spans="1:8">
      <c r="A89" s="19" t="s">
        <v>680</v>
      </c>
      <c r="B89" s="374"/>
      <c r="C89" s="374" t="s">
        <v>993</v>
      </c>
      <c r="D89" s="108" t="s">
        <v>995</v>
      </c>
      <c r="E89" s="2"/>
      <c r="F89" s="7"/>
    </row>
    <row r="90" spans="1:8">
      <c r="A90" s="12"/>
      <c r="B90" s="125"/>
      <c r="C90" s="125"/>
      <c r="D90" s="125"/>
      <c r="E90" s="2"/>
      <c r="F90" s="20"/>
    </row>
    <row r="91" spans="1:8">
      <c r="A91" s="15" t="s">
        <v>407</v>
      </c>
      <c r="B91" s="139">
        <f>+B94+B93</f>
        <v>737400</v>
      </c>
      <c r="C91" s="139">
        <f>+C94+C93</f>
        <v>49823</v>
      </c>
      <c r="D91" s="139">
        <f>+D94+D93</f>
        <v>12745</v>
      </c>
      <c r="E91" s="2"/>
      <c r="F91" s="113"/>
    </row>
    <row r="92" spans="1:8">
      <c r="A92" s="12"/>
      <c r="B92" s="125"/>
      <c r="C92" s="125"/>
      <c r="D92" s="125"/>
      <c r="E92" s="2"/>
      <c r="F92" s="112"/>
    </row>
    <row r="93" spans="1:8">
      <c r="A93" s="12" t="s">
        <v>618</v>
      </c>
      <c r="B93" s="125">
        <f>+B386</f>
        <v>646574</v>
      </c>
      <c r="C93" s="125">
        <f>+C386</f>
        <v>32771</v>
      </c>
      <c r="D93" s="125">
        <f>+D386</f>
        <v>7833</v>
      </c>
      <c r="E93" s="2"/>
      <c r="F93" s="112"/>
    </row>
    <row r="94" spans="1:8">
      <c r="A94" s="19" t="s">
        <v>376</v>
      </c>
      <c r="B94" s="140">
        <f>+B403</f>
        <v>90826</v>
      </c>
      <c r="C94" s="140">
        <f>+C403</f>
        <v>17052</v>
      </c>
      <c r="D94" s="140">
        <f>+D403</f>
        <v>4912</v>
      </c>
      <c r="E94" s="2"/>
      <c r="F94" s="112"/>
    </row>
    <row r="95" spans="1:8">
      <c r="G95" s="1"/>
    </row>
    <row r="96" spans="1:8">
      <c r="A96" s="1" t="s">
        <v>141</v>
      </c>
      <c r="B96" s="1"/>
      <c r="C96" s="1"/>
      <c r="D96" s="1"/>
      <c r="E96" s="1"/>
      <c r="F96" s="142"/>
      <c r="G96" s="142"/>
      <c r="H96" s="142"/>
    </row>
    <row r="97" spans="1:8">
      <c r="A97" s="1" t="s">
        <v>344</v>
      </c>
      <c r="B97" s="1"/>
      <c r="C97" s="1"/>
      <c r="D97" s="1"/>
      <c r="E97" s="1"/>
      <c r="F97" s="142"/>
      <c r="G97" s="142"/>
      <c r="H97" s="142"/>
    </row>
    <row r="98" spans="1:8">
      <c r="A98" s="1" t="s">
        <v>2</v>
      </c>
      <c r="B98" s="1"/>
      <c r="C98" s="1"/>
      <c r="D98" s="1"/>
      <c r="E98" s="1"/>
      <c r="F98" s="142"/>
      <c r="G98" s="142"/>
      <c r="H98" s="142"/>
    </row>
    <row r="99" spans="1:8">
      <c r="A99" s="1097"/>
      <c r="B99" s="1097"/>
      <c r="C99" s="1097"/>
      <c r="D99" s="1097"/>
      <c r="E99" s="1097"/>
      <c r="F99" s="1097"/>
      <c r="G99" s="1097"/>
      <c r="H99" s="1097"/>
    </row>
    <row r="100" spans="1:8">
      <c r="A100" s="2" t="s">
        <v>573</v>
      </c>
      <c r="C100" s="174"/>
      <c r="D100" s="138" t="s">
        <v>678</v>
      </c>
      <c r="E100" s="174"/>
    </row>
    <row r="101" spans="1:8">
      <c r="F101" s="106"/>
      <c r="G101" s="138"/>
    </row>
    <row r="102" spans="1:8">
      <c r="A102" s="11"/>
      <c r="B102" s="373" t="s">
        <v>991</v>
      </c>
      <c r="C102" s="375" t="s">
        <v>992</v>
      </c>
      <c r="D102" s="171" t="s">
        <v>994</v>
      </c>
      <c r="E102" s="171" t="s">
        <v>377</v>
      </c>
      <c r="F102" s="2"/>
    </row>
    <row r="103" spans="1:8">
      <c r="A103" s="19" t="s">
        <v>671</v>
      </c>
      <c r="B103" s="374"/>
      <c r="C103" s="374" t="s">
        <v>993</v>
      </c>
      <c r="D103" s="108" t="s">
        <v>995</v>
      </c>
      <c r="E103" s="108"/>
      <c r="F103" s="2"/>
    </row>
    <row r="104" spans="1:8">
      <c r="A104" s="12"/>
      <c r="B104" s="125"/>
      <c r="C104" s="125"/>
      <c r="D104" s="125"/>
      <c r="E104" s="125"/>
      <c r="F104" s="2"/>
    </row>
    <row r="105" spans="1:8">
      <c r="A105" s="15" t="s">
        <v>407</v>
      </c>
      <c r="B105" s="139">
        <f>SUM(B107:B112)</f>
        <v>18295</v>
      </c>
      <c r="C105" s="139">
        <f>SUM(C107:C112)</f>
        <v>1519</v>
      </c>
      <c r="D105" s="139">
        <f>SUM(D107:D112)</f>
        <v>344</v>
      </c>
      <c r="E105" s="139">
        <f>SUM(B105:D105)</f>
        <v>20158</v>
      </c>
      <c r="F105" s="2"/>
    </row>
    <row r="106" spans="1:8">
      <c r="A106" s="12"/>
      <c r="B106" s="125"/>
      <c r="C106" s="125"/>
      <c r="D106" s="125"/>
      <c r="E106" s="125"/>
      <c r="F106" s="2"/>
    </row>
    <row r="107" spans="1:8">
      <c r="A107" s="12" t="s">
        <v>575</v>
      </c>
      <c r="B107" s="125">
        <f t="shared" ref="B107:D112" si="0">+B215+B233</f>
        <v>5025</v>
      </c>
      <c r="C107" s="125">
        <f t="shared" si="0"/>
        <v>672</v>
      </c>
      <c r="D107" s="125">
        <f t="shared" si="0"/>
        <v>181</v>
      </c>
      <c r="E107" s="139">
        <f t="shared" ref="E107:E112" si="1">SUM(B107:D107)</f>
        <v>5878</v>
      </c>
      <c r="F107" s="2"/>
    </row>
    <row r="108" spans="1:8">
      <c r="A108" s="12" t="s">
        <v>580</v>
      </c>
      <c r="B108" s="125">
        <f t="shared" si="0"/>
        <v>1381</v>
      </c>
      <c r="C108" s="125">
        <f t="shared" si="0"/>
        <v>105</v>
      </c>
      <c r="D108" s="125">
        <f t="shared" si="0"/>
        <v>24</v>
      </c>
      <c r="E108" s="139">
        <f t="shared" si="1"/>
        <v>1510</v>
      </c>
      <c r="F108" s="2"/>
    </row>
    <row r="109" spans="1:8">
      <c r="A109" s="12" t="s">
        <v>576</v>
      </c>
      <c r="B109" s="125">
        <f t="shared" si="0"/>
        <v>5024</v>
      </c>
      <c r="C109" s="125">
        <f t="shared" si="0"/>
        <v>252</v>
      </c>
      <c r="D109" s="125">
        <f t="shared" si="0"/>
        <v>42</v>
      </c>
      <c r="E109" s="139">
        <f t="shared" si="1"/>
        <v>5318</v>
      </c>
      <c r="F109" s="2"/>
    </row>
    <row r="110" spans="1:8">
      <c r="A110" s="12" t="s">
        <v>578</v>
      </c>
      <c r="B110" s="125">
        <f t="shared" si="0"/>
        <v>2030</v>
      </c>
      <c r="C110" s="125">
        <f t="shared" si="0"/>
        <v>162</v>
      </c>
      <c r="D110" s="125">
        <f t="shared" si="0"/>
        <v>32</v>
      </c>
      <c r="E110" s="139">
        <f t="shared" si="1"/>
        <v>2224</v>
      </c>
      <c r="F110" s="2"/>
    </row>
    <row r="111" spans="1:8">
      <c r="A111" s="12" t="s">
        <v>617</v>
      </c>
      <c r="B111" s="125">
        <f t="shared" si="0"/>
        <v>3049</v>
      </c>
      <c r="C111" s="125">
        <f t="shared" si="0"/>
        <v>193</v>
      </c>
      <c r="D111" s="125">
        <f t="shared" si="0"/>
        <v>39</v>
      </c>
      <c r="E111" s="139">
        <f t="shared" si="1"/>
        <v>3281</v>
      </c>
      <c r="F111" s="2"/>
    </row>
    <row r="112" spans="1:8">
      <c r="A112" s="19" t="s">
        <v>579</v>
      </c>
      <c r="B112" s="140">
        <f t="shared" si="0"/>
        <v>1786</v>
      </c>
      <c r="C112" s="140">
        <f t="shared" si="0"/>
        <v>135</v>
      </c>
      <c r="D112" s="140">
        <f t="shared" si="0"/>
        <v>26</v>
      </c>
      <c r="E112" s="109">
        <f t="shared" si="1"/>
        <v>1947</v>
      </c>
      <c r="F112" s="2"/>
    </row>
    <row r="113" spans="1:8">
      <c r="A113" s="20"/>
      <c r="B113" s="20"/>
    </row>
    <row r="114" spans="1:8">
      <c r="A114" s="20"/>
      <c r="B114" s="20"/>
    </row>
    <row r="115" spans="1:8">
      <c r="A115" s="20"/>
      <c r="B115" s="20"/>
    </row>
    <row r="116" spans="1:8">
      <c r="A116" s="1" t="s">
        <v>338</v>
      </c>
      <c r="B116" s="1"/>
      <c r="C116" s="50"/>
      <c r="D116" s="50"/>
      <c r="E116" s="50"/>
      <c r="F116" s="50"/>
      <c r="G116" s="138"/>
      <c r="H116" s="138"/>
    </row>
    <row r="117" spans="1:8">
      <c r="A117" s="1" t="s">
        <v>342</v>
      </c>
      <c r="B117" s="1"/>
      <c r="C117" s="50"/>
      <c r="D117" s="50"/>
      <c r="E117" s="50"/>
      <c r="F117" s="50"/>
      <c r="G117" s="138"/>
      <c r="H117" s="138"/>
    </row>
    <row r="118" spans="1:8">
      <c r="A118" s="1" t="s">
        <v>2</v>
      </c>
      <c r="B118" s="1"/>
      <c r="C118" s="50"/>
      <c r="D118" s="50"/>
      <c r="E118" s="50"/>
      <c r="F118" s="50"/>
      <c r="G118" s="138"/>
      <c r="H118" s="138"/>
    </row>
    <row r="119" spans="1:8">
      <c r="G119" s="138"/>
    </row>
    <row r="120" spans="1:8">
      <c r="A120" s="2" t="s">
        <v>573</v>
      </c>
      <c r="D120" s="51" t="s">
        <v>678</v>
      </c>
      <c r="F120" s="174"/>
      <c r="G120" s="138"/>
    </row>
    <row r="121" spans="1:8">
      <c r="E121" s="174"/>
      <c r="F121" s="174"/>
      <c r="G121" s="138"/>
    </row>
    <row r="122" spans="1:8">
      <c r="A122" s="11" t="s">
        <v>671</v>
      </c>
      <c r="B122" s="433" t="s">
        <v>991</v>
      </c>
      <c r="C122" s="375" t="s">
        <v>992</v>
      </c>
      <c r="D122" s="375" t="s">
        <v>994</v>
      </c>
      <c r="E122" s="633" t="s">
        <v>377</v>
      </c>
      <c r="F122" s="337"/>
      <c r="G122" s="337"/>
    </row>
    <row r="123" spans="1:8">
      <c r="A123" s="19"/>
      <c r="B123" s="434"/>
      <c r="C123" s="374" t="s">
        <v>993</v>
      </c>
      <c r="D123" s="374" t="s">
        <v>995</v>
      </c>
      <c r="E123" s="108"/>
      <c r="F123" s="337"/>
      <c r="G123" s="337"/>
    </row>
    <row r="124" spans="1:8">
      <c r="A124" s="12"/>
      <c r="B124" s="125"/>
      <c r="C124" s="125"/>
      <c r="D124" s="112"/>
      <c r="E124" s="17"/>
      <c r="F124" s="20"/>
      <c r="G124" s="20"/>
    </row>
    <row r="125" spans="1:8">
      <c r="A125" s="15" t="s">
        <v>407</v>
      </c>
      <c r="B125" s="139">
        <f>SUM(B127:B132)</f>
        <v>52206</v>
      </c>
      <c r="C125" s="139">
        <f>SUM(C127:C132)</f>
        <v>8348</v>
      </c>
      <c r="D125" s="113">
        <f>SUM(D127:D132)</f>
        <v>2350</v>
      </c>
      <c r="E125" s="16">
        <f>SUM(E127:E132)</f>
        <v>62904</v>
      </c>
      <c r="F125" s="113"/>
      <c r="G125" s="113"/>
    </row>
    <row r="126" spans="1:8">
      <c r="A126" s="12"/>
      <c r="B126" s="125"/>
      <c r="C126" s="125"/>
      <c r="D126" s="112"/>
      <c r="E126" s="187"/>
      <c r="F126" s="20"/>
      <c r="G126" s="112"/>
    </row>
    <row r="127" spans="1:8">
      <c r="A127" s="12" t="s">
        <v>575</v>
      </c>
      <c r="B127" s="125">
        <f t="shared" ref="B127:D132" si="2">+B250+B267</f>
        <v>18013</v>
      </c>
      <c r="C127" s="125">
        <f t="shared" si="2"/>
        <v>3675</v>
      </c>
      <c r="D127" s="112">
        <f t="shared" si="2"/>
        <v>1183</v>
      </c>
      <c r="E127" s="17">
        <f t="shared" ref="E127:E132" si="3">+E250+E267</f>
        <v>22871</v>
      </c>
      <c r="F127" s="112"/>
      <c r="G127" s="112"/>
    </row>
    <row r="128" spans="1:8">
      <c r="A128" s="12" t="s">
        <v>580</v>
      </c>
      <c r="B128" s="125">
        <f t="shared" si="2"/>
        <v>4095</v>
      </c>
      <c r="C128" s="125">
        <f t="shared" si="2"/>
        <v>672</v>
      </c>
      <c r="D128" s="112">
        <f t="shared" si="2"/>
        <v>138</v>
      </c>
      <c r="E128" s="17">
        <f t="shared" si="3"/>
        <v>4905</v>
      </c>
      <c r="F128" s="112"/>
      <c r="G128" s="112"/>
    </row>
    <row r="129" spans="1:7">
      <c r="A129" s="12" t="s">
        <v>576</v>
      </c>
      <c r="B129" s="125">
        <f t="shared" si="2"/>
        <v>12345</v>
      </c>
      <c r="C129" s="125">
        <f t="shared" si="2"/>
        <v>1378</v>
      </c>
      <c r="D129" s="112">
        <f t="shared" si="2"/>
        <v>315</v>
      </c>
      <c r="E129" s="17">
        <f t="shared" si="3"/>
        <v>14038</v>
      </c>
      <c r="F129" s="112"/>
      <c r="G129" s="112"/>
    </row>
    <row r="130" spans="1:7">
      <c r="A130" s="12" t="s">
        <v>578</v>
      </c>
      <c r="B130" s="125">
        <f t="shared" si="2"/>
        <v>5350</v>
      </c>
      <c r="C130" s="125">
        <f t="shared" si="2"/>
        <v>851</v>
      </c>
      <c r="D130" s="112">
        <f t="shared" si="2"/>
        <v>210</v>
      </c>
      <c r="E130" s="17">
        <f>+E253+E270</f>
        <v>6411</v>
      </c>
      <c r="F130" s="112"/>
      <c r="G130" s="112"/>
    </row>
    <row r="131" spans="1:7">
      <c r="A131" s="12" t="s">
        <v>617</v>
      </c>
      <c r="B131" s="125">
        <f t="shared" si="2"/>
        <v>8073</v>
      </c>
      <c r="C131" s="125">
        <f t="shared" si="2"/>
        <v>1076</v>
      </c>
      <c r="D131" s="112">
        <f t="shared" si="2"/>
        <v>286</v>
      </c>
      <c r="E131" s="17">
        <f t="shared" si="3"/>
        <v>9435</v>
      </c>
      <c r="F131" s="112"/>
      <c r="G131" s="112"/>
    </row>
    <row r="132" spans="1:7">
      <c r="A132" s="19" t="s">
        <v>579</v>
      </c>
      <c r="B132" s="140">
        <f t="shared" si="2"/>
        <v>4330</v>
      </c>
      <c r="C132" s="140">
        <f t="shared" si="2"/>
        <v>696</v>
      </c>
      <c r="D132" s="644">
        <f t="shared" si="2"/>
        <v>218</v>
      </c>
      <c r="E132" s="110">
        <f t="shared" si="3"/>
        <v>5244</v>
      </c>
      <c r="F132" s="112"/>
      <c r="G132" s="112"/>
    </row>
    <row r="134" spans="1:7">
      <c r="A134" s="1" t="s">
        <v>339</v>
      </c>
      <c r="B134" s="1"/>
      <c r="C134" s="50"/>
      <c r="D134" s="50"/>
      <c r="E134" s="50"/>
      <c r="F134" s="50"/>
    </row>
    <row r="135" spans="1:7">
      <c r="A135" s="1" t="s">
        <v>2</v>
      </c>
      <c r="B135" s="1"/>
      <c r="C135" s="50"/>
      <c r="D135" s="173"/>
      <c r="E135" s="50"/>
      <c r="F135" s="50"/>
    </row>
    <row r="136" spans="1:7">
      <c r="C136" s="174"/>
      <c r="D136" s="174"/>
      <c r="E136" s="174"/>
      <c r="F136" s="174"/>
    </row>
    <row r="137" spans="1:7">
      <c r="A137" s="2" t="s">
        <v>573</v>
      </c>
      <c r="C137" s="174"/>
      <c r="D137" s="174"/>
      <c r="E137" s="1097" t="s">
        <v>678</v>
      </c>
      <c r="F137" s="1097"/>
    </row>
    <row r="138" spans="1:7">
      <c r="D138" s="156"/>
      <c r="F138" s="50"/>
    </row>
    <row r="139" spans="1:7">
      <c r="A139" s="11"/>
      <c r="B139" s="373" t="s">
        <v>991</v>
      </c>
      <c r="C139" s="375" t="s">
        <v>992</v>
      </c>
      <c r="D139" s="171" t="s">
        <v>994</v>
      </c>
      <c r="E139" s="171" t="s">
        <v>377</v>
      </c>
      <c r="F139" s="2"/>
      <c r="G139" s="7"/>
    </row>
    <row r="140" spans="1:7">
      <c r="A140" s="19" t="s">
        <v>671</v>
      </c>
      <c r="B140" s="374"/>
      <c r="C140" s="374" t="s">
        <v>993</v>
      </c>
      <c r="D140" s="108" t="s">
        <v>995</v>
      </c>
      <c r="E140" s="108"/>
      <c r="F140" s="2"/>
      <c r="G140" s="7"/>
    </row>
    <row r="141" spans="1:7">
      <c r="A141" s="12"/>
      <c r="B141" s="125"/>
      <c r="C141" s="125"/>
      <c r="D141" s="125"/>
      <c r="E141" s="125"/>
      <c r="F141" s="2"/>
      <c r="G141" s="20"/>
    </row>
    <row r="142" spans="1:7">
      <c r="A142" s="15" t="s">
        <v>407</v>
      </c>
      <c r="B142" s="139">
        <f>SUM(B144:B149)</f>
        <v>79085</v>
      </c>
      <c r="C142" s="139">
        <f>SUM(C144:C149)</f>
        <v>8809</v>
      </c>
      <c r="D142" s="139">
        <f>SUM(D144:D149)</f>
        <v>2230</v>
      </c>
      <c r="E142" s="139">
        <f>SUM(B142:D142)</f>
        <v>90124</v>
      </c>
      <c r="F142" s="2"/>
      <c r="G142" s="113"/>
    </row>
    <row r="143" spans="1:7">
      <c r="A143" s="12"/>
      <c r="B143" s="125"/>
      <c r="C143" s="125"/>
      <c r="D143" s="125"/>
      <c r="E143" s="139"/>
      <c r="F143" s="2"/>
      <c r="G143" s="112"/>
    </row>
    <row r="144" spans="1:7">
      <c r="A144" s="12" t="s">
        <v>575</v>
      </c>
      <c r="B144" s="17">
        <f t="shared" ref="B144:D149" si="4">+B283+B300</f>
        <v>26744</v>
      </c>
      <c r="C144" s="17">
        <f t="shared" si="4"/>
        <v>3904</v>
      </c>
      <c r="D144" s="17">
        <f t="shared" si="4"/>
        <v>1131</v>
      </c>
      <c r="E144" s="16">
        <f t="shared" ref="E144:E149" si="5">SUM(B144:D144)</f>
        <v>31779</v>
      </c>
      <c r="F144" s="2"/>
      <c r="G144" s="112"/>
    </row>
    <row r="145" spans="1:12">
      <c r="A145" s="12" t="s">
        <v>580</v>
      </c>
      <c r="B145" s="17">
        <f t="shared" si="4"/>
        <v>6080</v>
      </c>
      <c r="C145" s="17">
        <f t="shared" si="4"/>
        <v>724</v>
      </c>
      <c r="D145" s="17">
        <f t="shared" si="4"/>
        <v>166</v>
      </c>
      <c r="E145" s="16">
        <f t="shared" si="5"/>
        <v>6970</v>
      </c>
      <c r="F145" s="2"/>
      <c r="G145" s="112"/>
    </row>
    <row r="146" spans="1:12">
      <c r="A146" s="12" t="s">
        <v>576</v>
      </c>
      <c r="B146" s="17">
        <f t="shared" si="4"/>
        <v>17958</v>
      </c>
      <c r="C146" s="17">
        <f t="shared" si="4"/>
        <v>1427</v>
      </c>
      <c r="D146" s="17">
        <f t="shared" si="4"/>
        <v>324</v>
      </c>
      <c r="E146" s="16">
        <f t="shared" si="5"/>
        <v>19709</v>
      </c>
      <c r="F146" s="2"/>
      <c r="G146" s="112"/>
    </row>
    <row r="147" spans="1:12">
      <c r="A147" s="12" t="s">
        <v>578</v>
      </c>
      <c r="B147" s="17">
        <f t="shared" si="4"/>
        <v>8554</v>
      </c>
      <c r="C147" s="17">
        <f t="shared" si="4"/>
        <v>898</v>
      </c>
      <c r="D147" s="17">
        <f t="shared" si="4"/>
        <v>178</v>
      </c>
      <c r="E147" s="16">
        <f t="shared" si="5"/>
        <v>9630</v>
      </c>
      <c r="F147" s="2"/>
      <c r="G147" s="112"/>
    </row>
    <row r="148" spans="1:12">
      <c r="A148" s="12" t="s">
        <v>617</v>
      </c>
      <c r="B148" s="17">
        <f t="shared" si="4"/>
        <v>12387</v>
      </c>
      <c r="C148" s="17">
        <f t="shared" si="4"/>
        <v>1126</v>
      </c>
      <c r="D148" s="17">
        <f t="shared" si="4"/>
        <v>261</v>
      </c>
      <c r="E148" s="16">
        <f t="shared" si="5"/>
        <v>13774</v>
      </c>
      <c r="F148" s="2"/>
      <c r="G148" s="112"/>
    </row>
    <row r="149" spans="1:12">
      <c r="A149" s="19" t="s">
        <v>579</v>
      </c>
      <c r="B149" s="110">
        <f t="shared" si="4"/>
        <v>7362</v>
      </c>
      <c r="C149" s="110">
        <f t="shared" si="4"/>
        <v>730</v>
      </c>
      <c r="D149" s="110">
        <f t="shared" si="4"/>
        <v>170</v>
      </c>
      <c r="E149" s="109">
        <f t="shared" si="5"/>
        <v>8262</v>
      </c>
      <c r="F149" s="2"/>
      <c r="G149" s="112"/>
    </row>
    <row r="150" spans="1:12">
      <c r="A150" s="20"/>
      <c r="B150" s="20"/>
      <c r="C150" s="112"/>
      <c r="D150" s="112"/>
      <c r="E150" s="112"/>
      <c r="G150" s="1"/>
    </row>
    <row r="151" spans="1:12">
      <c r="A151" s="20"/>
      <c r="B151" s="20"/>
      <c r="C151" s="112"/>
      <c r="D151" s="112"/>
      <c r="E151" s="112"/>
    </row>
    <row r="152" spans="1:12">
      <c r="A152" s="20"/>
      <c r="B152" s="20"/>
      <c r="C152" s="112"/>
      <c r="D152" s="112"/>
      <c r="E152" s="112"/>
    </row>
    <row r="153" spans="1:12">
      <c r="A153" s="1098" t="s">
        <v>92</v>
      </c>
      <c r="B153" s="1098"/>
      <c r="C153" s="1098"/>
      <c r="D153" s="1098"/>
      <c r="E153" s="1098"/>
      <c r="F153" s="1098"/>
      <c r="G153" s="1098"/>
      <c r="H153" s="1098"/>
      <c r="I153" s="1098"/>
    </row>
    <row r="154" spans="1:12">
      <c r="A154" s="1098" t="s">
        <v>344</v>
      </c>
      <c r="B154" s="1098"/>
      <c r="C154" s="1098"/>
      <c r="D154" s="1098"/>
      <c r="E154" s="1098"/>
      <c r="F154" s="1098"/>
      <c r="G154" s="1098"/>
      <c r="H154" s="1098"/>
      <c r="I154" s="1098"/>
    </row>
    <row r="155" spans="1:12">
      <c r="A155" s="1098" t="s">
        <v>2</v>
      </c>
      <c r="B155" s="1098"/>
      <c r="C155" s="1098"/>
      <c r="D155" s="1098"/>
      <c r="E155" s="1098"/>
      <c r="F155" s="1098"/>
      <c r="G155" s="1098"/>
      <c r="H155" s="1098"/>
      <c r="I155" s="1098"/>
    </row>
    <row r="156" spans="1:12">
      <c r="C156" s="2"/>
      <c r="D156" s="2"/>
      <c r="E156" s="2"/>
      <c r="F156" s="2"/>
    </row>
    <row r="157" spans="1:12">
      <c r="A157" s="174" t="s">
        <v>347</v>
      </c>
      <c r="B157" s="174"/>
      <c r="C157" s="174"/>
      <c r="D157" s="174"/>
      <c r="E157" s="174"/>
      <c r="F157" s="174"/>
      <c r="G157" s="174"/>
      <c r="H157" s="51" t="s">
        <v>678</v>
      </c>
      <c r="I157" s="51"/>
      <c r="J157" s="174"/>
      <c r="K157" s="174"/>
      <c r="L157" s="174"/>
    </row>
    <row r="158" spans="1:12">
      <c r="C158" s="174"/>
      <c r="D158" s="174"/>
      <c r="E158" s="174"/>
      <c r="F158" s="174"/>
      <c r="G158" s="138"/>
    </row>
    <row r="159" spans="1:12">
      <c r="A159" s="11"/>
      <c r="B159" s="1103" t="s">
        <v>764</v>
      </c>
      <c r="C159" s="1103"/>
      <c r="D159" s="1103"/>
      <c r="E159" s="1104"/>
      <c r="F159" s="1086" t="s">
        <v>763</v>
      </c>
      <c r="G159" s="1087"/>
      <c r="H159" s="1087"/>
      <c r="I159" s="1088"/>
    </row>
    <row r="160" spans="1:12">
      <c r="A160" s="12" t="s">
        <v>671</v>
      </c>
      <c r="B160" s="433" t="s">
        <v>991</v>
      </c>
      <c r="C160" s="375" t="s">
        <v>992</v>
      </c>
      <c r="D160" s="171" t="s">
        <v>994</v>
      </c>
      <c r="E160" s="134" t="s">
        <v>377</v>
      </c>
      <c r="F160" s="373" t="s">
        <v>991</v>
      </c>
      <c r="G160" s="375" t="s">
        <v>992</v>
      </c>
      <c r="H160" s="171" t="s">
        <v>994</v>
      </c>
      <c r="I160" s="134" t="s">
        <v>377</v>
      </c>
    </row>
    <row r="161" spans="1:9">
      <c r="A161" s="19"/>
      <c r="B161" s="434"/>
      <c r="C161" s="374" t="s">
        <v>993</v>
      </c>
      <c r="D161" s="108" t="s">
        <v>995</v>
      </c>
      <c r="E161" s="28"/>
      <c r="F161" s="374"/>
      <c r="G161" s="374" t="s">
        <v>993</v>
      </c>
      <c r="H161" s="108" t="s">
        <v>995</v>
      </c>
      <c r="I161" s="28"/>
    </row>
    <row r="162" spans="1:9">
      <c r="A162" s="12"/>
      <c r="B162" s="125"/>
      <c r="C162" s="125"/>
      <c r="D162" s="125"/>
      <c r="E162" s="39"/>
      <c r="F162" s="125"/>
      <c r="G162" s="125"/>
      <c r="H162" s="125"/>
      <c r="I162" s="39"/>
    </row>
    <row r="163" spans="1:9">
      <c r="A163" s="15" t="s">
        <v>407</v>
      </c>
      <c r="B163" s="139">
        <f t="shared" ref="B163:I163" si="6">SUM(B165:B170)</f>
        <v>50736</v>
      </c>
      <c r="C163" s="139">
        <f t="shared" si="6"/>
        <v>14070</v>
      </c>
      <c r="D163" s="139">
        <f t="shared" si="6"/>
        <v>4725</v>
      </c>
      <c r="E163" s="139">
        <f t="shared" si="6"/>
        <v>69531</v>
      </c>
      <c r="F163" s="139">
        <f t="shared" si="6"/>
        <v>4798</v>
      </c>
      <c r="G163" s="139">
        <f t="shared" si="6"/>
        <v>3744</v>
      </c>
      <c r="H163" s="139">
        <f t="shared" si="6"/>
        <v>1742</v>
      </c>
      <c r="I163" s="139">
        <f t="shared" si="6"/>
        <v>10284</v>
      </c>
    </row>
    <row r="164" spans="1:9">
      <c r="A164" s="12"/>
      <c r="B164" s="125"/>
      <c r="C164" s="125"/>
      <c r="D164" s="125"/>
      <c r="E164" s="125"/>
      <c r="F164" s="125"/>
      <c r="G164" s="125"/>
      <c r="H164" s="125"/>
      <c r="I164" s="125"/>
    </row>
    <row r="165" spans="1:9">
      <c r="A165" s="12" t="s">
        <v>575</v>
      </c>
      <c r="B165" s="125">
        <f t="shared" ref="B165:D170" si="7">+B318+B337</f>
        <v>17069</v>
      </c>
      <c r="C165" s="125">
        <f t="shared" si="7"/>
        <v>6548</v>
      </c>
      <c r="D165" s="125">
        <f t="shared" si="7"/>
        <v>2445</v>
      </c>
      <c r="E165" s="381">
        <f t="shared" ref="E165:E170" si="8">SUM(B165:D165)</f>
        <v>26062</v>
      </c>
      <c r="F165" s="125">
        <f t="shared" ref="F165:H170" si="9">+F318+F337</f>
        <v>3110</v>
      </c>
      <c r="G165" s="125">
        <f t="shared" si="9"/>
        <v>1635</v>
      </c>
      <c r="H165" s="125">
        <f t="shared" si="9"/>
        <v>720</v>
      </c>
      <c r="I165" s="381">
        <f t="shared" ref="I165:I170" si="10">SUM(F165:H165)</f>
        <v>5465</v>
      </c>
    </row>
    <row r="166" spans="1:9">
      <c r="A166" s="12" t="s">
        <v>580</v>
      </c>
      <c r="B166" s="125">
        <f t="shared" si="7"/>
        <v>3948</v>
      </c>
      <c r="C166" s="125">
        <f t="shared" si="7"/>
        <v>1119</v>
      </c>
      <c r="D166" s="125">
        <f t="shared" si="7"/>
        <v>354</v>
      </c>
      <c r="E166" s="381">
        <f t="shared" si="8"/>
        <v>5421</v>
      </c>
      <c r="F166" s="125">
        <f t="shared" si="9"/>
        <v>189</v>
      </c>
      <c r="G166" s="125">
        <f t="shared" si="9"/>
        <v>108</v>
      </c>
      <c r="H166" s="125">
        <f t="shared" si="9"/>
        <v>73</v>
      </c>
      <c r="I166" s="381">
        <f t="shared" si="10"/>
        <v>370</v>
      </c>
    </row>
    <row r="167" spans="1:9">
      <c r="A167" s="12" t="s">
        <v>576</v>
      </c>
      <c r="B167" s="125">
        <f t="shared" si="7"/>
        <v>11704</v>
      </c>
      <c r="C167" s="125">
        <f t="shared" si="7"/>
        <v>2236</v>
      </c>
      <c r="D167" s="125">
        <f t="shared" si="7"/>
        <v>603</v>
      </c>
      <c r="E167" s="381">
        <f t="shared" si="8"/>
        <v>14543</v>
      </c>
      <c r="F167" s="125">
        <f t="shared" si="9"/>
        <v>423</v>
      </c>
      <c r="G167" s="125">
        <f t="shared" si="9"/>
        <v>677</v>
      </c>
      <c r="H167" s="125">
        <f t="shared" si="9"/>
        <v>258</v>
      </c>
      <c r="I167" s="381">
        <f t="shared" si="10"/>
        <v>1358</v>
      </c>
    </row>
    <row r="168" spans="1:9">
      <c r="A168" s="12" t="s">
        <v>578</v>
      </c>
      <c r="B168" s="125">
        <f t="shared" si="7"/>
        <v>4779</v>
      </c>
      <c r="C168" s="125">
        <f t="shared" si="7"/>
        <v>1329</v>
      </c>
      <c r="D168" s="125">
        <f t="shared" si="7"/>
        <v>402</v>
      </c>
      <c r="E168" s="381">
        <f t="shared" si="8"/>
        <v>6510</v>
      </c>
      <c r="F168" s="125">
        <f t="shared" si="9"/>
        <v>213</v>
      </c>
      <c r="G168" s="125">
        <f t="shared" si="9"/>
        <v>329</v>
      </c>
      <c r="H168" s="125">
        <f t="shared" si="9"/>
        <v>141</v>
      </c>
      <c r="I168" s="381">
        <f t="shared" si="10"/>
        <v>683</v>
      </c>
    </row>
    <row r="169" spans="1:9">
      <c r="A169" s="12" t="s">
        <v>617</v>
      </c>
      <c r="B169" s="125">
        <f t="shared" si="7"/>
        <v>7964</v>
      </c>
      <c r="C169" s="125">
        <f t="shared" si="7"/>
        <v>1592</v>
      </c>
      <c r="D169" s="125">
        <f t="shared" si="7"/>
        <v>564</v>
      </c>
      <c r="E169" s="381">
        <f t="shared" si="8"/>
        <v>10120</v>
      </c>
      <c r="F169" s="125">
        <f t="shared" si="9"/>
        <v>380</v>
      </c>
      <c r="G169" s="125">
        <f t="shared" si="9"/>
        <v>458</v>
      </c>
      <c r="H169" s="125">
        <f t="shared" si="9"/>
        <v>267</v>
      </c>
      <c r="I169" s="381">
        <f t="shared" si="10"/>
        <v>1105</v>
      </c>
    </row>
    <row r="170" spans="1:9">
      <c r="A170" s="19" t="s">
        <v>579</v>
      </c>
      <c r="B170" s="140">
        <f t="shared" si="7"/>
        <v>5272</v>
      </c>
      <c r="C170" s="140">
        <f t="shared" si="7"/>
        <v>1246</v>
      </c>
      <c r="D170" s="140">
        <f t="shared" si="7"/>
        <v>357</v>
      </c>
      <c r="E170" s="382">
        <f t="shared" si="8"/>
        <v>6875</v>
      </c>
      <c r="F170" s="140">
        <f t="shared" si="9"/>
        <v>483</v>
      </c>
      <c r="G170" s="140">
        <f t="shared" si="9"/>
        <v>537</v>
      </c>
      <c r="H170" s="140">
        <f t="shared" si="9"/>
        <v>283</v>
      </c>
      <c r="I170" s="382">
        <f t="shared" si="10"/>
        <v>1303</v>
      </c>
    </row>
    <row r="171" spans="1:9">
      <c r="A171" s="20"/>
      <c r="B171" s="20"/>
      <c r="C171" s="112"/>
      <c r="D171" s="112"/>
      <c r="E171" s="112"/>
      <c r="G171" s="1"/>
    </row>
    <row r="172" spans="1:9">
      <c r="A172" s="1" t="s">
        <v>343</v>
      </c>
      <c r="B172" s="1"/>
      <c r="C172" s="50"/>
      <c r="D172" s="50"/>
      <c r="E172" s="50"/>
      <c r="F172" s="50"/>
    </row>
    <row r="173" spans="1:9">
      <c r="A173" s="1" t="s">
        <v>344</v>
      </c>
      <c r="B173" s="1"/>
      <c r="C173" s="50"/>
      <c r="D173" s="50"/>
      <c r="E173" s="50"/>
      <c r="F173" s="50"/>
    </row>
    <row r="174" spans="1:9">
      <c r="A174" s="1" t="s">
        <v>2</v>
      </c>
      <c r="B174" s="1"/>
      <c r="C174" s="50"/>
      <c r="D174" s="50"/>
      <c r="E174" s="50"/>
      <c r="F174" s="50"/>
    </row>
    <row r="175" spans="1:9">
      <c r="A175" s="2" t="s">
        <v>573</v>
      </c>
      <c r="F175" s="50" t="s">
        <v>678</v>
      </c>
    </row>
    <row r="176" spans="1:9">
      <c r="A176" s="11"/>
      <c r="B176" s="373" t="s">
        <v>991</v>
      </c>
      <c r="C176" s="375" t="s">
        <v>992</v>
      </c>
      <c r="D176" s="171" t="s">
        <v>994</v>
      </c>
      <c r="E176" s="171" t="s">
        <v>377</v>
      </c>
      <c r="F176" s="7"/>
    </row>
    <row r="177" spans="1:7">
      <c r="A177" s="19" t="s">
        <v>671</v>
      </c>
      <c r="B177" s="374"/>
      <c r="C177" s="374" t="s">
        <v>993</v>
      </c>
      <c r="D177" s="108" t="s">
        <v>995</v>
      </c>
      <c r="E177" s="110"/>
      <c r="F177" s="7"/>
    </row>
    <row r="178" spans="1:7">
      <c r="A178" s="12"/>
      <c r="B178" s="125"/>
      <c r="C178" s="125"/>
      <c r="D178" s="125"/>
      <c r="E178" s="125"/>
      <c r="F178" s="20"/>
    </row>
    <row r="179" spans="1:7">
      <c r="A179" s="15" t="s">
        <v>407</v>
      </c>
      <c r="B179" s="139">
        <f>SUM(B181:B186)</f>
        <v>2409082</v>
      </c>
      <c r="C179" s="139">
        <f>SUM(C181:C186)</f>
        <v>343937</v>
      </c>
      <c r="D179" s="139">
        <f>SUM(D181:D186)</f>
        <v>77655</v>
      </c>
      <c r="E179" s="139">
        <f>SUM(B179:D179)</f>
        <v>2830674</v>
      </c>
      <c r="F179" s="383"/>
    </row>
    <row r="180" spans="1:7">
      <c r="A180" s="12"/>
      <c r="B180" s="125"/>
      <c r="C180" s="125"/>
      <c r="D180" s="125"/>
      <c r="E180" s="125"/>
      <c r="F180" s="112"/>
    </row>
    <row r="181" spans="1:7">
      <c r="A181" s="12" t="s">
        <v>575</v>
      </c>
      <c r="B181" s="125">
        <f t="shared" ref="B181:D186" si="11">+B353+B371</f>
        <v>768343</v>
      </c>
      <c r="C181" s="125">
        <f t="shared" si="11"/>
        <v>150243</v>
      </c>
      <c r="D181" s="125">
        <f t="shared" si="11"/>
        <v>41017</v>
      </c>
      <c r="E181" s="139">
        <f t="shared" ref="E181:E186" si="12">SUM(B181:D181)</f>
        <v>959603</v>
      </c>
      <c r="F181" s="112"/>
    </row>
    <row r="182" spans="1:7">
      <c r="A182" s="12" t="s">
        <v>580</v>
      </c>
      <c r="B182" s="125">
        <f t="shared" si="11"/>
        <v>227892</v>
      </c>
      <c r="C182" s="125">
        <f t="shared" si="11"/>
        <v>32009</v>
      </c>
      <c r="D182" s="125">
        <f t="shared" si="11"/>
        <v>5867</v>
      </c>
      <c r="E182" s="139">
        <f t="shared" si="12"/>
        <v>265768</v>
      </c>
      <c r="F182" s="112"/>
    </row>
    <row r="183" spans="1:7">
      <c r="A183" s="12" t="s">
        <v>576</v>
      </c>
      <c r="B183" s="125">
        <f t="shared" si="11"/>
        <v>497127</v>
      </c>
      <c r="C183" s="125">
        <f t="shared" si="11"/>
        <v>53511</v>
      </c>
      <c r="D183" s="125">
        <f t="shared" si="11"/>
        <v>10275</v>
      </c>
      <c r="E183" s="139">
        <f t="shared" si="12"/>
        <v>560913</v>
      </c>
      <c r="F183" s="112"/>
    </row>
    <row r="184" spans="1:7">
      <c r="A184" s="12" t="s">
        <v>578</v>
      </c>
      <c r="B184" s="125">
        <f t="shared" si="11"/>
        <v>266101</v>
      </c>
      <c r="C184" s="125">
        <f t="shared" si="11"/>
        <v>35102</v>
      </c>
      <c r="D184" s="125">
        <f t="shared" si="11"/>
        <v>5535</v>
      </c>
      <c r="E184" s="139">
        <f t="shared" si="12"/>
        <v>306738</v>
      </c>
      <c r="F184" s="112"/>
    </row>
    <row r="185" spans="1:7">
      <c r="A185" s="12" t="s">
        <v>617</v>
      </c>
      <c r="B185" s="125">
        <f t="shared" si="11"/>
        <v>434167</v>
      </c>
      <c r="C185" s="125">
        <f t="shared" si="11"/>
        <v>45869</v>
      </c>
      <c r="D185" s="125">
        <f t="shared" si="11"/>
        <v>9655</v>
      </c>
      <c r="E185" s="139">
        <f t="shared" si="12"/>
        <v>489691</v>
      </c>
      <c r="F185" s="112"/>
    </row>
    <row r="186" spans="1:7">
      <c r="A186" s="19" t="s">
        <v>579</v>
      </c>
      <c r="B186" s="140">
        <f t="shared" si="11"/>
        <v>215452</v>
      </c>
      <c r="C186" s="140">
        <f t="shared" si="11"/>
        <v>27203</v>
      </c>
      <c r="D186" s="140">
        <f t="shared" si="11"/>
        <v>5306</v>
      </c>
      <c r="E186" s="141">
        <f t="shared" si="12"/>
        <v>247961</v>
      </c>
      <c r="F186" s="112"/>
    </row>
    <row r="187" spans="1:7">
      <c r="A187" s="20"/>
      <c r="B187" s="20"/>
      <c r="C187" s="112"/>
      <c r="D187" s="112"/>
      <c r="E187" s="112"/>
      <c r="G187" s="1"/>
    </row>
    <row r="188" spans="1:7">
      <c r="A188" s="20"/>
      <c r="B188" s="20"/>
      <c r="C188" s="112"/>
      <c r="D188" s="112"/>
      <c r="E188" s="112"/>
    </row>
    <row r="189" spans="1:7">
      <c r="A189" s="1" t="s">
        <v>1004</v>
      </c>
      <c r="B189" s="1"/>
      <c r="C189" s="50"/>
      <c r="D189" s="50"/>
      <c r="E189" s="50"/>
      <c r="F189" s="50"/>
      <c r="G189" s="138"/>
    </row>
    <row r="190" spans="1:7">
      <c r="A190" s="1" t="s">
        <v>344</v>
      </c>
      <c r="B190" s="1"/>
      <c r="C190" s="50"/>
      <c r="D190" s="50"/>
      <c r="E190" s="50"/>
      <c r="F190" s="50"/>
      <c r="G190" s="138"/>
    </row>
    <row r="191" spans="1:7">
      <c r="A191" s="1" t="s">
        <v>2</v>
      </c>
      <c r="B191" s="1"/>
      <c r="C191" s="50"/>
      <c r="D191" s="50"/>
      <c r="E191" s="50"/>
      <c r="F191" s="50"/>
      <c r="G191" s="138"/>
    </row>
    <row r="192" spans="1:7">
      <c r="A192" s="2" t="s">
        <v>573</v>
      </c>
      <c r="E192" s="106" t="s">
        <v>678</v>
      </c>
      <c r="G192" s="41"/>
    </row>
    <row r="193" spans="1:8">
      <c r="A193" s="11"/>
      <c r="B193" s="373" t="s">
        <v>991</v>
      </c>
      <c r="C193" s="375" t="s">
        <v>992</v>
      </c>
      <c r="D193" s="171" t="s">
        <v>994</v>
      </c>
      <c r="E193" s="13"/>
      <c r="F193" s="2"/>
    </row>
    <row r="194" spans="1:8">
      <c r="A194" s="19" t="s">
        <v>671</v>
      </c>
      <c r="B194" s="374"/>
      <c r="C194" s="374" t="s">
        <v>993</v>
      </c>
      <c r="D194" s="108" t="s">
        <v>995</v>
      </c>
      <c r="E194" s="110" t="s">
        <v>377</v>
      </c>
      <c r="F194" s="2"/>
    </row>
    <row r="195" spans="1:8">
      <c r="A195" s="12"/>
      <c r="B195" s="125"/>
      <c r="C195" s="125"/>
      <c r="D195" s="125"/>
      <c r="E195" s="17"/>
      <c r="F195" s="2"/>
    </row>
    <row r="196" spans="1:8">
      <c r="A196" s="15" t="s">
        <v>407</v>
      </c>
      <c r="B196" s="139">
        <f>SUM(B198:B203)</f>
        <v>737400</v>
      </c>
      <c r="C196" s="139">
        <f>SUM(C198:C203)</f>
        <v>49823</v>
      </c>
      <c r="D196" s="139">
        <f>SUM(D198:D203)</f>
        <v>12745</v>
      </c>
      <c r="E196" s="16">
        <f>SUM(B196:D196)</f>
        <v>799968</v>
      </c>
      <c r="F196" s="2"/>
    </row>
    <row r="197" spans="1:8">
      <c r="A197" s="12"/>
      <c r="B197" s="125"/>
      <c r="C197" s="125"/>
      <c r="D197" s="125"/>
      <c r="E197" s="16"/>
      <c r="F197" s="2"/>
    </row>
    <row r="198" spans="1:8">
      <c r="A198" s="12" t="s">
        <v>575</v>
      </c>
      <c r="B198" s="125">
        <f t="shared" ref="B198:D203" si="13">+B388+B405</f>
        <v>195679</v>
      </c>
      <c r="C198" s="125">
        <f t="shared" si="13"/>
        <v>16786</v>
      </c>
      <c r="D198" s="125">
        <f t="shared" si="13"/>
        <v>6086</v>
      </c>
      <c r="E198" s="16">
        <f t="shared" ref="E198:E203" si="14">SUM(B198:D198)</f>
        <v>218551</v>
      </c>
      <c r="F198" s="2"/>
    </row>
    <row r="199" spans="1:8">
      <c r="A199" s="12" t="s">
        <v>580</v>
      </c>
      <c r="B199" s="125">
        <f t="shared" si="13"/>
        <v>73669</v>
      </c>
      <c r="C199" s="125">
        <f t="shared" si="13"/>
        <v>4095</v>
      </c>
      <c r="D199" s="125">
        <f t="shared" si="13"/>
        <v>884</v>
      </c>
      <c r="E199" s="16">
        <f t="shared" si="14"/>
        <v>78648</v>
      </c>
      <c r="F199" s="2"/>
    </row>
    <row r="200" spans="1:8">
      <c r="A200" s="12" t="s">
        <v>576</v>
      </c>
      <c r="B200" s="125">
        <f t="shared" si="13"/>
        <v>164027</v>
      </c>
      <c r="C200" s="125">
        <f t="shared" si="13"/>
        <v>8732</v>
      </c>
      <c r="D200" s="125">
        <f t="shared" si="13"/>
        <v>2249</v>
      </c>
      <c r="E200" s="16">
        <f t="shared" si="14"/>
        <v>175008</v>
      </c>
      <c r="F200" s="2"/>
    </row>
    <row r="201" spans="1:8">
      <c r="A201" s="12" t="s">
        <v>578</v>
      </c>
      <c r="B201" s="125">
        <f t="shared" si="13"/>
        <v>82213</v>
      </c>
      <c r="C201" s="125">
        <f t="shared" si="13"/>
        <v>6992</v>
      </c>
      <c r="D201" s="125">
        <f t="shared" si="13"/>
        <v>795</v>
      </c>
      <c r="E201" s="16">
        <f t="shared" si="14"/>
        <v>90000</v>
      </c>
      <c r="F201" s="2"/>
    </row>
    <row r="202" spans="1:8">
      <c r="A202" s="12" t="s">
        <v>617</v>
      </c>
      <c r="B202" s="125">
        <f t="shared" si="13"/>
        <v>156662</v>
      </c>
      <c r="C202" s="125">
        <f t="shared" si="13"/>
        <v>8238</v>
      </c>
      <c r="D202" s="125">
        <f t="shared" si="13"/>
        <v>1798</v>
      </c>
      <c r="E202" s="16">
        <f t="shared" si="14"/>
        <v>166698</v>
      </c>
      <c r="F202" s="2"/>
    </row>
    <row r="203" spans="1:8">
      <c r="A203" s="19" t="s">
        <v>579</v>
      </c>
      <c r="B203" s="140">
        <f t="shared" si="13"/>
        <v>65150</v>
      </c>
      <c r="C203" s="140">
        <f t="shared" si="13"/>
        <v>4980</v>
      </c>
      <c r="D203" s="140">
        <f t="shared" si="13"/>
        <v>933</v>
      </c>
      <c r="E203" s="109">
        <f t="shared" si="14"/>
        <v>71063</v>
      </c>
      <c r="F203" s="2"/>
    </row>
    <row r="204" spans="1:8">
      <c r="A204" s="20"/>
      <c r="B204" s="20"/>
      <c r="C204" s="112"/>
      <c r="D204" s="112"/>
      <c r="E204" s="112"/>
      <c r="G204" s="20"/>
    </row>
    <row r="205" spans="1:8">
      <c r="A205" s="1" t="s">
        <v>142</v>
      </c>
      <c r="B205" s="1"/>
      <c r="C205" s="1"/>
      <c r="D205" s="1"/>
      <c r="E205" s="1"/>
      <c r="F205" s="142"/>
      <c r="G205" s="142"/>
      <c r="H205" s="142"/>
    </row>
    <row r="206" spans="1:8">
      <c r="A206" s="1" t="s">
        <v>344</v>
      </c>
      <c r="B206" s="1"/>
      <c r="C206" s="1"/>
      <c r="D206" s="1"/>
      <c r="E206" s="1"/>
      <c r="F206" s="142"/>
      <c r="G206" s="142"/>
      <c r="H206" s="142"/>
    </row>
    <row r="207" spans="1:8">
      <c r="A207" s="1" t="s">
        <v>2</v>
      </c>
      <c r="B207" s="1"/>
      <c r="C207" s="1"/>
      <c r="D207" s="1"/>
      <c r="E207" s="1"/>
      <c r="F207" s="142"/>
      <c r="G207" s="142"/>
      <c r="H207" s="142"/>
    </row>
    <row r="208" spans="1:8">
      <c r="A208" s="1"/>
      <c r="B208" s="1"/>
      <c r="C208" s="50"/>
      <c r="D208" s="50"/>
      <c r="E208" s="50"/>
      <c r="F208" s="50"/>
      <c r="G208" s="138"/>
      <c r="H208" s="1"/>
    </row>
    <row r="209" spans="1:9">
      <c r="A209" s="2" t="s">
        <v>573</v>
      </c>
      <c r="E209" s="174" t="s">
        <v>618</v>
      </c>
      <c r="F209" s="2"/>
    </row>
    <row r="210" spans="1:9">
      <c r="A210" s="11"/>
      <c r="B210" s="373" t="s">
        <v>991</v>
      </c>
      <c r="C210" s="375" t="s">
        <v>992</v>
      </c>
      <c r="D210" s="171" t="s">
        <v>994</v>
      </c>
      <c r="E210" s="171" t="s">
        <v>377</v>
      </c>
      <c r="F210" s="337"/>
      <c r="G210" s="41"/>
      <c r="H210" s="20"/>
    </row>
    <row r="211" spans="1:9">
      <c r="A211" s="19" t="s">
        <v>671</v>
      </c>
      <c r="B211" s="374"/>
      <c r="C211" s="374" t="s">
        <v>993</v>
      </c>
      <c r="D211" s="108" t="s">
        <v>995</v>
      </c>
      <c r="E211" s="108"/>
      <c r="F211" s="112"/>
      <c r="G211" s="41"/>
      <c r="H211" s="20"/>
    </row>
    <row r="212" spans="1:9">
      <c r="A212" s="12"/>
      <c r="B212" s="125"/>
      <c r="C212" s="125"/>
      <c r="D212" s="125"/>
      <c r="E212" s="17"/>
      <c r="F212" s="112"/>
      <c r="G212" s="20"/>
      <c r="H212" s="20"/>
    </row>
    <row r="213" spans="1:9">
      <c r="A213" s="15" t="s">
        <v>407</v>
      </c>
      <c r="B213" s="139">
        <f>SUM(B215:B220)</f>
        <v>14436</v>
      </c>
      <c r="C213" s="139">
        <f>SUM(C215:C220)</f>
        <v>780</v>
      </c>
      <c r="D213" s="139">
        <f>SUM(D215:D220)</f>
        <v>108</v>
      </c>
      <c r="E213" s="16">
        <f>SUM(B213:D213)</f>
        <v>15324</v>
      </c>
      <c r="F213" s="113"/>
      <c r="G213" s="20"/>
      <c r="H213" s="20"/>
    </row>
    <row r="214" spans="1:9">
      <c r="A214" s="12"/>
      <c r="B214" s="125"/>
      <c r="C214" s="125"/>
      <c r="D214" s="125"/>
      <c r="E214" s="17"/>
      <c r="F214" s="113"/>
      <c r="G214" s="20"/>
      <c r="H214" s="20"/>
    </row>
    <row r="215" spans="1:9">
      <c r="A215" s="12" t="s">
        <v>575</v>
      </c>
      <c r="B215" s="17">
        <f>+'staglo Niv1'!AS12</f>
        <v>2727</v>
      </c>
      <c r="C215" s="125">
        <f>+'staglo Niv2'!AL12</f>
        <v>206</v>
      </c>
      <c r="D215" s="125">
        <f>+'staglo Niv3'!BA12</f>
        <v>29</v>
      </c>
      <c r="E215" s="16">
        <f t="shared" ref="E215:E220" si="15">SUM(B215:D215)</f>
        <v>2962</v>
      </c>
      <c r="F215" s="113"/>
      <c r="G215" s="20"/>
      <c r="H215" s="20"/>
    </row>
    <row r="216" spans="1:9">
      <c r="A216" s="12" t="s">
        <v>580</v>
      </c>
      <c r="B216" s="17">
        <f>+'staglo Niv1'!AS13</f>
        <v>1199</v>
      </c>
      <c r="C216" s="125">
        <f>+'staglo Niv2'!AL13</f>
        <v>68</v>
      </c>
      <c r="D216" s="125">
        <f>+'staglo Niv3'!BA13</f>
        <v>8</v>
      </c>
      <c r="E216" s="16">
        <f t="shared" si="15"/>
        <v>1275</v>
      </c>
      <c r="F216" s="113"/>
      <c r="G216" s="20"/>
      <c r="H216" s="20"/>
    </row>
    <row r="217" spans="1:9">
      <c r="A217" s="12" t="s">
        <v>576</v>
      </c>
      <c r="B217" s="17">
        <f>+'staglo Niv1'!AS14</f>
        <v>4341</v>
      </c>
      <c r="C217" s="125">
        <f>+'staglo Niv2'!AL14</f>
        <v>182</v>
      </c>
      <c r="D217" s="125">
        <f>+'staglo Niv3'!BA14</f>
        <v>22</v>
      </c>
      <c r="E217" s="16">
        <f t="shared" si="15"/>
        <v>4545</v>
      </c>
      <c r="F217" s="113"/>
      <c r="G217" s="20"/>
      <c r="H217" s="20"/>
    </row>
    <row r="218" spans="1:9">
      <c r="A218" s="12" t="s">
        <v>578</v>
      </c>
      <c r="B218" s="17">
        <f>+'staglo Niv1'!AS15</f>
        <v>1869</v>
      </c>
      <c r="C218" s="125">
        <f>+'staglo Niv2'!AL15</f>
        <v>103</v>
      </c>
      <c r="D218" s="125">
        <f>+'staglo Niv3'!BA15</f>
        <v>15</v>
      </c>
      <c r="E218" s="16">
        <f t="shared" si="15"/>
        <v>1987</v>
      </c>
      <c r="F218" s="113"/>
      <c r="G218" s="20"/>
      <c r="H218" s="20"/>
    </row>
    <row r="219" spans="1:9">
      <c r="A219" s="12" t="s">
        <v>617</v>
      </c>
      <c r="B219" s="17">
        <f>+'staglo Niv1'!AS16</f>
        <v>2826</v>
      </c>
      <c r="C219" s="125">
        <f>+'staglo Niv2'!AL16</f>
        <v>125</v>
      </c>
      <c r="D219" s="125">
        <f>+'staglo Niv3'!BA16</f>
        <v>16</v>
      </c>
      <c r="E219" s="16">
        <f t="shared" si="15"/>
        <v>2967</v>
      </c>
      <c r="F219" s="113"/>
      <c r="G219" s="20"/>
      <c r="H219" s="20"/>
    </row>
    <row r="220" spans="1:9">
      <c r="A220" s="19" t="s">
        <v>579</v>
      </c>
      <c r="B220" s="110">
        <f>+'staglo Niv1'!AS17</f>
        <v>1474</v>
      </c>
      <c r="C220" s="140">
        <f>+'staglo Niv2'!AL17</f>
        <v>96</v>
      </c>
      <c r="D220" s="140">
        <f>+'staglo Niv3'!BA17</f>
        <v>18</v>
      </c>
      <c r="E220" s="109">
        <f t="shared" si="15"/>
        <v>1588</v>
      </c>
      <c r="F220" s="113"/>
      <c r="G220" s="20"/>
      <c r="H220" s="20"/>
    </row>
    <row r="221" spans="1:9">
      <c r="G221" s="1"/>
      <c r="I221" s="20"/>
    </row>
    <row r="223" spans="1:9">
      <c r="A223" s="1" t="s">
        <v>143</v>
      </c>
      <c r="B223" s="1"/>
      <c r="C223" s="1"/>
      <c r="D223" s="1"/>
      <c r="E223" s="1"/>
      <c r="F223" s="142"/>
      <c r="G223" s="142"/>
      <c r="H223" s="142"/>
    </row>
    <row r="224" spans="1:9">
      <c r="A224" s="1" t="s">
        <v>344</v>
      </c>
      <c r="B224" s="1"/>
      <c r="C224" s="1"/>
      <c r="D224" s="1"/>
      <c r="E224" s="1"/>
      <c r="F224" s="142"/>
      <c r="G224" s="142"/>
      <c r="H224" s="142"/>
    </row>
    <row r="225" spans="1:8">
      <c r="A225" s="1" t="s">
        <v>2</v>
      </c>
      <c r="B225" s="1"/>
      <c r="C225" s="1"/>
      <c r="D225" s="1"/>
      <c r="E225" s="1"/>
      <c r="F225" s="142"/>
      <c r="G225" s="142"/>
      <c r="H225" s="142"/>
    </row>
    <row r="226" spans="1:8">
      <c r="A226" s="1"/>
      <c r="B226" s="1"/>
      <c r="C226" s="50"/>
      <c r="D226" s="50"/>
      <c r="E226" s="50"/>
      <c r="F226" s="50"/>
      <c r="G226" s="138"/>
      <c r="H226" s="1"/>
    </row>
    <row r="227" spans="1:8">
      <c r="A227" s="2" t="s">
        <v>573</v>
      </c>
      <c r="E227" s="174" t="s">
        <v>376</v>
      </c>
    </row>
    <row r="228" spans="1:8">
      <c r="A228" s="11"/>
      <c r="B228" s="373" t="s">
        <v>991</v>
      </c>
      <c r="C228" s="375" t="s">
        <v>992</v>
      </c>
      <c r="D228" s="171" t="s">
        <v>994</v>
      </c>
      <c r="E228" s="171" t="s">
        <v>377</v>
      </c>
      <c r="F228" s="2"/>
    </row>
    <row r="229" spans="1:8">
      <c r="A229" s="19" t="s">
        <v>671</v>
      </c>
      <c r="B229" s="374"/>
      <c r="C229" s="374" t="s">
        <v>993</v>
      </c>
      <c r="D229" s="108" t="s">
        <v>995</v>
      </c>
      <c r="E229" s="108"/>
      <c r="F229" s="2"/>
    </row>
    <row r="230" spans="1:8">
      <c r="A230" s="12"/>
      <c r="B230" s="125"/>
      <c r="C230" s="125"/>
      <c r="D230" s="125"/>
      <c r="E230" s="17"/>
      <c r="F230" s="2"/>
    </row>
    <row r="231" spans="1:8">
      <c r="A231" s="15" t="s">
        <v>407</v>
      </c>
      <c r="B231" s="139">
        <f>SUM(B233:B238)</f>
        <v>3859</v>
      </c>
      <c r="C231" s="139">
        <f>SUM(C233:C238)</f>
        <v>739</v>
      </c>
      <c r="D231" s="139">
        <f>SUM(D233:D238)</f>
        <v>236</v>
      </c>
      <c r="E231" s="16">
        <f>SUM(B231:D231)</f>
        <v>4834</v>
      </c>
      <c r="F231" s="2"/>
    </row>
    <row r="232" spans="1:8">
      <c r="A232" s="12"/>
      <c r="B232" s="125"/>
      <c r="C232" s="125"/>
      <c r="D232" s="125"/>
      <c r="E232" s="17"/>
      <c r="F232" s="2"/>
    </row>
    <row r="233" spans="1:8">
      <c r="A233" s="12" t="s">
        <v>575</v>
      </c>
      <c r="B233" s="17">
        <f>+'staglo Niv1'!AS31</f>
        <v>2298</v>
      </c>
      <c r="C233" s="125">
        <f>+'staglo Niv2'!AL31</f>
        <v>466</v>
      </c>
      <c r="D233" s="125">
        <f>+'staglo Niv3'!BA31</f>
        <v>152</v>
      </c>
      <c r="E233" s="16">
        <f t="shared" ref="E233:E238" si="16">SUM(B233:D233)</f>
        <v>2916</v>
      </c>
      <c r="F233" s="2"/>
    </row>
    <row r="234" spans="1:8">
      <c r="A234" s="12" t="s">
        <v>580</v>
      </c>
      <c r="B234" s="17">
        <f>+'staglo Niv1'!AS32</f>
        <v>182</v>
      </c>
      <c r="C234" s="125">
        <f>+'staglo Niv2'!AL32</f>
        <v>37</v>
      </c>
      <c r="D234" s="125">
        <f>+'staglo Niv3'!BA32</f>
        <v>16</v>
      </c>
      <c r="E234" s="16">
        <f t="shared" si="16"/>
        <v>235</v>
      </c>
      <c r="F234" s="2"/>
    </row>
    <row r="235" spans="1:8">
      <c r="A235" s="12" t="s">
        <v>576</v>
      </c>
      <c r="B235" s="17">
        <f>+'staglo Niv1'!AS33</f>
        <v>683</v>
      </c>
      <c r="C235" s="125">
        <f>+'staglo Niv2'!AL33</f>
        <v>70</v>
      </c>
      <c r="D235" s="125">
        <f>+'staglo Niv3'!BA33</f>
        <v>20</v>
      </c>
      <c r="E235" s="16">
        <f t="shared" si="16"/>
        <v>773</v>
      </c>
      <c r="F235" s="2"/>
    </row>
    <row r="236" spans="1:8">
      <c r="A236" s="12" t="s">
        <v>578</v>
      </c>
      <c r="B236" s="17">
        <f>+'staglo Niv1'!AS34</f>
        <v>161</v>
      </c>
      <c r="C236" s="125">
        <f>+'staglo Niv2'!AL34</f>
        <v>59</v>
      </c>
      <c r="D236" s="125">
        <f>+'staglo Niv3'!BA34</f>
        <v>17</v>
      </c>
      <c r="E236" s="16">
        <f t="shared" si="16"/>
        <v>237</v>
      </c>
      <c r="F236" s="2"/>
    </row>
    <row r="237" spans="1:8">
      <c r="A237" s="12" t="s">
        <v>617</v>
      </c>
      <c r="B237" s="17">
        <f>+'staglo Niv1'!AS35</f>
        <v>223</v>
      </c>
      <c r="C237" s="125">
        <f>+'staglo Niv2'!AL35</f>
        <v>68</v>
      </c>
      <c r="D237" s="125">
        <f>+'staglo Niv3'!BA35</f>
        <v>23</v>
      </c>
      <c r="E237" s="16">
        <f t="shared" si="16"/>
        <v>314</v>
      </c>
      <c r="F237" s="2"/>
    </row>
    <row r="238" spans="1:8">
      <c r="A238" s="19" t="s">
        <v>579</v>
      </c>
      <c r="B238" s="110">
        <f>+'staglo Niv1'!AS36</f>
        <v>312</v>
      </c>
      <c r="C238" s="140">
        <f>+'staglo Niv2'!AL36</f>
        <v>39</v>
      </c>
      <c r="D238" s="110">
        <f>+'staglo Niv3'!BA36</f>
        <v>8</v>
      </c>
      <c r="E238" s="109">
        <f t="shared" si="16"/>
        <v>359</v>
      </c>
      <c r="F238" s="2"/>
    </row>
    <row r="240" spans="1:8">
      <c r="A240" s="1" t="s">
        <v>41</v>
      </c>
      <c r="B240" s="1"/>
      <c r="C240" s="50"/>
      <c r="D240" s="50"/>
      <c r="E240" s="50"/>
      <c r="F240" s="50"/>
      <c r="G240" s="113"/>
    </row>
    <row r="241" spans="1:7">
      <c r="A241" s="1" t="s">
        <v>344</v>
      </c>
      <c r="B241" s="1"/>
      <c r="C241" s="50"/>
      <c r="D241" s="50"/>
      <c r="E241" s="50"/>
      <c r="F241" s="50"/>
      <c r="G241" s="112"/>
    </row>
    <row r="242" spans="1:7">
      <c r="A242" s="1" t="s">
        <v>4</v>
      </c>
      <c r="B242" s="1"/>
      <c r="C242" s="50"/>
      <c r="D242" s="50"/>
      <c r="E242" s="50"/>
      <c r="F242" s="50"/>
      <c r="G242" s="112"/>
    </row>
    <row r="243" spans="1:7">
      <c r="A243" s="2" t="s">
        <v>573</v>
      </c>
      <c r="D243" s="156"/>
      <c r="E243" s="174" t="s">
        <v>618</v>
      </c>
      <c r="G243" s="112"/>
    </row>
    <row r="244" spans="1:7">
      <c r="A244" s="20"/>
      <c r="B244" s="7"/>
      <c r="C244" s="7"/>
      <c r="D244" s="7"/>
      <c r="E244" s="2"/>
      <c r="F244" s="2"/>
    </row>
    <row r="245" spans="1:7">
      <c r="A245" s="11" t="s">
        <v>671</v>
      </c>
      <c r="B245" s="433" t="s">
        <v>991</v>
      </c>
      <c r="C245" s="375" t="s">
        <v>992</v>
      </c>
      <c r="D245" s="171" t="s">
        <v>994</v>
      </c>
      <c r="E245" s="11" t="s">
        <v>377</v>
      </c>
      <c r="F245" s="2"/>
    </row>
    <row r="246" spans="1:7">
      <c r="A246" s="19"/>
      <c r="B246" s="434"/>
      <c r="C246" s="374" t="s">
        <v>993</v>
      </c>
      <c r="D246" s="108" t="s">
        <v>995</v>
      </c>
      <c r="E246" s="19"/>
      <c r="F246" s="2"/>
    </row>
    <row r="247" spans="1:7">
      <c r="A247" s="12"/>
      <c r="B247" s="125"/>
      <c r="C247" s="125"/>
      <c r="D247" s="125"/>
      <c r="E247" s="11"/>
      <c r="F247" s="2"/>
    </row>
    <row r="248" spans="1:7">
      <c r="A248" s="15" t="s">
        <v>407</v>
      </c>
      <c r="B248" s="139">
        <f>SUM(B250:B255)</f>
        <v>37463</v>
      </c>
      <c r="C248" s="139">
        <f>SUM(C250:C255)</f>
        <v>4325</v>
      </c>
      <c r="D248" s="139">
        <f>SUM(D250:D255)</f>
        <v>1113</v>
      </c>
      <c r="E248" s="139">
        <f>SUM(E250:E255)</f>
        <v>42901</v>
      </c>
      <c r="F248" s="2"/>
    </row>
    <row r="249" spans="1:7">
      <c r="A249" s="12"/>
      <c r="B249" s="125"/>
      <c r="C249" s="125"/>
      <c r="D249" s="125"/>
      <c r="E249" s="12"/>
      <c r="F249" s="2"/>
    </row>
    <row r="250" spans="1:7">
      <c r="A250" s="12" t="s">
        <v>575</v>
      </c>
      <c r="B250" s="125">
        <f>+'staglo Niv1'!AK12</f>
        <v>9491</v>
      </c>
      <c r="C250" s="125">
        <f>+'staglo Niv2'!AD12</f>
        <v>1364</v>
      </c>
      <c r="D250" s="17">
        <f>+'staglo Niv3'!AS12</f>
        <v>391</v>
      </c>
      <c r="E250" s="189">
        <f t="shared" ref="E250:E255" si="17">+B250+C250+D250</f>
        <v>11246</v>
      </c>
      <c r="F250" s="2"/>
    </row>
    <row r="251" spans="1:7">
      <c r="A251" s="12" t="s">
        <v>580</v>
      </c>
      <c r="B251" s="125">
        <f>+'staglo Niv1'!AK13</f>
        <v>2942</v>
      </c>
      <c r="C251" s="125">
        <f>+'staglo Niv2'!AD13</f>
        <v>363</v>
      </c>
      <c r="D251" s="17">
        <f>+'staglo Niv3'!AS13</f>
        <v>91</v>
      </c>
      <c r="E251" s="189">
        <f t="shared" si="17"/>
        <v>3396</v>
      </c>
      <c r="F251" s="2"/>
    </row>
    <row r="252" spans="1:7">
      <c r="A252" s="12" t="s">
        <v>576</v>
      </c>
      <c r="B252" s="125">
        <f>+'staglo Niv1'!AK14</f>
        <v>10385</v>
      </c>
      <c r="C252" s="125">
        <f>+'staglo Niv2'!AD14</f>
        <v>937</v>
      </c>
      <c r="D252" s="17">
        <f>+'staglo Niv3'!AS14</f>
        <v>197</v>
      </c>
      <c r="E252" s="189">
        <f t="shared" si="17"/>
        <v>11519</v>
      </c>
      <c r="F252" s="2"/>
    </row>
    <row r="253" spans="1:7">
      <c r="A253" s="12" t="s">
        <v>578</v>
      </c>
      <c r="B253" s="125">
        <f>+'staglo Niv1'!AK15</f>
        <v>4389</v>
      </c>
      <c r="C253" s="125">
        <f>+'staglo Niv2'!AD15</f>
        <v>494</v>
      </c>
      <c r="D253" s="17">
        <f>+'staglo Niv3'!AS15</f>
        <v>112</v>
      </c>
      <c r="E253" s="189">
        <f t="shared" si="17"/>
        <v>4995</v>
      </c>
      <c r="F253" s="2"/>
    </row>
    <row r="254" spans="1:7">
      <c r="A254" s="12" t="s">
        <v>617</v>
      </c>
      <c r="B254" s="125">
        <f>+'staglo Niv1'!AK16</f>
        <v>6921</v>
      </c>
      <c r="C254" s="125">
        <f>+'staglo Niv2'!AD16</f>
        <v>729</v>
      </c>
      <c r="D254" s="17">
        <f>+'staglo Niv3'!AS16</f>
        <v>166</v>
      </c>
      <c r="E254" s="189">
        <f t="shared" si="17"/>
        <v>7816</v>
      </c>
      <c r="F254" s="2"/>
    </row>
    <row r="255" spans="1:7">
      <c r="A255" s="19" t="s">
        <v>579</v>
      </c>
      <c r="B255" s="110">
        <f>+'staglo Niv1'!AK17</f>
        <v>3335</v>
      </c>
      <c r="C255" s="110">
        <f>+'staglo Niv2'!AD17</f>
        <v>438</v>
      </c>
      <c r="D255" s="110">
        <f>+'staglo Niv3'!AS17</f>
        <v>156</v>
      </c>
      <c r="E255" s="427">
        <f t="shared" si="17"/>
        <v>3929</v>
      </c>
      <c r="F255" s="2"/>
    </row>
    <row r="256" spans="1:7">
      <c r="E256" s="2"/>
      <c r="F256" s="2"/>
    </row>
    <row r="258" spans="1:7">
      <c r="G258" s="20"/>
    </row>
    <row r="259" spans="1:7">
      <c r="A259" s="1" t="s">
        <v>42</v>
      </c>
      <c r="B259" s="1"/>
      <c r="C259" s="50"/>
      <c r="D259" s="50"/>
      <c r="E259" s="50"/>
      <c r="F259" s="50"/>
      <c r="G259" s="113"/>
    </row>
    <row r="260" spans="1:7">
      <c r="A260" s="1" t="s">
        <v>345</v>
      </c>
      <c r="B260" s="1"/>
      <c r="C260" s="50"/>
      <c r="D260" s="50"/>
      <c r="E260" s="50"/>
      <c r="F260" s="50"/>
      <c r="G260" s="112"/>
    </row>
    <row r="261" spans="1:7">
      <c r="A261" s="1" t="s">
        <v>4</v>
      </c>
      <c r="B261" s="1"/>
      <c r="C261" s="50"/>
      <c r="D261" s="50"/>
      <c r="E261" s="50"/>
      <c r="F261" s="50"/>
      <c r="G261" s="112"/>
    </row>
    <row r="262" spans="1:7">
      <c r="A262" s="2" t="s">
        <v>573</v>
      </c>
      <c r="D262" s="156"/>
      <c r="E262" s="174" t="s">
        <v>376</v>
      </c>
      <c r="F262" s="2"/>
    </row>
    <row r="263" spans="1:7">
      <c r="A263" s="11" t="s">
        <v>671</v>
      </c>
      <c r="B263" s="433" t="s">
        <v>991</v>
      </c>
      <c r="C263" s="375" t="s">
        <v>992</v>
      </c>
      <c r="D263" s="171" t="s">
        <v>994</v>
      </c>
      <c r="E263" s="633" t="s">
        <v>377</v>
      </c>
      <c r="F263" s="2"/>
    </row>
    <row r="264" spans="1:7">
      <c r="A264" s="19"/>
      <c r="B264" s="434"/>
      <c r="C264" s="374" t="s">
        <v>993</v>
      </c>
      <c r="D264" s="108" t="s">
        <v>995</v>
      </c>
      <c r="E264" s="108"/>
      <c r="F264" s="2"/>
    </row>
    <row r="265" spans="1:7">
      <c r="A265" s="15" t="s">
        <v>407</v>
      </c>
      <c r="B265" s="139">
        <f>SUM(B267:B272)</f>
        <v>14743</v>
      </c>
      <c r="C265" s="139">
        <f>SUM(C267:C272)</f>
        <v>4023</v>
      </c>
      <c r="D265" s="139">
        <f>SUM(D267:D272)</f>
        <v>1237</v>
      </c>
      <c r="E265" s="139">
        <f>SUM(E267:E272)</f>
        <v>20003</v>
      </c>
      <c r="F265" s="2"/>
    </row>
    <row r="266" spans="1:7">
      <c r="A266" s="12"/>
      <c r="B266" s="125"/>
      <c r="C266" s="125"/>
      <c r="D266" s="125"/>
      <c r="E266" s="12"/>
      <c r="F266" s="2"/>
    </row>
    <row r="267" spans="1:7">
      <c r="A267" s="12" t="s">
        <v>575</v>
      </c>
      <c r="B267" s="17">
        <f>+'staglo Niv1'!AL31</f>
        <v>8522</v>
      </c>
      <c r="C267" s="17">
        <f>+'staglo Niv2'!AD31</f>
        <v>2311</v>
      </c>
      <c r="D267" s="17">
        <f>+'staglo Niv3'!AS31</f>
        <v>792</v>
      </c>
      <c r="E267" s="17">
        <f t="shared" ref="E267:E272" si="18">+B267+C267+D267</f>
        <v>11625</v>
      </c>
      <c r="F267" s="2"/>
    </row>
    <row r="268" spans="1:7">
      <c r="A268" s="12" t="s">
        <v>580</v>
      </c>
      <c r="B268" s="17">
        <f>+'staglo Niv1'!AL32</f>
        <v>1153</v>
      </c>
      <c r="C268" s="17">
        <f>+'staglo Niv2'!AD32</f>
        <v>309</v>
      </c>
      <c r="D268" s="17">
        <f>+'staglo Niv3'!AS32</f>
        <v>47</v>
      </c>
      <c r="E268" s="17">
        <f t="shared" si="18"/>
        <v>1509</v>
      </c>
      <c r="F268" s="2"/>
    </row>
    <row r="269" spans="1:7">
      <c r="A269" s="12" t="s">
        <v>576</v>
      </c>
      <c r="B269" s="17">
        <f>+'staglo Niv1'!AL33</f>
        <v>1960</v>
      </c>
      <c r="C269" s="17">
        <f>+'staglo Niv2'!AD33</f>
        <v>441</v>
      </c>
      <c r="D269" s="17">
        <f>+'staglo Niv3'!AS33</f>
        <v>118</v>
      </c>
      <c r="E269" s="17">
        <f t="shared" si="18"/>
        <v>2519</v>
      </c>
      <c r="F269" s="20"/>
    </row>
    <row r="270" spans="1:7">
      <c r="A270" s="12" t="s">
        <v>578</v>
      </c>
      <c r="B270" s="17">
        <f>+'staglo Niv1'!AL34</f>
        <v>961</v>
      </c>
      <c r="C270" s="17">
        <f>+'staglo Niv2'!AD34</f>
        <v>357</v>
      </c>
      <c r="D270" s="17">
        <f>+'staglo Niv3'!AS34</f>
        <v>98</v>
      </c>
      <c r="E270" s="17">
        <f t="shared" si="18"/>
        <v>1416</v>
      </c>
      <c r="F270" s="2"/>
    </row>
    <row r="271" spans="1:7">
      <c r="A271" s="12" t="s">
        <v>617</v>
      </c>
      <c r="B271" s="17">
        <f>+'staglo Niv1'!AL35</f>
        <v>1152</v>
      </c>
      <c r="C271" s="17">
        <f>+'staglo Niv2'!AD35</f>
        <v>347</v>
      </c>
      <c r="D271" s="17">
        <f>+'staglo Niv3'!AS35</f>
        <v>120</v>
      </c>
      <c r="E271" s="17">
        <f t="shared" si="18"/>
        <v>1619</v>
      </c>
      <c r="F271" s="2"/>
    </row>
    <row r="272" spans="1:7">
      <c r="A272" s="19" t="s">
        <v>579</v>
      </c>
      <c r="B272" s="110">
        <f>+'staglo Niv1'!AL36</f>
        <v>995</v>
      </c>
      <c r="C272" s="110">
        <f>+'staglo Niv2'!AD36</f>
        <v>258</v>
      </c>
      <c r="D272" s="110">
        <f>+'staglo Niv3'!AS36</f>
        <v>62</v>
      </c>
      <c r="E272" s="110">
        <f t="shared" si="18"/>
        <v>1315</v>
      </c>
      <c r="F272" s="2"/>
    </row>
    <row r="273" spans="1:7">
      <c r="F273" s="2"/>
    </row>
    <row r="274" spans="1:7">
      <c r="A274" s="1" t="s">
        <v>346</v>
      </c>
      <c r="B274" s="1"/>
      <c r="C274" s="50"/>
      <c r="D274" s="50"/>
      <c r="E274" s="50"/>
      <c r="F274" s="50"/>
    </row>
    <row r="275" spans="1:7">
      <c r="A275" s="1" t="s">
        <v>2</v>
      </c>
      <c r="B275" s="1"/>
      <c r="C275" s="50"/>
      <c r="D275" s="50"/>
      <c r="E275" s="50"/>
      <c r="F275" s="50"/>
    </row>
    <row r="276" spans="1:7">
      <c r="C276" s="50"/>
      <c r="D276" s="50"/>
      <c r="E276" s="50"/>
      <c r="F276" s="50"/>
    </row>
    <row r="277" spans="1:7">
      <c r="A277" s="2" t="s">
        <v>573</v>
      </c>
      <c r="D277" s="156"/>
      <c r="F277" s="175" t="s">
        <v>618</v>
      </c>
    </row>
    <row r="278" spans="1:7">
      <c r="A278" s="11"/>
      <c r="B278" s="373" t="s">
        <v>991</v>
      </c>
      <c r="C278" s="375" t="s">
        <v>992</v>
      </c>
      <c r="D278" s="171" t="s">
        <v>994</v>
      </c>
      <c r="E278" s="171" t="s">
        <v>377</v>
      </c>
      <c r="F278" s="2"/>
    </row>
    <row r="279" spans="1:7">
      <c r="A279" s="19" t="s">
        <v>671</v>
      </c>
      <c r="B279" s="374"/>
      <c r="C279" s="374" t="s">
        <v>993</v>
      </c>
      <c r="D279" s="108" t="s">
        <v>995</v>
      </c>
      <c r="E279" s="108"/>
      <c r="F279" s="2"/>
      <c r="G279" s="7"/>
    </row>
    <row r="280" spans="1:7">
      <c r="A280" s="12"/>
      <c r="B280" s="125"/>
      <c r="C280" s="125"/>
      <c r="D280" s="125"/>
      <c r="E280" s="125"/>
      <c r="F280" s="2"/>
      <c r="G280" s="7"/>
    </row>
    <row r="281" spans="1:7">
      <c r="A281" s="15" t="s">
        <v>407</v>
      </c>
      <c r="B281" s="139">
        <f>SUM(B283:B288)</f>
        <v>59294</v>
      </c>
      <c r="C281" s="139">
        <f>SUM(C283:C288)</f>
        <v>4949</v>
      </c>
      <c r="D281" s="139">
        <f>SUM(D283:D288)</f>
        <v>1131</v>
      </c>
      <c r="E281" s="139">
        <f>SUM(B281:D281)</f>
        <v>65374</v>
      </c>
      <c r="F281" s="2"/>
      <c r="G281" s="20"/>
    </row>
    <row r="282" spans="1:7">
      <c r="A282" s="12"/>
      <c r="B282" s="125"/>
      <c r="C282" s="125"/>
      <c r="D282" s="125"/>
      <c r="E282" s="139"/>
      <c r="F282" s="2"/>
      <c r="G282" s="113"/>
    </row>
    <row r="283" spans="1:7">
      <c r="A283" s="12" t="s">
        <v>575</v>
      </c>
      <c r="B283" s="17">
        <f>+'staglo Niv1'!AJ12</f>
        <v>14598</v>
      </c>
      <c r="C283" s="125">
        <f>+'staglo Niv2'!AB12</f>
        <v>1600</v>
      </c>
      <c r="D283" s="125">
        <f>+'staglo Niv3'!AQ12</f>
        <v>411</v>
      </c>
      <c r="E283" s="139">
        <f t="shared" ref="E283:E288" si="19">SUM(B283:D283)</f>
        <v>16609</v>
      </c>
      <c r="F283" s="2"/>
      <c r="G283" s="112"/>
    </row>
    <row r="284" spans="1:7">
      <c r="A284" s="12" t="s">
        <v>580</v>
      </c>
      <c r="B284" s="17">
        <f>+'staglo Niv1'!AJ13</f>
        <v>5005</v>
      </c>
      <c r="C284" s="125">
        <f>+'staglo Niv2'!AB13</f>
        <v>426</v>
      </c>
      <c r="D284" s="125">
        <f>+'staglo Niv3'!AQ13</f>
        <v>104</v>
      </c>
      <c r="E284" s="139">
        <f t="shared" si="19"/>
        <v>5535</v>
      </c>
      <c r="F284" s="2"/>
      <c r="G284" s="112"/>
    </row>
    <row r="285" spans="1:7">
      <c r="A285" s="12" t="s">
        <v>576</v>
      </c>
      <c r="B285" s="17">
        <f>+'staglo Niv1'!AJ14</f>
        <v>14938</v>
      </c>
      <c r="C285" s="125">
        <f>+'staglo Niv2'!AB14</f>
        <v>1023</v>
      </c>
      <c r="D285" s="125">
        <f>+'staglo Niv3'!AQ14</f>
        <v>229</v>
      </c>
      <c r="E285" s="139">
        <f t="shared" si="19"/>
        <v>16190</v>
      </c>
      <c r="F285" s="2"/>
      <c r="G285" s="112"/>
    </row>
    <row r="286" spans="1:7">
      <c r="A286" s="12" t="s">
        <v>578</v>
      </c>
      <c r="B286" s="17">
        <f>+'staglo Niv1'!AJ15</f>
        <v>7700</v>
      </c>
      <c r="C286" s="125">
        <f>+'staglo Niv2'!AB15</f>
        <v>583</v>
      </c>
      <c r="D286" s="125">
        <f>+'staglo Niv3'!AQ15</f>
        <v>112</v>
      </c>
      <c r="E286" s="139">
        <f t="shared" si="19"/>
        <v>8395</v>
      </c>
      <c r="F286" s="2"/>
      <c r="G286" s="112"/>
    </row>
    <row r="287" spans="1:7">
      <c r="A287" s="12" t="s">
        <v>617</v>
      </c>
      <c r="B287" s="17">
        <f>+'staglo Niv1'!AJ16</f>
        <v>11254</v>
      </c>
      <c r="C287" s="125">
        <f>+'staglo Niv2'!AB16</f>
        <v>796</v>
      </c>
      <c r="D287" s="125">
        <f>+'staglo Niv3'!AQ16</f>
        <v>155</v>
      </c>
      <c r="E287" s="139">
        <f t="shared" si="19"/>
        <v>12205</v>
      </c>
      <c r="F287" s="2"/>
      <c r="G287" s="112"/>
    </row>
    <row r="288" spans="1:7">
      <c r="A288" s="12" t="s">
        <v>579</v>
      </c>
      <c r="B288" s="17">
        <f>+'staglo Niv1'!AJ17</f>
        <v>5799</v>
      </c>
      <c r="C288" s="125">
        <f>+'staglo Niv2'!AB17</f>
        <v>521</v>
      </c>
      <c r="D288" s="125">
        <f>+'staglo Niv3'!AQ17</f>
        <v>120</v>
      </c>
      <c r="E288" s="139">
        <f t="shared" si="19"/>
        <v>6440</v>
      </c>
      <c r="F288" s="2"/>
      <c r="G288" s="112"/>
    </row>
    <row r="289" spans="1:7">
      <c r="A289" s="19"/>
      <c r="B289" s="110"/>
      <c r="C289" s="110"/>
      <c r="D289" s="110"/>
      <c r="E289" s="110"/>
      <c r="F289" s="20"/>
      <c r="G289" s="112"/>
    </row>
    <row r="291" spans="1:7">
      <c r="A291" s="1" t="s">
        <v>93</v>
      </c>
      <c r="B291" s="1"/>
      <c r="C291" s="50"/>
      <c r="D291" s="50"/>
      <c r="E291" s="50"/>
      <c r="F291" s="50"/>
    </row>
    <row r="292" spans="1:7">
      <c r="A292" s="1" t="s">
        <v>4</v>
      </c>
      <c r="B292" s="1"/>
      <c r="C292" s="50"/>
      <c r="D292" s="50"/>
      <c r="E292" s="50"/>
      <c r="F292" s="50"/>
    </row>
    <row r="293" spans="1:7">
      <c r="C293" s="50"/>
      <c r="D293" s="50"/>
      <c r="E293" s="50"/>
      <c r="F293" s="50"/>
    </row>
    <row r="294" spans="1:7">
      <c r="A294" s="2" t="s">
        <v>573</v>
      </c>
      <c r="D294" s="156"/>
      <c r="F294" s="174" t="s">
        <v>681</v>
      </c>
    </row>
    <row r="295" spans="1:7">
      <c r="A295" s="11"/>
      <c r="B295" s="373" t="s">
        <v>991</v>
      </c>
      <c r="C295" s="375" t="s">
        <v>992</v>
      </c>
      <c r="D295" s="171" t="s">
        <v>994</v>
      </c>
      <c r="E295" s="171" t="s">
        <v>377</v>
      </c>
      <c r="F295" s="2"/>
    </row>
    <row r="296" spans="1:7">
      <c r="A296" s="19" t="s">
        <v>671</v>
      </c>
      <c r="B296" s="374"/>
      <c r="C296" s="374" t="s">
        <v>993</v>
      </c>
      <c r="D296" s="108" t="s">
        <v>995</v>
      </c>
      <c r="E296" s="108"/>
      <c r="F296" s="2"/>
      <c r="G296" s="7"/>
    </row>
    <row r="297" spans="1:7">
      <c r="A297" s="12"/>
      <c r="B297" s="125"/>
      <c r="C297" s="125"/>
      <c r="D297" s="125"/>
      <c r="E297" s="125"/>
      <c r="F297" s="2"/>
      <c r="G297" s="7"/>
    </row>
    <row r="298" spans="1:7">
      <c r="A298" s="15" t="s">
        <v>407</v>
      </c>
      <c r="B298" s="139">
        <f>SUM(B300:B305)</f>
        <v>19791</v>
      </c>
      <c r="C298" s="139">
        <f>SUM(C300:C305)</f>
        <v>3860</v>
      </c>
      <c r="D298" s="139">
        <f>SUM(D300:D305)</f>
        <v>1099</v>
      </c>
      <c r="E298" s="139">
        <f>SUM(B298:D298)</f>
        <v>24750</v>
      </c>
      <c r="F298" s="2"/>
      <c r="G298" s="20"/>
    </row>
    <row r="299" spans="1:7">
      <c r="A299" s="12"/>
      <c r="B299" s="125"/>
      <c r="C299" s="125"/>
      <c r="D299" s="125"/>
      <c r="E299" s="139"/>
      <c r="F299" s="2"/>
      <c r="G299" s="113"/>
    </row>
    <row r="300" spans="1:7">
      <c r="A300" s="12" t="s">
        <v>575</v>
      </c>
      <c r="B300" s="17">
        <f>+'staglo Niv1'!AJ31</f>
        <v>12146</v>
      </c>
      <c r="C300" s="125">
        <f>+'staglo Niv2'!AB31</f>
        <v>2304</v>
      </c>
      <c r="D300" s="125">
        <f>+'staglo Niv3'!AQ31</f>
        <v>720</v>
      </c>
      <c r="E300" s="139">
        <f t="shared" ref="E300:E305" si="20">SUM(B300:D300)</f>
        <v>15170</v>
      </c>
      <c r="F300" s="2"/>
      <c r="G300" s="112"/>
    </row>
    <row r="301" spans="1:7">
      <c r="A301" s="12" t="s">
        <v>580</v>
      </c>
      <c r="B301" s="17">
        <f>+'staglo Niv1'!AJ32</f>
        <v>1075</v>
      </c>
      <c r="C301" s="125">
        <f>+'staglo Niv2'!AB32</f>
        <v>298</v>
      </c>
      <c r="D301" s="125">
        <f>+'staglo Niv3'!AQ32</f>
        <v>62</v>
      </c>
      <c r="E301" s="139">
        <f t="shared" si="20"/>
        <v>1435</v>
      </c>
      <c r="F301" s="2"/>
      <c r="G301" s="112"/>
    </row>
    <row r="302" spans="1:7">
      <c r="A302" s="12" t="s">
        <v>576</v>
      </c>
      <c r="B302" s="17">
        <f>+'staglo Niv1'!AJ33</f>
        <v>3020</v>
      </c>
      <c r="C302" s="125">
        <f>+'staglo Niv2'!AB33</f>
        <v>404</v>
      </c>
      <c r="D302" s="125">
        <f>+'staglo Niv3'!AQ33</f>
        <v>95</v>
      </c>
      <c r="E302" s="139">
        <f t="shared" si="20"/>
        <v>3519</v>
      </c>
      <c r="F302" s="2"/>
      <c r="G302" s="112"/>
    </row>
    <row r="303" spans="1:7">
      <c r="A303" s="12" t="s">
        <v>578</v>
      </c>
      <c r="B303" s="17">
        <f>+'staglo Niv1'!AJ34</f>
        <v>854</v>
      </c>
      <c r="C303" s="125">
        <f>+'staglo Niv2'!AB34</f>
        <v>315</v>
      </c>
      <c r="D303" s="125">
        <f>+'staglo Niv3'!AQ34</f>
        <v>66</v>
      </c>
      <c r="E303" s="139">
        <f t="shared" si="20"/>
        <v>1235</v>
      </c>
      <c r="F303" s="2"/>
      <c r="G303" s="112"/>
    </row>
    <row r="304" spans="1:7">
      <c r="A304" s="12" t="s">
        <v>617</v>
      </c>
      <c r="B304" s="17">
        <f>+'staglo Niv1'!AJ35</f>
        <v>1133</v>
      </c>
      <c r="C304" s="125">
        <f>+'staglo Niv2'!AB35</f>
        <v>330</v>
      </c>
      <c r="D304" s="125">
        <f>+'staglo Niv3'!AQ35</f>
        <v>106</v>
      </c>
      <c r="E304" s="139">
        <f t="shared" si="20"/>
        <v>1569</v>
      </c>
      <c r="F304" s="2"/>
      <c r="G304" s="112"/>
    </row>
    <row r="305" spans="1:9">
      <c r="A305" s="19" t="s">
        <v>579</v>
      </c>
      <c r="B305" s="110">
        <f>+'staglo Niv1'!AJ36</f>
        <v>1563</v>
      </c>
      <c r="C305" s="110">
        <f>+'staglo Niv2'!AB36</f>
        <v>209</v>
      </c>
      <c r="D305" s="140">
        <f>+'staglo Niv3'!AQ36</f>
        <v>50</v>
      </c>
      <c r="E305" s="109">
        <f t="shared" si="20"/>
        <v>1822</v>
      </c>
      <c r="F305" s="2"/>
      <c r="G305" s="112"/>
    </row>
    <row r="306" spans="1:9">
      <c r="H306" s="112"/>
    </row>
    <row r="307" spans="1:9" ht="13.5" customHeight="1">
      <c r="A307" s="1111" t="s">
        <v>89</v>
      </c>
      <c r="B307" s="1111"/>
      <c r="C307" s="1111"/>
      <c r="D307" s="1111"/>
      <c r="E307" s="1111"/>
      <c r="F307" s="1111"/>
      <c r="G307" s="1111"/>
      <c r="H307" s="1111"/>
      <c r="I307" s="1111"/>
    </row>
    <row r="308" spans="1:9" ht="13.5" customHeight="1">
      <c r="A308" s="1111" t="s">
        <v>90</v>
      </c>
      <c r="B308" s="1111"/>
      <c r="C308" s="1111"/>
      <c r="D308" s="1111"/>
      <c r="E308" s="1111"/>
      <c r="F308" s="1111"/>
      <c r="G308" s="1111"/>
      <c r="H308" s="1111"/>
      <c r="I308" s="1111"/>
    </row>
    <row r="309" spans="1:9">
      <c r="A309" s="1098" t="s">
        <v>2</v>
      </c>
      <c r="B309" s="1098"/>
      <c r="C309" s="1098"/>
      <c r="D309" s="1098"/>
      <c r="E309" s="1098"/>
      <c r="F309" s="1098"/>
      <c r="G309" s="1098"/>
      <c r="H309" s="1098"/>
      <c r="I309" s="1098"/>
    </row>
    <row r="310" spans="1:9">
      <c r="A310" s="1"/>
      <c r="B310" s="1"/>
      <c r="C310" s="50"/>
      <c r="D310" s="50"/>
      <c r="E310" s="50"/>
      <c r="F310" s="50"/>
      <c r="G310" s="138"/>
      <c r="H310" s="142"/>
      <c r="I310" s="142"/>
    </row>
    <row r="311" spans="1:9">
      <c r="A311" s="2" t="s">
        <v>573</v>
      </c>
      <c r="C311" s="50"/>
      <c r="D311" s="50"/>
      <c r="E311" s="50"/>
      <c r="F311" s="50"/>
      <c r="G311" s="138"/>
      <c r="H311" s="142" t="s">
        <v>618</v>
      </c>
    </row>
    <row r="312" spans="1:9">
      <c r="A312" s="11"/>
      <c r="B312" s="1089" t="s">
        <v>764</v>
      </c>
      <c r="C312" s="1090"/>
      <c r="D312" s="1090"/>
      <c r="E312" s="1112"/>
      <c r="F312" s="1099" t="s">
        <v>765</v>
      </c>
      <c r="G312" s="1100"/>
      <c r="H312" s="1100"/>
      <c r="I312" s="1101"/>
    </row>
    <row r="313" spans="1:9">
      <c r="A313" s="12" t="s">
        <v>671</v>
      </c>
      <c r="B313" s="373" t="s">
        <v>991</v>
      </c>
      <c r="C313" s="375" t="s">
        <v>992</v>
      </c>
      <c r="D313" s="171" t="s">
        <v>994</v>
      </c>
      <c r="E313" s="134" t="s">
        <v>377</v>
      </c>
      <c r="F313" s="373" t="s">
        <v>991</v>
      </c>
      <c r="G313" s="375" t="s">
        <v>992</v>
      </c>
      <c r="H313" s="171" t="s">
        <v>994</v>
      </c>
      <c r="I313" s="134" t="s">
        <v>377</v>
      </c>
    </row>
    <row r="314" spans="1:9">
      <c r="A314" s="19"/>
      <c r="B314" s="374"/>
      <c r="C314" s="374" t="s">
        <v>993</v>
      </c>
      <c r="D314" s="108" t="s">
        <v>995</v>
      </c>
      <c r="E314" s="28"/>
      <c r="F314" s="374"/>
      <c r="G314" s="374" t="s">
        <v>993</v>
      </c>
      <c r="H314" s="108" t="s">
        <v>995</v>
      </c>
      <c r="I314" s="28"/>
    </row>
    <row r="315" spans="1:9">
      <c r="A315" s="12"/>
      <c r="B315" s="125"/>
      <c r="C315" s="125"/>
      <c r="D315" s="125"/>
      <c r="E315" s="12"/>
      <c r="F315" s="125"/>
      <c r="G315" s="125"/>
      <c r="H315" s="125"/>
      <c r="I315" s="12"/>
    </row>
    <row r="316" spans="1:9">
      <c r="A316" s="15" t="s">
        <v>407</v>
      </c>
      <c r="B316" s="139">
        <f>SUM(B318:B323)</f>
        <v>36181</v>
      </c>
      <c r="C316" s="139">
        <f>SUM(C318:C323)</f>
        <v>8055</v>
      </c>
      <c r="D316" s="139">
        <f>SUM(D318:D323)</f>
        <v>2639</v>
      </c>
      <c r="E316" s="16">
        <f>SUM(B316:D316)</f>
        <v>46875</v>
      </c>
      <c r="F316" s="139">
        <f>SUM(F318:F323)</f>
        <v>2543</v>
      </c>
      <c r="G316" s="139">
        <f>SUM(G318:G323)</f>
        <v>3063</v>
      </c>
      <c r="H316" s="139">
        <f>SUM(H318:H323)</f>
        <v>1297</v>
      </c>
      <c r="I316" s="139">
        <f>SUM(I318:I323)</f>
        <v>6903</v>
      </c>
    </row>
    <row r="317" spans="1:9">
      <c r="A317" s="12"/>
      <c r="B317" s="125"/>
      <c r="C317" s="125"/>
      <c r="D317" s="125"/>
      <c r="E317" s="16"/>
      <c r="F317" s="125"/>
      <c r="G317" s="125"/>
      <c r="H317" s="125"/>
      <c r="I317" s="16"/>
    </row>
    <row r="318" spans="1:9">
      <c r="A318" s="12" t="s">
        <v>575</v>
      </c>
      <c r="B318" s="125">
        <f>+'staglo Niv1'!AM12</f>
        <v>9177</v>
      </c>
      <c r="C318" s="125">
        <f>+'staglo Niv2'!AF12</f>
        <v>2892</v>
      </c>
      <c r="D318" s="125">
        <f>+'staglo Niv3'!AU12</f>
        <v>1142</v>
      </c>
      <c r="E318" s="16">
        <f t="shared" ref="E318:E323" si="21">SUM(B318:D318)</f>
        <v>13211</v>
      </c>
      <c r="F318" s="125">
        <f>+'staglo Niv1'!AP12</f>
        <v>1595</v>
      </c>
      <c r="G318" s="17">
        <f>+'staglo Niv2'!AI12</f>
        <v>1202</v>
      </c>
      <c r="H318" s="125">
        <f>+'staglo Niv3'!AX12</f>
        <v>435</v>
      </c>
      <c r="I318" s="16">
        <f t="shared" ref="I318:I323" si="22">+F318+G318+H318</f>
        <v>3232</v>
      </c>
    </row>
    <row r="319" spans="1:9">
      <c r="A319" s="12" t="s">
        <v>580</v>
      </c>
      <c r="B319" s="125">
        <f>+'staglo Niv1'!AM13</f>
        <v>2790</v>
      </c>
      <c r="C319" s="125">
        <f>+'staglo Niv2'!AF13</f>
        <v>662</v>
      </c>
      <c r="D319" s="125">
        <f>+'staglo Niv3'!AU13</f>
        <v>211</v>
      </c>
      <c r="E319" s="16">
        <f t="shared" si="21"/>
        <v>3663</v>
      </c>
      <c r="F319" s="125">
        <f>+'staglo Niv1'!AP13</f>
        <v>89</v>
      </c>
      <c r="G319" s="17">
        <f>+'staglo Niv2'!AI13</f>
        <v>74</v>
      </c>
      <c r="H319" s="125">
        <f>+'staglo Niv3'!AX13</f>
        <v>57</v>
      </c>
      <c r="I319" s="16">
        <f t="shared" si="22"/>
        <v>220</v>
      </c>
    </row>
    <row r="320" spans="1:9">
      <c r="A320" s="12" t="s">
        <v>576</v>
      </c>
      <c r="B320" s="125">
        <f>+'staglo Niv1'!AM14</f>
        <v>9615</v>
      </c>
      <c r="C320" s="125">
        <f>+'staglo Niv2'!AF14</f>
        <v>1638</v>
      </c>
      <c r="D320" s="125">
        <f>+'staglo Niv3'!AU14</f>
        <v>461</v>
      </c>
      <c r="E320" s="16">
        <f t="shared" si="21"/>
        <v>11714</v>
      </c>
      <c r="F320" s="125">
        <f>+'staglo Niv1'!AP14</f>
        <v>313</v>
      </c>
      <c r="G320" s="17">
        <f>+'staglo Niv2'!AI14</f>
        <v>622</v>
      </c>
      <c r="H320" s="125">
        <f>+'staglo Niv3'!AX14</f>
        <v>230</v>
      </c>
      <c r="I320" s="16">
        <f t="shared" si="22"/>
        <v>1165</v>
      </c>
    </row>
    <row r="321" spans="1:9">
      <c r="A321" s="12" t="s">
        <v>578</v>
      </c>
      <c r="B321" s="125">
        <f>+'staglo Niv1'!AM15</f>
        <v>3823</v>
      </c>
      <c r="C321" s="125">
        <f>+'staglo Niv2'!AF15</f>
        <v>869</v>
      </c>
      <c r="D321" s="125">
        <f>+'staglo Niv3'!AU15</f>
        <v>241</v>
      </c>
      <c r="E321" s="16">
        <f t="shared" si="21"/>
        <v>4933</v>
      </c>
      <c r="F321" s="125">
        <f>+'staglo Niv1'!AP15</f>
        <v>103</v>
      </c>
      <c r="G321" s="17">
        <f>+'staglo Niv2'!AI15</f>
        <v>251</v>
      </c>
      <c r="H321" s="125">
        <f>+'staglo Niv3'!AX15</f>
        <v>113</v>
      </c>
      <c r="I321" s="16">
        <f t="shared" si="22"/>
        <v>467</v>
      </c>
    </row>
    <row r="322" spans="1:9">
      <c r="A322" s="12" t="s">
        <v>617</v>
      </c>
      <c r="B322" s="125">
        <f>+'staglo Niv1'!AM16</f>
        <v>6630</v>
      </c>
      <c r="C322" s="125">
        <f>+'staglo Niv2'!AF16</f>
        <v>1115</v>
      </c>
      <c r="D322" s="125">
        <f>+'staglo Niv3'!AU16</f>
        <v>340</v>
      </c>
      <c r="E322" s="16">
        <f t="shared" si="21"/>
        <v>8085</v>
      </c>
      <c r="F322" s="125">
        <f>+'staglo Niv1'!AP16</f>
        <v>216</v>
      </c>
      <c r="G322" s="17">
        <f>+'staglo Niv2'!AI16</f>
        <v>395</v>
      </c>
      <c r="H322" s="125">
        <f>+'staglo Niv3'!AX16</f>
        <v>193</v>
      </c>
      <c r="I322" s="16">
        <f t="shared" si="22"/>
        <v>804</v>
      </c>
    </row>
    <row r="323" spans="1:9">
      <c r="A323" s="19" t="s">
        <v>579</v>
      </c>
      <c r="B323" s="140">
        <f>+'staglo Niv1'!AM17</f>
        <v>4146</v>
      </c>
      <c r="C323" s="140">
        <f>+'staglo Niv2'!AF17</f>
        <v>879</v>
      </c>
      <c r="D323" s="140">
        <f>+'staglo Niv3'!AU17</f>
        <v>244</v>
      </c>
      <c r="E323" s="109">
        <f t="shared" si="21"/>
        <v>5269</v>
      </c>
      <c r="F323" s="110">
        <f>+'staglo Niv1'!AP17</f>
        <v>227</v>
      </c>
      <c r="G323" s="110">
        <f>+'staglo Niv2'!AI17</f>
        <v>519</v>
      </c>
      <c r="H323" s="140">
        <f>+'staglo Niv3'!AX17</f>
        <v>269</v>
      </c>
      <c r="I323" s="109">
        <f t="shared" si="22"/>
        <v>1015</v>
      </c>
    </row>
    <row r="327" spans="1:9">
      <c r="A327" s="1111" t="s">
        <v>91</v>
      </c>
      <c r="B327" s="1111"/>
      <c r="C327" s="1111"/>
      <c r="D327" s="1111"/>
      <c r="E327" s="1111"/>
      <c r="F327" s="1111"/>
      <c r="G327" s="1111"/>
      <c r="H327" s="1111"/>
      <c r="I327" s="1111"/>
    </row>
    <row r="328" spans="1:9">
      <c r="A328" s="1111" t="s">
        <v>198</v>
      </c>
      <c r="B328" s="1111"/>
      <c r="C328" s="1111"/>
      <c r="D328" s="1111"/>
      <c r="E328" s="1111"/>
      <c r="F328" s="1111"/>
      <c r="G328" s="1111"/>
      <c r="H328" s="1111"/>
      <c r="I328" s="1111"/>
    </row>
    <row r="329" spans="1:9">
      <c r="A329" s="1098" t="s">
        <v>2</v>
      </c>
      <c r="B329" s="1098"/>
      <c r="C329" s="1098"/>
      <c r="D329" s="1098"/>
      <c r="E329" s="1098"/>
      <c r="F329" s="1098"/>
      <c r="G329" s="1098"/>
      <c r="H329" s="1098"/>
      <c r="I329" s="1098"/>
    </row>
    <row r="330" spans="1:9">
      <c r="A330" s="1"/>
      <c r="B330" s="1"/>
      <c r="C330" s="50"/>
      <c r="D330" s="50"/>
      <c r="E330" s="50"/>
      <c r="F330" s="50"/>
      <c r="G330" s="138"/>
      <c r="H330" s="138"/>
    </row>
    <row r="331" spans="1:9">
      <c r="A331" s="2" t="s">
        <v>573</v>
      </c>
      <c r="C331" s="50"/>
      <c r="D331" s="50"/>
      <c r="E331" s="50"/>
      <c r="F331" s="50"/>
      <c r="G331" s="138"/>
      <c r="H331" s="142" t="s">
        <v>376</v>
      </c>
    </row>
    <row r="332" spans="1:9">
      <c r="A332" s="11"/>
      <c r="B332" s="1089" t="s">
        <v>764</v>
      </c>
      <c r="C332" s="1090"/>
      <c r="D332" s="1090"/>
      <c r="E332" s="1112"/>
      <c r="F332" s="1099" t="s">
        <v>766</v>
      </c>
      <c r="G332" s="1100"/>
      <c r="H332" s="1100"/>
      <c r="I332" s="1101"/>
    </row>
    <row r="333" spans="1:9">
      <c r="A333" s="12" t="s">
        <v>671</v>
      </c>
      <c r="B333" s="373" t="s">
        <v>991</v>
      </c>
      <c r="C333" s="375" t="s">
        <v>992</v>
      </c>
      <c r="D333" s="171" t="s">
        <v>994</v>
      </c>
      <c r="E333" s="134" t="s">
        <v>377</v>
      </c>
      <c r="F333" s="373" t="s">
        <v>991</v>
      </c>
      <c r="G333" s="375" t="s">
        <v>992</v>
      </c>
      <c r="H333" s="171" t="s">
        <v>994</v>
      </c>
      <c r="I333" s="134" t="s">
        <v>377</v>
      </c>
    </row>
    <row r="334" spans="1:9">
      <c r="A334" s="19"/>
      <c r="B334" s="374"/>
      <c r="C334" s="374" t="s">
        <v>993</v>
      </c>
      <c r="D334" s="108" t="s">
        <v>995</v>
      </c>
      <c r="E334" s="28"/>
      <c r="F334" s="374"/>
      <c r="G334" s="374" t="s">
        <v>993</v>
      </c>
      <c r="H334" s="108" t="s">
        <v>995</v>
      </c>
      <c r="I334" s="28"/>
    </row>
    <row r="335" spans="1:9">
      <c r="A335" s="15" t="s">
        <v>407</v>
      </c>
      <c r="B335" s="139">
        <f>SUM(B337:B342)</f>
        <v>14555</v>
      </c>
      <c r="C335" s="139">
        <f>SUM(C337:C342)</f>
        <v>6015</v>
      </c>
      <c r="D335" s="139">
        <f>SUM(D337:D342)</f>
        <v>2086</v>
      </c>
      <c r="E335" s="16">
        <f>SUM(B335:D335)</f>
        <v>22656</v>
      </c>
      <c r="F335" s="139">
        <f>SUM(F337:F342)</f>
        <v>2255</v>
      </c>
      <c r="G335" s="139">
        <f>SUM(G337:G342)</f>
        <v>681</v>
      </c>
      <c r="H335" s="139">
        <f>SUM(H337:H342)</f>
        <v>445</v>
      </c>
      <c r="I335" s="139">
        <f>SUM(I337:I342)</f>
        <v>3381</v>
      </c>
    </row>
    <row r="336" spans="1:9">
      <c r="A336" s="12"/>
      <c r="B336" s="125"/>
      <c r="C336" s="125"/>
      <c r="D336" s="125"/>
      <c r="E336" s="16"/>
      <c r="F336" s="125"/>
      <c r="G336" s="125"/>
      <c r="H336" s="125"/>
      <c r="I336" s="16"/>
    </row>
    <row r="337" spans="1:9">
      <c r="A337" s="12" t="s">
        <v>575</v>
      </c>
      <c r="B337" s="125">
        <f>+'staglo Niv1'!AM31</f>
        <v>7892</v>
      </c>
      <c r="C337" s="125">
        <f>+'staglo Niv2'!AF31</f>
        <v>3656</v>
      </c>
      <c r="D337" s="125">
        <f>+'staglo Niv3'!AU31</f>
        <v>1303</v>
      </c>
      <c r="E337" s="16">
        <f t="shared" ref="E337:E342" si="23">SUM(B337:D337)</f>
        <v>12851</v>
      </c>
      <c r="F337" s="125">
        <f>+'staglo Niv1'!AP31</f>
        <v>1515</v>
      </c>
      <c r="G337" s="125">
        <f>+'staglo Niv2'!AI31</f>
        <v>433</v>
      </c>
      <c r="H337" s="125">
        <f>+'staglo Niv3'!AX31</f>
        <v>285</v>
      </c>
      <c r="I337" s="16">
        <f t="shared" ref="I337:I342" si="24">SUM(F337:H337)</f>
        <v>2233</v>
      </c>
    </row>
    <row r="338" spans="1:9">
      <c r="A338" s="12" t="s">
        <v>580</v>
      </c>
      <c r="B338" s="125">
        <f>+'staglo Niv1'!AM32</f>
        <v>1158</v>
      </c>
      <c r="C338" s="125">
        <f>+'staglo Niv2'!AF32</f>
        <v>457</v>
      </c>
      <c r="D338" s="125">
        <f>+'staglo Niv3'!AU32</f>
        <v>143</v>
      </c>
      <c r="E338" s="16">
        <f t="shared" si="23"/>
        <v>1758</v>
      </c>
      <c r="F338" s="125">
        <f>+'staglo Niv1'!AP32</f>
        <v>100</v>
      </c>
      <c r="G338" s="125">
        <f>+'staglo Niv2'!AI32</f>
        <v>34</v>
      </c>
      <c r="H338" s="125">
        <f>+'staglo Niv3'!AX32</f>
        <v>16</v>
      </c>
      <c r="I338" s="16">
        <f t="shared" si="24"/>
        <v>150</v>
      </c>
    </row>
    <row r="339" spans="1:9">
      <c r="A339" s="12" t="s">
        <v>576</v>
      </c>
      <c r="B339" s="125">
        <f>+'staglo Niv1'!AM33</f>
        <v>2089</v>
      </c>
      <c r="C339" s="125">
        <f>+'staglo Niv2'!AF33</f>
        <v>598</v>
      </c>
      <c r="D339" s="125">
        <f>+'staglo Niv3'!AU33</f>
        <v>142</v>
      </c>
      <c r="E339" s="16">
        <f t="shared" si="23"/>
        <v>2829</v>
      </c>
      <c r="F339" s="125">
        <f>+'staglo Niv1'!AP33</f>
        <v>110</v>
      </c>
      <c r="G339" s="125">
        <f>+'staglo Niv2'!AI33</f>
        <v>55</v>
      </c>
      <c r="H339" s="125">
        <f>+'staglo Niv3'!AX33</f>
        <v>28</v>
      </c>
      <c r="I339" s="16">
        <f t="shared" si="24"/>
        <v>193</v>
      </c>
    </row>
    <row r="340" spans="1:9">
      <c r="A340" s="12" t="s">
        <v>578</v>
      </c>
      <c r="B340" s="125">
        <f>+'staglo Niv1'!AM34</f>
        <v>956</v>
      </c>
      <c r="C340" s="125">
        <f>+'staglo Niv2'!AF34</f>
        <v>460</v>
      </c>
      <c r="D340" s="125">
        <f>+'staglo Niv3'!AU34</f>
        <v>161</v>
      </c>
      <c r="E340" s="16">
        <f t="shared" si="23"/>
        <v>1577</v>
      </c>
      <c r="F340" s="125">
        <f>+'staglo Niv1'!AP34</f>
        <v>110</v>
      </c>
      <c r="G340" s="125">
        <f>+'staglo Niv2'!AI34</f>
        <v>78</v>
      </c>
      <c r="H340" s="125">
        <f>+'staglo Niv3'!AX34</f>
        <v>28</v>
      </c>
      <c r="I340" s="16">
        <f t="shared" si="24"/>
        <v>216</v>
      </c>
    </row>
    <row r="341" spans="1:9">
      <c r="A341" s="12" t="s">
        <v>617</v>
      </c>
      <c r="B341" s="125">
        <f>+'staglo Niv1'!AM35</f>
        <v>1334</v>
      </c>
      <c r="C341" s="125">
        <f>+'staglo Niv2'!AF35</f>
        <v>477</v>
      </c>
      <c r="D341" s="125">
        <f>+'staglo Niv3'!AU35</f>
        <v>224</v>
      </c>
      <c r="E341" s="16">
        <f t="shared" si="23"/>
        <v>2035</v>
      </c>
      <c r="F341" s="125">
        <f>+'staglo Niv1'!AP35</f>
        <v>164</v>
      </c>
      <c r="G341" s="125">
        <f>+'staglo Niv2'!AI35</f>
        <v>63</v>
      </c>
      <c r="H341" s="125">
        <f>+'staglo Niv3'!AX35</f>
        <v>74</v>
      </c>
      <c r="I341" s="16">
        <f t="shared" si="24"/>
        <v>301</v>
      </c>
    </row>
    <row r="342" spans="1:9">
      <c r="A342" s="19" t="s">
        <v>579</v>
      </c>
      <c r="B342" s="140">
        <f>+'staglo Niv1'!AM36</f>
        <v>1126</v>
      </c>
      <c r="C342" s="140">
        <f>+'staglo Niv2'!AF36</f>
        <v>367</v>
      </c>
      <c r="D342" s="140">
        <f>+'staglo Niv3'!AU36</f>
        <v>113</v>
      </c>
      <c r="E342" s="109">
        <f t="shared" si="23"/>
        <v>1606</v>
      </c>
      <c r="F342" s="110">
        <f>+'staglo Niv1'!AP36</f>
        <v>256</v>
      </c>
      <c r="G342" s="140">
        <f>+'staglo Niv2'!AI36</f>
        <v>18</v>
      </c>
      <c r="H342" s="125">
        <f>+'staglo Niv3'!AX36</f>
        <v>14</v>
      </c>
      <c r="I342" s="109">
        <f t="shared" si="24"/>
        <v>288</v>
      </c>
    </row>
    <row r="344" spans="1:9">
      <c r="A344" s="1098" t="s">
        <v>329</v>
      </c>
      <c r="B344" s="1098"/>
      <c r="C344" s="1098"/>
      <c r="D344" s="1098"/>
      <c r="E344" s="1098"/>
      <c r="F344" s="1098"/>
      <c r="G344" s="1098"/>
    </row>
    <row r="345" spans="1:9" ht="13.5" customHeight="1">
      <c r="A345" s="1098" t="s">
        <v>2</v>
      </c>
      <c r="B345" s="1098"/>
      <c r="C345" s="1098"/>
      <c r="D345" s="1098"/>
      <c r="E345" s="1098"/>
      <c r="F345" s="1098"/>
      <c r="G345" s="1098"/>
    </row>
    <row r="346" spans="1:9">
      <c r="C346" s="50"/>
      <c r="D346" s="50"/>
      <c r="E346" s="50"/>
      <c r="F346" s="50"/>
    </row>
    <row r="347" spans="1:9">
      <c r="A347" s="2" t="s">
        <v>573</v>
      </c>
      <c r="F347" s="174" t="s">
        <v>618</v>
      </c>
    </row>
    <row r="348" spans="1:9">
      <c r="A348" s="11"/>
      <c r="B348" s="373" t="s">
        <v>991</v>
      </c>
      <c r="C348" s="375" t="s">
        <v>992</v>
      </c>
      <c r="D348" s="171" t="s">
        <v>994</v>
      </c>
      <c r="E348" s="171" t="s">
        <v>377</v>
      </c>
      <c r="F348" s="7"/>
    </row>
    <row r="349" spans="1:9">
      <c r="A349" s="19" t="s">
        <v>671</v>
      </c>
      <c r="B349" s="374"/>
      <c r="C349" s="374" t="s">
        <v>993</v>
      </c>
      <c r="D349" s="108" t="s">
        <v>995</v>
      </c>
      <c r="E349" s="110"/>
      <c r="F349" s="7"/>
    </row>
    <row r="350" spans="1:9">
      <c r="A350" s="12"/>
      <c r="B350" s="125"/>
      <c r="C350" s="125"/>
      <c r="D350" s="125"/>
      <c r="E350" s="125"/>
      <c r="F350" s="20"/>
    </row>
    <row r="351" spans="1:9">
      <c r="A351" s="15" t="s">
        <v>407</v>
      </c>
      <c r="B351" s="139">
        <f>SUM(B353:B358)</f>
        <v>1892801</v>
      </c>
      <c r="C351" s="139">
        <f>SUM(C353:C358)</f>
        <v>193091</v>
      </c>
      <c r="D351" s="139">
        <f>SUM(D353:D358)</f>
        <v>41702</v>
      </c>
      <c r="E351" s="139">
        <f t="shared" ref="E351:E358" si="25">SUM(B351:D351)</f>
        <v>2127594</v>
      </c>
      <c r="F351" s="113"/>
    </row>
    <row r="352" spans="1:9">
      <c r="A352" s="12"/>
      <c r="B352" s="125"/>
      <c r="C352" s="125"/>
      <c r="D352" s="125"/>
      <c r="E352" s="139">
        <f t="shared" si="25"/>
        <v>0</v>
      </c>
      <c r="F352" s="112"/>
    </row>
    <row r="353" spans="1:7">
      <c r="A353" s="12" t="s">
        <v>575</v>
      </c>
      <c r="B353" s="125">
        <f>+'staglo Niv1'!N12</f>
        <v>466360</v>
      </c>
      <c r="C353" s="125">
        <f>'staglo Niv2'!J12</f>
        <v>66198</v>
      </c>
      <c r="D353" s="125">
        <f>+'staglo Niv3'!P12</f>
        <v>18486</v>
      </c>
      <c r="E353" s="139">
        <f t="shared" si="25"/>
        <v>551044</v>
      </c>
      <c r="F353" s="112"/>
    </row>
    <row r="354" spans="1:7">
      <c r="A354" s="12" t="s">
        <v>580</v>
      </c>
      <c r="B354" s="125">
        <f>+'staglo Niv1'!N13</f>
        <v>188479</v>
      </c>
      <c r="C354" s="125">
        <f>'staglo Niv2'!J13</f>
        <v>18692</v>
      </c>
      <c r="D354" s="125">
        <f>+'staglo Niv3'!P13</f>
        <v>3622</v>
      </c>
      <c r="E354" s="139">
        <f t="shared" si="25"/>
        <v>210793</v>
      </c>
      <c r="F354" s="112"/>
    </row>
    <row r="355" spans="1:7">
      <c r="A355" s="12" t="s">
        <v>576</v>
      </c>
      <c r="B355" s="125">
        <f>+'staglo Niv1'!N14</f>
        <v>430870</v>
      </c>
      <c r="C355" s="125">
        <f>'staglo Niv2'!J14</f>
        <v>37018</v>
      </c>
      <c r="D355" s="125">
        <f>+'staglo Niv3'!P14</f>
        <v>7013</v>
      </c>
      <c r="E355" s="139">
        <f t="shared" si="25"/>
        <v>474901</v>
      </c>
      <c r="F355" s="112"/>
    </row>
    <row r="356" spans="1:7">
      <c r="A356" s="12" t="s">
        <v>578</v>
      </c>
      <c r="B356" s="125">
        <f>+'staglo Niv1'!N15</f>
        <v>232946</v>
      </c>
      <c r="C356" s="125">
        <f>'staglo Niv2'!J15</f>
        <v>21936</v>
      </c>
      <c r="D356" s="125">
        <f>+'staglo Niv3'!P15</f>
        <v>3434</v>
      </c>
      <c r="E356" s="139">
        <f t="shared" si="25"/>
        <v>258316</v>
      </c>
      <c r="F356" s="112"/>
    </row>
    <row r="357" spans="1:7">
      <c r="A357" s="12" t="s">
        <v>617</v>
      </c>
      <c r="B357" s="125">
        <f>+'staglo Niv1'!N16</f>
        <v>395098</v>
      </c>
      <c r="C357" s="125">
        <f>'staglo Niv2'!J16</f>
        <v>30697</v>
      </c>
      <c r="D357" s="125">
        <f>+'staglo Niv3'!P16</f>
        <v>5530</v>
      </c>
      <c r="E357" s="139">
        <f t="shared" si="25"/>
        <v>431325</v>
      </c>
      <c r="F357" s="112"/>
    </row>
    <row r="358" spans="1:7">
      <c r="A358" s="12" t="s">
        <v>579</v>
      </c>
      <c r="B358" s="125">
        <f>+'staglo Niv1'!N17</f>
        <v>179048</v>
      </c>
      <c r="C358" s="125">
        <f>'staglo Niv2'!J17</f>
        <v>18550</v>
      </c>
      <c r="D358" s="125">
        <f>+'staglo Niv3'!P17</f>
        <v>3617</v>
      </c>
      <c r="E358" s="16">
        <f t="shared" si="25"/>
        <v>201215</v>
      </c>
      <c r="F358" s="112"/>
    </row>
    <row r="359" spans="1:7">
      <c r="A359" s="19"/>
      <c r="B359" s="110"/>
      <c r="C359" s="110"/>
      <c r="D359" s="110"/>
      <c r="E359" s="110"/>
      <c r="F359" s="2"/>
    </row>
    <row r="360" spans="1:7" ht="7.5" customHeight="1"/>
    <row r="362" spans="1:7">
      <c r="A362" s="1098" t="s">
        <v>330</v>
      </c>
      <c r="B362" s="1098"/>
      <c r="C362" s="1098"/>
      <c r="D362" s="1098"/>
      <c r="E362" s="1098"/>
      <c r="F362" s="1098"/>
      <c r="G362" s="1098"/>
    </row>
    <row r="363" spans="1:7">
      <c r="A363" s="1098" t="s">
        <v>2</v>
      </c>
      <c r="B363" s="1098"/>
      <c r="C363" s="1098"/>
      <c r="D363" s="1098"/>
      <c r="E363" s="1098"/>
      <c r="F363" s="1098"/>
      <c r="G363" s="1098"/>
    </row>
    <row r="364" spans="1:7">
      <c r="C364" s="50"/>
      <c r="D364" s="50"/>
      <c r="E364" s="50"/>
      <c r="F364" s="50"/>
    </row>
    <row r="365" spans="1:7">
      <c r="A365" s="2" t="s">
        <v>573</v>
      </c>
      <c r="F365" s="50" t="s">
        <v>376</v>
      </c>
    </row>
    <row r="366" spans="1:7">
      <c r="A366" s="11"/>
      <c r="B366" s="373" t="s">
        <v>991</v>
      </c>
      <c r="C366" s="375" t="s">
        <v>992</v>
      </c>
      <c r="D366" s="171" t="s">
        <v>994</v>
      </c>
      <c r="E366" s="171" t="s">
        <v>377</v>
      </c>
      <c r="F366" s="7"/>
    </row>
    <row r="367" spans="1:7">
      <c r="A367" s="19" t="s">
        <v>671</v>
      </c>
      <c r="B367" s="374"/>
      <c r="C367" s="374" t="s">
        <v>993</v>
      </c>
      <c r="D367" s="108" t="s">
        <v>995</v>
      </c>
      <c r="E367" s="110"/>
      <c r="F367" s="7"/>
    </row>
    <row r="368" spans="1:7">
      <c r="A368" s="12"/>
      <c r="B368" s="125"/>
      <c r="C368" s="125"/>
      <c r="D368" s="125"/>
      <c r="E368" s="125"/>
      <c r="F368" s="20"/>
    </row>
    <row r="369" spans="1:6">
      <c r="A369" s="15" t="s">
        <v>407</v>
      </c>
      <c r="B369" s="139">
        <f>SUM(B371:B376)</f>
        <v>516281</v>
      </c>
      <c r="C369" s="139">
        <f>SUM(C371:C376)</f>
        <v>150846</v>
      </c>
      <c r="D369" s="139">
        <f>SUM(D371:D376)</f>
        <v>35953</v>
      </c>
      <c r="E369" s="139">
        <f>SUM(B369:D369)</f>
        <v>703080</v>
      </c>
      <c r="F369" s="113"/>
    </row>
    <row r="370" spans="1:6">
      <c r="A370" s="12"/>
      <c r="B370" s="125"/>
      <c r="C370" s="125"/>
      <c r="D370" s="125"/>
      <c r="E370" s="125"/>
      <c r="F370" s="112"/>
    </row>
    <row r="371" spans="1:6">
      <c r="A371" s="12" t="s">
        <v>575</v>
      </c>
      <c r="B371" s="125">
        <f>+'staglo Niv1'!N31</f>
        <v>301983</v>
      </c>
      <c r="C371" s="125">
        <f>'staglo Niv2'!J31</f>
        <v>84045</v>
      </c>
      <c r="D371" s="125">
        <f>+'staglo Niv3'!P31</f>
        <v>22531</v>
      </c>
      <c r="E371" s="139">
        <f t="shared" ref="E371:E376" si="26">SUM(B371:D371)</f>
        <v>408559</v>
      </c>
      <c r="F371" s="112"/>
    </row>
    <row r="372" spans="1:6">
      <c r="A372" s="12" t="s">
        <v>580</v>
      </c>
      <c r="B372" s="125">
        <f>+'staglo Niv1'!N32</f>
        <v>39413</v>
      </c>
      <c r="C372" s="125">
        <f>'staglo Niv2'!J32</f>
        <v>13317</v>
      </c>
      <c r="D372" s="125">
        <f>+'staglo Niv3'!P32</f>
        <v>2245</v>
      </c>
      <c r="E372" s="139">
        <f t="shared" si="26"/>
        <v>54975</v>
      </c>
      <c r="F372" s="112"/>
    </row>
    <row r="373" spans="1:6">
      <c r="A373" s="12" t="s">
        <v>576</v>
      </c>
      <c r="B373" s="125">
        <f>+'staglo Niv1'!N33</f>
        <v>66257</v>
      </c>
      <c r="C373" s="125">
        <f>'staglo Niv2'!J33</f>
        <v>16493</v>
      </c>
      <c r="D373" s="125">
        <f>+'staglo Niv3'!P33</f>
        <v>3262</v>
      </c>
      <c r="E373" s="139">
        <f t="shared" si="26"/>
        <v>86012</v>
      </c>
      <c r="F373" s="112"/>
    </row>
    <row r="374" spans="1:6">
      <c r="A374" s="12" t="s">
        <v>578</v>
      </c>
      <c r="B374" s="125">
        <f>+'staglo Niv1'!N34</f>
        <v>33155</v>
      </c>
      <c r="C374" s="125">
        <f>'staglo Niv2'!J34</f>
        <v>13166</v>
      </c>
      <c r="D374" s="125">
        <f>+'staglo Niv3'!P34</f>
        <v>2101</v>
      </c>
      <c r="E374" s="139">
        <f t="shared" si="26"/>
        <v>48422</v>
      </c>
      <c r="F374" s="112"/>
    </row>
    <row r="375" spans="1:6">
      <c r="A375" s="12" t="s">
        <v>617</v>
      </c>
      <c r="B375" s="125">
        <f>+'staglo Niv1'!N35</f>
        <v>39069</v>
      </c>
      <c r="C375" s="125">
        <f>'staglo Niv2'!J35</f>
        <v>15172</v>
      </c>
      <c r="D375" s="125">
        <f>+'staglo Niv3'!P35</f>
        <v>4125</v>
      </c>
      <c r="E375" s="139">
        <f t="shared" si="26"/>
        <v>58366</v>
      </c>
      <c r="F375" s="112"/>
    </row>
    <row r="376" spans="1:6">
      <c r="A376" s="12" t="s">
        <v>579</v>
      </c>
      <c r="B376" s="125">
        <f>+'staglo Niv1'!N36</f>
        <v>36404</v>
      </c>
      <c r="C376" s="125">
        <f>'staglo Niv2'!J36</f>
        <v>8653</v>
      </c>
      <c r="D376" s="125">
        <f>+'staglo Niv3'!P36</f>
        <v>1689</v>
      </c>
      <c r="E376" s="139">
        <f t="shared" si="26"/>
        <v>46746</v>
      </c>
      <c r="F376" s="112"/>
    </row>
    <row r="377" spans="1:6" ht="7.5" customHeight="1">
      <c r="A377" s="19"/>
      <c r="B377" s="110"/>
      <c r="C377" s="110"/>
      <c r="D377" s="110"/>
      <c r="E377" s="110"/>
      <c r="F377" s="2"/>
    </row>
    <row r="378" spans="1:6">
      <c r="A378" s="20"/>
      <c r="B378" s="20"/>
      <c r="C378" s="112"/>
      <c r="D378" s="112"/>
      <c r="E378" s="112"/>
      <c r="F378" s="112"/>
    </row>
    <row r="379" spans="1:6" ht="12" customHeight="1">
      <c r="A379" s="1" t="s">
        <v>340</v>
      </c>
      <c r="B379" s="1"/>
      <c r="C379" s="50"/>
      <c r="D379" s="50"/>
      <c r="E379" s="50"/>
      <c r="F379" s="50"/>
    </row>
    <row r="380" spans="1:6">
      <c r="A380" s="1" t="s">
        <v>2</v>
      </c>
      <c r="B380" s="1"/>
      <c r="C380" s="50"/>
      <c r="D380" s="50"/>
      <c r="E380" s="50"/>
      <c r="F380" s="50"/>
    </row>
    <row r="381" spans="1:6">
      <c r="C381" s="50"/>
      <c r="D381" s="50"/>
      <c r="E381" s="50"/>
      <c r="F381" s="50"/>
    </row>
    <row r="382" spans="1:6">
      <c r="A382" s="2" t="s">
        <v>573</v>
      </c>
      <c r="E382" s="174" t="s">
        <v>618</v>
      </c>
    </row>
    <row r="383" spans="1:6">
      <c r="A383" s="11"/>
      <c r="B383" s="373" t="s">
        <v>991</v>
      </c>
      <c r="C383" s="375" t="s">
        <v>992</v>
      </c>
      <c r="D383" s="171" t="s">
        <v>994</v>
      </c>
      <c r="E383" s="171" t="s">
        <v>377</v>
      </c>
      <c r="F383" s="7"/>
    </row>
    <row r="384" spans="1:6">
      <c r="A384" s="19" t="s">
        <v>671</v>
      </c>
      <c r="B384" s="374"/>
      <c r="C384" s="374" t="s">
        <v>993</v>
      </c>
      <c r="D384" s="108" t="s">
        <v>995</v>
      </c>
      <c r="E384" s="110"/>
      <c r="F384" s="7"/>
    </row>
    <row r="385" spans="1:6">
      <c r="A385" s="12"/>
      <c r="B385" s="125"/>
      <c r="C385" s="125"/>
      <c r="D385" s="125"/>
      <c r="E385" s="125"/>
      <c r="F385" s="20"/>
    </row>
    <row r="386" spans="1:6">
      <c r="A386" s="15" t="s">
        <v>407</v>
      </c>
      <c r="B386" s="139">
        <f>SUM(B388:B393)</f>
        <v>646574</v>
      </c>
      <c r="C386" s="139">
        <f>SUM(C388:C393)</f>
        <v>32771</v>
      </c>
      <c r="D386" s="139">
        <f>SUM(D388:D393)</f>
        <v>7833</v>
      </c>
      <c r="E386" s="139">
        <f>SUM(B386:D386)</f>
        <v>687178</v>
      </c>
      <c r="F386" s="113"/>
    </row>
    <row r="387" spans="1:6">
      <c r="A387" s="12"/>
      <c r="B387" s="125"/>
      <c r="C387" s="125"/>
      <c r="D387" s="125"/>
      <c r="E387" s="125"/>
      <c r="F387" s="112"/>
    </row>
    <row r="388" spans="1:6">
      <c r="A388" s="12" t="s">
        <v>575</v>
      </c>
      <c r="B388" s="125">
        <f>'staglo Niv1'!AA12</f>
        <v>142137</v>
      </c>
      <c r="C388" s="17">
        <f>+'staglo Niv2'!U12</f>
        <v>9132</v>
      </c>
      <c r="D388" s="17">
        <f>+'staglo Niv3'!AG12</f>
        <v>3285</v>
      </c>
      <c r="E388" s="139">
        <f t="shared" ref="E388:E393" si="27">SUM(B388:D388)</f>
        <v>154554</v>
      </c>
      <c r="F388" s="143"/>
    </row>
    <row r="389" spans="1:6">
      <c r="A389" s="12" t="s">
        <v>580</v>
      </c>
      <c r="B389" s="125">
        <f>'staglo Niv1'!AA13</f>
        <v>67343</v>
      </c>
      <c r="C389" s="17">
        <f>+'staglo Niv2'!U13</f>
        <v>2522</v>
      </c>
      <c r="D389" s="17">
        <f>+'staglo Niv3'!AG13</f>
        <v>591</v>
      </c>
      <c r="E389" s="139">
        <f t="shared" si="27"/>
        <v>70456</v>
      </c>
      <c r="F389" s="143"/>
    </row>
    <row r="390" spans="1:6">
      <c r="A390" s="12" t="s">
        <v>576</v>
      </c>
      <c r="B390" s="125">
        <f>'staglo Niv1'!AA14</f>
        <v>150707</v>
      </c>
      <c r="C390" s="17">
        <f>+'staglo Niv2'!U14</f>
        <v>6313</v>
      </c>
      <c r="D390" s="17">
        <f>+'staglo Niv3'!AG14</f>
        <v>1617</v>
      </c>
      <c r="E390" s="139">
        <f t="shared" si="27"/>
        <v>158637</v>
      </c>
      <c r="F390" s="143"/>
    </row>
    <row r="391" spans="1:6">
      <c r="A391" s="12" t="s">
        <v>578</v>
      </c>
      <c r="B391" s="125">
        <f>'staglo Niv1'!AA15</f>
        <v>77655</v>
      </c>
      <c r="C391" s="17">
        <f>+'staglo Niv2'!U15</f>
        <v>4877</v>
      </c>
      <c r="D391" s="17">
        <f>+'staglo Niv3'!AG15</f>
        <v>508</v>
      </c>
      <c r="E391" s="139">
        <f t="shared" si="27"/>
        <v>83040</v>
      </c>
      <c r="F391" s="143"/>
    </row>
    <row r="392" spans="1:6">
      <c r="A392" s="12" t="s">
        <v>617</v>
      </c>
      <c r="B392" s="125">
        <f>'staglo Niv1'!AA16</f>
        <v>150661</v>
      </c>
      <c r="C392" s="17">
        <f>+'staglo Niv2'!U16</f>
        <v>6204</v>
      </c>
      <c r="D392" s="17">
        <f>+'staglo Niv3'!AG16</f>
        <v>1111</v>
      </c>
      <c r="E392" s="139">
        <f t="shared" si="27"/>
        <v>157976</v>
      </c>
      <c r="F392" s="143"/>
    </row>
    <row r="393" spans="1:6">
      <c r="A393" s="12" t="s">
        <v>579</v>
      </c>
      <c r="B393" s="17">
        <f>'staglo Niv1'!AA17</f>
        <v>58071</v>
      </c>
      <c r="C393" s="17">
        <f>+'staglo Niv2'!U17</f>
        <v>3723</v>
      </c>
      <c r="D393" s="17">
        <f>+'staglo Niv3'!AG17</f>
        <v>721</v>
      </c>
      <c r="E393" s="16">
        <f t="shared" si="27"/>
        <v>62515</v>
      </c>
      <c r="F393" s="143"/>
    </row>
    <row r="394" spans="1:6">
      <c r="A394" s="19"/>
      <c r="B394" s="19"/>
      <c r="C394" s="110"/>
      <c r="D394" s="110"/>
      <c r="E394" s="110"/>
    </row>
    <row r="395" spans="1:6" ht="9" customHeight="1"/>
    <row r="396" spans="1:6">
      <c r="A396" s="1" t="s">
        <v>341</v>
      </c>
      <c r="B396" s="1"/>
      <c r="C396" s="50"/>
      <c r="D396" s="50"/>
      <c r="E396" s="50"/>
      <c r="F396" s="50"/>
    </row>
    <row r="397" spans="1:6">
      <c r="A397" s="1" t="s">
        <v>2</v>
      </c>
      <c r="B397" s="1"/>
      <c r="C397" s="50"/>
      <c r="D397" s="50"/>
      <c r="E397" s="50"/>
      <c r="F397" s="50"/>
    </row>
    <row r="398" spans="1:6">
      <c r="C398" s="50"/>
      <c r="D398" s="50"/>
      <c r="E398" s="50"/>
      <c r="F398" s="50"/>
    </row>
    <row r="399" spans="1:6">
      <c r="E399" s="50" t="s">
        <v>376</v>
      </c>
    </row>
    <row r="400" spans="1:6">
      <c r="A400" s="11"/>
      <c r="B400" s="373" t="s">
        <v>991</v>
      </c>
      <c r="C400" s="375" t="s">
        <v>992</v>
      </c>
      <c r="D400" s="171" t="s">
        <v>994</v>
      </c>
      <c r="E400" s="171" t="s">
        <v>377</v>
      </c>
      <c r="F400" s="20"/>
    </row>
    <row r="401" spans="1:6">
      <c r="A401" s="19" t="s">
        <v>671</v>
      </c>
      <c r="B401" s="374"/>
      <c r="C401" s="374" t="s">
        <v>993</v>
      </c>
      <c r="D401" s="108" t="s">
        <v>995</v>
      </c>
      <c r="E401" s="110"/>
      <c r="F401" s="20"/>
    </row>
    <row r="402" spans="1:6">
      <c r="A402" s="12"/>
      <c r="B402" s="125"/>
      <c r="C402" s="125"/>
      <c r="D402" s="125"/>
      <c r="E402" s="125"/>
      <c r="F402" s="20"/>
    </row>
    <row r="403" spans="1:6">
      <c r="A403" s="15" t="s">
        <v>407</v>
      </c>
      <c r="B403" s="139">
        <f>SUM(B405:B410)</f>
        <v>90826</v>
      </c>
      <c r="C403" s="139">
        <f>SUM(C405:C410)</f>
        <v>17052</v>
      </c>
      <c r="D403" s="139">
        <f>SUM(D405:D410)</f>
        <v>4912</v>
      </c>
      <c r="E403" s="139">
        <f>SUM(B403:D403)</f>
        <v>112790</v>
      </c>
      <c r="F403" s="113"/>
    </row>
    <row r="404" spans="1:6">
      <c r="A404" s="12"/>
      <c r="B404" s="125"/>
      <c r="C404" s="125"/>
      <c r="D404" s="125"/>
      <c r="E404" s="125"/>
      <c r="F404" s="112"/>
    </row>
    <row r="405" spans="1:6">
      <c r="A405" s="12" t="s">
        <v>575</v>
      </c>
      <c r="B405" s="125">
        <f>'staglo Niv1'!AA31</f>
        <v>53542</v>
      </c>
      <c r="C405" s="17">
        <f>+'staglo Niv2'!U31</f>
        <v>7654</v>
      </c>
      <c r="D405" s="17">
        <f>+'staglo Niv3'!AG31</f>
        <v>2801</v>
      </c>
      <c r="E405" s="139">
        <f t="shared" ref="E405:E410" si="28">SUM(B405:D405)</f>
        <v>63997</v>
      </c>
      <c r="F405" s="143"/>
    </row>
    <row r="406" spans="1:6">
      <c r="A406" s="12" t="s">
        <v>580</v>
      </c>
      <c r="B406" s="125">
        <f>'staglo Niv1'!AA32</f>
        <v>6326</v>
      </c>
      <c r="C406" s="17">
        <f>+'staglo Niv2'!U32</f>
        <v>1573</v>
      </c>
      <c r="D406" s="17">
        <f>+'staglo Niv3'!AG32</f>
        <v>293</v>
      </c>
      <c r="E406" s="139">
        <f t="shared" si="28"/>
        <v>8192</v>
      </c>
      <c r="F406" s="143"/>
    </row>
    <row r="407" spans="1:6">
      <c r="A407" s="12" t="s">
        <v>576</v>
      </c>
      <c r="B407" s="125">
        <f>'staglo Niv1'!AA33</f>
        <v>13320</v>
      </c>
      <c r="C407" s="17">
        <f>+'staglo Niv2'!U33</f>
        <v>2419</v>
      </c>
      <c r="D407" s="17">
        <f>+'staglo Niv3'!AG33</f>
        <v>632</v>
      </c>
      <c r="E407" s="139">
        <f t="shared" si="28"/>
        <v>16371</v>
      </c>
      <c r="F407" s="143"/>
    </row>
    <row r="408" spans="1:6">
      <c r="A408" s="12" t="s">
        <v>578</v>
      </c>
      <c r="B408" s="125">
        <f>'staglo Niv1'!AA34</f>
        <v>4558</v>
      </c>
      <c r="C408" s="17">
        <f>+'staglo Niv2'!U34</f>
        <v>2115</v>
      </c>
      <c r="D408" s="17">
        <f>+'staglo Niv3'!AG34</f>
        <v>287</v>
      </c>
      <c r="E408" s="139">
        <f t="shared" si="28"/>
        <v>6960</v>
      </c>
      <c r="F408" s="143"/>
    </row>
    <row r="409" spans="1:6">
      <c r="A409" s="12" t="s">
        <v>617</v>
      </c>
      <c r="B409" s="125">
        <f>'staglo Niv1'!AA35</f>
        <v>6001</v>
      </c>
      <c r="C409" s="17">
        <f>+'staglo Niv2'!U35</f>
        <v>2034</v>
      </c>
      <c r="D409" s="17">
        <f>+'staglo Niv3'!AG35</f>
        <v>687</v>
      </c>
      <c r="E409" s="139">
        <f t="shared" si="28"/>
        <v>8722</v>
      </c>
      <c r="F409" s="143"/>
    </row>
    <row r="410" spans="1:6">
      <c r="A410" s="12" t="s">
        <v>579</v>
      </c>
      <c r="B410" s="125">
        <f>'staglo Niv1'!AA36</f>
        <v>7079</v>
      </c>
      <c r="C410" s="17">
        <f>+'staglo Niv2'!U36</f>
        <v>1257</v>
      </c>
      <c r="D410" s="17">
        <f>+'staglo Niv3'!AG36</f>
        <v>212</v>
      </c>
      <c r="E410" s="139">
        <f t="shared" si="28"/>
        <v>8548</v>
      </c>
      <c r="F410" s="143"/>
    </row>
    <row r="411" spans="1:6">
      <c r="A411" s="19"/>
      <c r="B411" s="19"/>
      <c r="C411" s="110"/>
      <c r="D411" s="110"/>
      <c r="E411" s="110"/>
    </row>
    <row r="412" spans="1:6" ht="7.5" customHeight="1"/>
  </sheetData>
  <mergeCells count="28">
    <mergeCell ref="A307:I307"/>
    <mergeCell ref="A309:I309"/>
    <mergeCell ref="A308:I308"/>
    <mergeCell ref="F332:I332"/>
    <mergeCell ref="A327:I327"/>
    <mergeCell ref="A328:I328"/>
    <mergeCell ref="A329:I329"/>
    <mergeCell ref="A363:G363"/>
    <mergeCell ref="A344:G344"/>
    <mergeCell ref="A345:G345"/>
    <mergeCell ref="A362:G362"/>
    <mergeCell ref="B332:E332"/>
    <mergeCell ref="B312:E312"/>
    <mergeCell ref="F312:I312"/>
    <mergeCell ref="F159:I159"/>
    <mergeCell ref="B159:E159"/>
    <mergeCell ref="A154:I154"/>
    <mergeCell ref="A99:H99"/>
    <mergeCell ref="A84:D84"/>
    <mergeCell ref="E137:F137"/>
    <mergeCell ref="A153:I153"/>
    <mergeCell ref="A155:I155"/>
    <mergeCell ref="A83:D83"/>
    <mergeCell ref="A18:F18"/>
    <mergeCell ref="E23:G23"/>
    <mergeCell ref="B54:E54"/>
    <mergeCell ref="A82:D82"/>
    <mergeCell ref="F54:I54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11" manualBreakCount="11">
    <brk id="30" max="65535" man="1"/>
    <brk id="62" max="16383" man="1"/>
    <brk id="95" max="16383" man="1"/>
    <brk id="133" max="16383" man="1"/>
    <brk id="171" max="16383" man="1"/>
    <brk id="204" max="16383" man="1"/>
    <brk id="239" max="16383" man="1"/>
    <brk id="273" max="16383" man="1"/>
    <brk id="306" max="16383" man="1"/>
    <brk id="343" max="16383" man="1"/>
    <brk id="378" max="16383" man="1"/>
  </rowBreaks>
  <colBreaks count="1" manualBreakCount="1">
    <brk id="1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8"/>
  <sheetViews>
    <sheetView showZeros="0" topLeftCell="A48" zoomScale="75" workbookViewId="0">
      <selection activeCell="N58" sqref="N58"/>
    </sheetView>
  </sheetViews>
  <sheetFormatPr baseColWidth="10" defaultRowHeight="12.75"/>
  <cols>
    <col min="1" max="1" width="11.42578125" style="21"/>
    <col min="2" max="9" width="9.7109375" style="21" customWidth="1"/>
    <col min="10" max="11" width="9" style="21" customWidth="1"/>
    <col min="12" max="12" width="11.42578125" style="21"/>
    <col min="13" max="13" width="10.5703125" style="21" customWidth="1"/>
    <col min="14" max="14" width="12.85546875" style="21" customWidth="1"/>
    <col min="15" max="15" width="8.28515625" style="21" customWidth="1"/>
    <col min="16" max="16" width="7.85546875" style="21" customWidth="1"/>
    <col min="17" max="17" width="8.140625" style="21" customWidth="1"/>
    <col min="18" max="22" width="9.28515625" style="21" customWidth="1"/>
    <col min="23" max="23" width="8.5703125" style="21" customWidth="1"/>
    <col min="24" max="16384" width="11.42578125" style="21"/>
  </cols>
  <sheetData>
    <row r="1" spans="1:13">
      <c r="A1" s="1" t="s">
        <v>799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>
      <c r="A2" s="1" t="s">
        <v>675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>
      <c r="A3" s="1" t="s">
        <v>318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>
      <c r="A4" s="106" t="s">
        <v>798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1:13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</row>
    <row r="6" spans="1:13">
      <c r="A6" s="967" t="s">
        <v>621</v>
      </c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</row>
    <row r="7" spans="1:13">
      <c r="A7" s="96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</row>
    <row r="8" spans="1:13">
      <c r="A8" s="959" t="s">
        <v>779</v>
      </c>
      <c r="B8" s="960" t="s">
        <v>689</v>
      </c>
      <c r="C8" s="961"/>
      <c r="D8" s="962" t="s">
        <v>786</v>
      </c>
      <c r="E8" s="961"/>
      <c r="F8" s="962" t="s">
        <v>787</v>
      </c>
      <c r="G8" s="961"/>
      <c r="H8" s="962" t="s">
        <v>788</v>
      </c>
      <c r="I8" s="961"/>
      <c r="J8" s="962" t="s">
        <v>789</v>
      </c>
      <c r="K8" s="961"/>
      <c r="L8" s="962" t="s">
        <v>395</v>
      </c>
      <c r="M8" s="961"/>
    </row>
    <row r="9" spans="1:13" s="285" customFormat="1">
      <c r="A9" s="327"/>
      <c r="B9" s="289" t="s">
        <v>665</v>
      </c>
      <c r="C9" s="289" t="s">
        <v>389</v>
      </c>
      <c r="D9" s="289" t="s">
        <v>665</v>
      </c>
      <c r="E9" s="289" t="s">
        <v>389</v>
      </c>
      <c r="F9" s="289" t="s">
        <v>665</v>
      </c>
      <c r="G9" s="289" t="s">
        <v>389</v>
      </c>
      <c r="H9" s="289" t="s">
        <v>665</v>
      </c>
      <c r="I9" s="289" t="s">
        <v>389</v>
      </c>
      <c r="J9" s="289" t="s">
        <v>665</v>
      </c>
      <c r="K9" s="289" t="s">
        <v>389</v>
      </c>
      <c r="L9" s="289" t="s">
        <v>665</v>
      </c>
      <c r="M9" s="289" t="s">
        <v>389</v>
      </c>
    </row>
    <row r="10" spans="1:13" ht="15" customHeight="1">
      <c r="A10" s="287" t="s">
        <v>964</v>
      </c>
      <c r="B10" s="222">
        <v>300</v>
      </c>
      <c r="C10" s="222">
        <v>156</v>
      </c>
      <c r="D10" s="290">
        <v>10</v>
      </c>
      <c r="E10" s="222">
        <v>5</v>
      </c>
      <c r="F10" s="333">
        <v>0</v>
      </c>
      <c r="G10" s="333">
        <v>0</v>
      </c>
      <c r="H10" s="333">
        <v>0</v>
      </c>
      <c r="I10" s="333">
        <v>0</v>
      </c>
      <c r="J10" s="222">
        <v>0</v>
      </c>
      <c r="K10" s="222">
        <v>0</v>
      </c>
      <c r="L10" s="339">
        <f>B10+D10+F10+H10+J10</f>
        <v>310</v>
      </c>
      <c r="M10" s="339">
        <f>C10+E10+G10+I10+K10</f>
        <v>161</v>
      </c>
    </row>
    <row r="11" spans="1:13" ht="15" customHeight="1">
      <c r="A11" s="288" t="s">
        <v>965</v>
      </c>
      <c r="B11" s="32">
        <v>8812</v>
      </c>
      <c r="C11" s="32">
        <v>4655</v>
      </c>
      <c r="D11" s="31">
        <v>170</v>
      </c>
      <c r="E11" s="32">
        <v>101</v>
      </c>
      <c r="F11" s="32">
        <v>6</v>
      </c>
      <c r="G11" s="32">
        <v>3</v>
      </c>
      <c r="H11" s="334">
        <v>0</v>
      </c>
      <c r="I11" s="334">
        <v>0</v>
      </c>
      <c r="J11" s="32">
        <v>0</v>
      </c>
      <c r="K11" s="32">
        <v>0</v>
      </c>
      <c r="L11" s="336">
        <f t="shared" ref="L11:L22" si="0">B11+D11+F11+H11+J11</f>
        <v>8988</v>
      </c>
      <c r="M11" s="336">
        <f t="shared" ref="M11:M22" si="1">C11+E11+G11+I11+K11</f>
        <v>4759</v>
      </c>
    </row>
    <row r="12" spans="1:13" ht="15" customHeight="1">
      <c r="A12" s="288" t="s">
        <v>966</v>
      </c>
      <c r="B12" s="32">
        <v>84480</v>
      </c>
      <c r="C12" s="32">
        <v>41990</v>
      </c>
      <c r="D12" s="31">
        <v>5754</v>
      </c>
      <c r="E12" s="32">
        <v>3320</v>
      </c>
      <c r="F12" s="32">
        <v>313</v>
      </c>
      <c r="G12" s="32">
        <v>205</v>
      </c>
      <c r="H12" s="32">
        <v>9</v>
      </c>
      <c r="I12" s="32">
        <v>4</v>
      </c>
      <c r="J12" s="335">
        <v>1</v>
      </c>
      <c r="K12" s="32">
        <v>0</v>
      </c>
      <c r="L12" s="336">
        <f t="shared" si="0"/>
        <v>90557</v>
      </c>
      <c r="M12" s="336">
        <f t="shared" si="1"/>
        <v>45519</v>
      </c>
    </row>
    <row r="13" spans="1:13" ht="15" customHeight="1">
      <c r="A13" s="288" t="s">
        <v>967</v>
      </c>
      <c r="B13" s="32">
        <v>62506</v>
      </c>
      <c r="C13" s="32">
        <v>29491</v>
      </c>
      <c r="D13" s="31">
        <v>33334</v>
      </c>
      <c r="E13" s="32">
        <v>17819</v>
      </c>
      <c r="F13" s="32">
        <v>3963</v>
      </c>
      <c r="G13" s="32">
        <v>2371</v>
      </c>
      <c r="H13" s="32">
        <v>238</v>
      </c>
      <c r="I13" s="32">
        <v>143</v>
      </c>
      <c r="J13" s="32">
        <v>9</v>
      </c>
      <c r="K13" s="32">
        <v>7</v>
      </c>
      <c r="L13" s="336">
        <f t="shared" si="0"/>
        <v>100050</v>
      </c>
      <c r="M13" s="336">
        <f t="shared" si="1"/>
        <v>49831</v>
      </c>
    </row>
    <row r="14" spans="1:13" ht="15" customHeight="1">
      <c r="A14" s="288" t="s">
        <v>968</v>
      </c>
      <c r="B14" s="32">
        <v>34377</v>
      </c>
      <c r="C14" s="32">
        <v>15558</v>
      </c>
      <c r="D14" s="31">
        <v>46590</v>
      </c>
      <c r="E14" s="32">
        <v>22977</v>
      </c>
      <c r="F14" s="32">
        <v>20988</v>
      </c>
      <c r="G14" s="32">
        <v>11928</v>
      </c>
      <c r="H14" s="32">
        <v>2922</v>
      </c>
      <c r="I14" s="32">
        <v>1817</v>
      </c>
      <c r="J14" s="32">
        <v>273</v>
      </c>
      <c r="K14" s="32">
        <v>183</v>
      </c>
      <c r="L14" s="336">
        <f t="shared" si="0"/>
        <v>105150</v>
      </c>
      <c r="M14" s="336">
        <f t="shared" si="1"/>
        <v>52463</v>
      </c>
    </row>
    <row r="15" spans="1:13" ht="15" customHeight="1">
      <c r="A15" s="288" t="s">
        <v>969</v>
      </c>
      <c r="B15" s="32">
        <v>17539</v>
      </c>
      <c r="C15" s="32">
        <v>7848</v>
      </c>
      <c r="D15" s="31">
        <v>38100</v>
      </c>
      <c r="E15" s="32">
        <v>17430</v>
      </c>
      <c r="F15" s="32">
        <v>33452</v>
      </c>
      <c r="G15" s="32">
        <v>17546</v>
      </c>
      <c r="H15" s="32">
        <v>11546</v>
      </c>
      <c r="I15" s="32">
        <v>6808</v>
      </c>
      <c r="J15" s="32">
        <v>1958</v>
      </c>
      <c r="K15" s="32">
        <v>1186</v>
      </c>
      <c r="L15" s="336">
        <f t="shared" si="0"/>
        <v>102595</v>
      </c>
      <c r="M15" s="336">
        <f t="shared" si="1"/>
        <v>50818</v>
      </c>
    </row>
    <row r="16" spans="1:13" ht="15" customHeight="1">
      <c r="A16" s="288" t="s">
        <v>970</v>
      </c>
      <c r="B16" s="32">
        <v>10405</v>
      </c>
      <c r="C16" s="32">
        <v>4616</v>
      </c>
      <c r="D16" s="31">
        <v>28460</v>
      </c>
      <c r="E16" s="32">
        <v>12577</v>
      </c>
      <c r="F16" s="32">
        <v>38083</v>
      </c>
      <c r="G16" s="32">
        <v>18746</v>
      </c>
      <c r="H16" s="32">
        <v>22572</v>
      </c>
      <c r="I16" s="32">
        <v>12439</v>
      </c>
      <c r="J16" s="32">
        <v>7660</v>
      </c>
      <c r="K16" s="32">
        <v>4524</v>
      </c>
      <c r="L16" s="336">
        <f t="shared" si="0"/>
        <v>107180</v>
      </c>
      <c r="M16" s="336">
        <f t="shared" si="1"/>
        <v>52902</v>
      </c>
    </row>
    <row r="17" spans="1:13" ht="15" customHeight="1">
      <c r="A17" s="288" t="s">
        <v>971</v>
      </c>
      <c r="B17" s="32">
        <v>4544</v>
      </c>
      <c r="C17" s="32">
        <v>2077</v>
      </c>
      <c r="D17" s="31">
        <v>15438</v>
      </c>
      <c r="E17" s="32">
        <v>6594</v>
      </c>
      <c r="F17" s="32">
        <v>29533</v>
      </c>
      <c r="G17" s="32">
        <v>13602</v>
      </c>
      <c r="H17" s="32">
        <v>26039</v>
      </c>
      <c r="I17" s="32">
        <v>13471</v>
      </c>
      <c r="J17" s="32">
        <v>13628</v>
      </c>
      <c r="K17" s="32">
        <v>7850</v>
      </c>
      <c r="L17" s="336">
        <f t="shared" si="0"/>
        <v>89182</v>
      </c>
      <c r="M17" s="336">
        <f t="shared" si="1"/>
        <v>43594</v>
      </c>
    </row>
    <row r="18" spans="1:13" ht="15" customHeight="1">
      <c r="A18" s="288" t="s">
        <v>972</v>
      </c>
      <c r="B18" s="32">
        <v>2196</v>
      </c>
      <c r="C18" s="32">
        <v>940</v>
      </c>
      <c r="D18" s="31">
        <v>8641</v>
      </c>
      <c r="E18" s="32">
        <v>3521</v>
      </c>
      <c r="F18" s="32">
        <v>19877</v>
      </c>
      <c r="G18" s="32">
        <v>8544</v>
      </c>
      <c r="H18" s="32">
        <v>24884</v>
      </c>
      <c r="I18" s="32">
        <v>12085</v>
      </c>
      <c r="J18" s="32">
        <v>18895</v>
      </c>
      <c r="K18" s="32">
        <v>10098</v>
      </c>
      <c r="L18" s="336">
        <f t="shared" si="0"/>
        <v>74493</v>
      </c>
      <c r="M18" s="336">
        <f t="shared" si="1"/>
        <v>35188</v>
      </c>
    </row>
    <row r="19" spans="1:13" ht="15" customHeight="1">
      <c r="A19" s="288" t="s">
        <v>973</v>
      </c>
      <c r="B19" s="32">
        <v>1037</v>
      </c>
      <c r="C19" s="32">
        <v>430</v>
      </c>
      <c r="D19" s="31">
        <v>3633</v>
      </c>
      <c r="E19" s="32">
        <v>1374</v>
      </c>
      <c r="F19" s="32">
        <v>10021</v>
      </c>
      <c r="G19" s="32">
        <v>3987</v>
      </c>
      <c r="H19" s="32">
        <v>16165</v>
      </c>
      <c r="I19" s="32">
        <v>7091</v>
      </c>
      <c r="J19" s="32">
        <v>17467</v>
      </c>
      <c r="K19" s="32">
        <v>8779</v>
      </c>
      <c r="L19" s="336">
        <f t="shared" si="0"/>
        <v>48323</v>
      </c>
      <c r="M19" s="336">
        <f t="shared" si="1"/>
        <v>21661</v>
      </c>
    </row>
    <row r="20" spans="1:13" ht="15" customHeight="1">
      <c r="A20" s="288" t="s">
        <v>974</v>
      </c>
      <c r="B20" s="32">
        <v>374</v>
      </c>
      <c r="C20" s="32">
        <v>130</v>
      </c>
      <c r="D20" s="31">
        <v>1410</v>
      </c>
      <c r="E20" s="32">
        <v>579</v>
      </c>
      <c r="F20" s="32">
        <v>4320</v>
      </c>
      <c r="G20" s="32">
        <v>1549</v>
      </c>
      <c r="H20" s="32">
        <v>7994</v>
      </c>
      <c r="I20" s="32">
        <v>3069</v>
      </c>
      <c r="J20" s="32">
        <v>11860</v>
      </c>
      <c r="K20" s="32">
        <v>5161</v>
      </c>
      <c r="L20" s="336">
        <f t="shared" si="0"/>
        <v>25958</v>
      </c>
      <c r="M20" s="336">
        <f t="shared" si="1"/>
        <v>10488</v>
      </c>
    </row>
    <row r="21" spans="1:13" ht="15" customHeight="1">
      <c r="A21" s="330" t="s">
        <v>975</v>
      </c>
      <c r="B21" s="32">
        <v>276</v>
      </c>
      <c r="C21" s="32">
        <v>97</v>
      </c>
      <c r="D21" s="31">
        <v>841</v>
      </c>
      <c r="E21" s="32">
        <v>252</v>
      </c>
      <c r="F21" s="32">
        <v>2311</v>
      </c>
      <c r="G21" s="32">
        <v>715</v>
      </c>
      <c r="H21" s="32">
        <v>4448</v>
      </c>
      <c r="I21" s="32">
        <v>1381</v>
      </c>
      <c r="J21" s="32">
        <v>7681</v>
      </c>
      <c r="K21" s="32">
        <v>2680</v>
      </c>
      <c r="L21" s="336">
        <f t="shared" si="0"/>
        <v>15557</v>
      </c>
      <c r="M21" s="336">
        <f t="shared" si="1"/>
        <v>5125</v>
      </c>
    </row>
    <row r="22" spans="1:13" ht="15" customHeight="1">
      <c r="A22" s="289" t="s">
        <v>395</v>
      </c>
      <c r="B22" s="291">
        <f>SUM(B10:B21)</f>
        <v>226846</v>
      </c>
      <c r="C22" s="291">
        <f t="shared" ref="C22:K22" si="2">SUM(C10:C21)</f>
        <v>107988</v>
      </c>
      <c r="D22" s="291">
        <f t="shared" si="2"/>
        <v>182381</v>
      </c>
      <c r="E22" s="291">
        <f t="shared" si="2"/>
        <v>86549</v>
      </c>
      <c r="F22" s="291">
        <f t="shared" si="2"/>
        <v>162867</v>
      </c>
      <c r="G22" s="291">
        <f t="shared" si="2"/>
        <v>79196</v>
      </c>
      <c r="H22" s="291">
        <f t="shared" si="2"/>
        <v>116817</v>
      </c>
      <c r="I22" s="291">
        <f t="shared" si="2"/>
        <v>58308</v>
      </c>
      <c r="J22" s="291">
        <f t="shared" si="2"/>
        <v>79432</v>
      </c>
      <c r="K22" s="291">
        <f t="shared" si="2"/>
        <v>40468</v>
      </c>
      <c r="L22" s="291">
        <f t="shared" si="0"/>
        <v>768343</v>
      </c>
      <c r="M22" s="291">
        <f t="shared" si="1"/>
        <v>372509</v>
      </c>
    </row>
    <row r="24" spans="1:13">
      <c r="A24" s="1" t="s">
        <v>800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>
      <c r="A25" s="1" t="s">
        <v>675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>
      <c r="A26" s="1" t="s">
        <v>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>
      <c r="A27" s="106" t="s">
        <v>798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</row>
    <row r="28" spans="1:13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</row>
    <row r="29" spans="1:13">
      <c r="A29" s="967" t="s">
        <v>626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</row>
    <row r="30" spans="1:13">
      <c r="A30" s="286"/>
    </row>
    <row r="31" spans="1:13">
      <c r="A31" s="959" t="s">
        <v>779</v>
      </c>
      <c r="B31" s="960" t="s">
        <v>689</v>
      </c>
      <c r="C31" s="961"/>
      <c r="D31" s="962" t="s">
        <v>786</v>
      </c>
      <c r="E31" s="961"/>
      <c r="F31" s="962" t="s">
        <v>787</v>
      </c>
      <c r="G31" s="961"/>
      <c r="H31" s="962" t="s">
        <v>788</v>
      </c>
      <c r="I31" s="961"/>
      <c r="J31" s="962" t="s">
        <v>789</v>
      </c>
      <c r="K31" s="961"/>
      <c r="L31" s="962" t="s">
        <v>395</v>
      </c>
      <c r="M31" s="961"/>
    </row>
    <row r="32" spans="1:13" s="285" customFormat="1">
      <c r="A32" s="327"/>
      <c r="B32" s="289" t="s">
        <v>665</v>
      </c>
      <c r="C32" s="289" t="s">
        <v>389</v>
      </c>
      <c r="D32" s="289" t="s">
        <v>665</v>
      </c>
      <c r="E32" s="289" t="s">
        <v>389</v>
      </c>
      <c r="F32" s="289" t="s">
        <v>665</v>
      </c>
      <c r="G32" s="289" t="s">
        <v>389</v>
      </c>
      <c r="H32" s="289" t="s">
        <v>665</v>
      </c>
      <c r="I32" s="289" t="s">
        <v>389</v>
      </c>
      <c r="J32" s="289" t="s">
        <v>665</v>
      </c>
      <c r="K32" s="289" t="s">
        <v>389</v>
      </c>
      <c r="L32" s="289" t="s">
        <v>665</v>
      </c>
      <c r="M32" s="289" t="s">
        <v>389</v>
      </c>
    </row>
    <row r="33" spans="1:13" ht="15" customHeight="1">
      <c r="A33" s="287" t="s">
        <v>964</v>
      </c>
      <c r="B33" s="222">
        <v>198</v>
      </c>
      <c r="C33" s="222">
        <v>120</v>
      </c>
      <c r="D33" s="290">
        <v>0</v>
      </c>
      <c r="E33" s="222">
        <v>0</v>
      </c>
      <c r="F33" s="222">
        <v>0</v>
      </c>
      <c r="G33" s="222">
        <v>0</v>
      </c>
      <c r="H33" s="222">
        <v>0</v>
      </c>
      <c r="I33" s="222">
        <v>0</v>
      </c>
      <c r="J33" s="222">
        <v>0</v>
      </c>
      <c r="K33" s="222">
        <v>0</v>
      </c>
      <c r="L33" s="339">
        <f>B33+D33+F33+H33+J33</f>
        <v>198</v>
      </c>
      <c r="M33" s="339">
        <f>C33+E33+G33+I33+K33</f>
        <v>120</v>
      </c>
    </row>
    <row r="34" spans="1:13" ht="15" customHeight="1">
      <c r="A34" s="288" t="s">
        <v>965</v>
      </c>
      <c r="B34" s="32">
        <v>3274</v>
      </c>
      <c r="C34" s="32">
        <v>1797</v>
      </c>
      <c r="D34" s="31">
        <v>92</v>
      </c>
      <c r="E34" s="32">
        <v>51</v>
      </c>
      <c r="F34" s="32">
        <v>3</v>
      </c>
      <c r="G34" s="32">
        <v>3</v>
      </c>
      <c r="H34" s="32">
        <v>0</v>
      </c>
      <c r="I34" s="32">
        <v>0</v>
      </c>
      <c r="J34" s="32">
        <v>0</v>
      </c>
      <c r="K34" s="32">
        <v>0</v>
      </c>
      <c r="L34" s="336">
        <f t="shared" ref="L34:L44" si="3">B34+D34+F34+H34+J34</f>
        <v>3369</v>
      </c>
      <c r="M34" s="336">
        <f t="shared" ref="M34:M44" si="4">C34+E34+G34+I34+K34</f>
        <v>1851</v>
      </c>
    </row>
    <row r="35" spans="1:13" ht="15" customHeight="1">
      <c r="A35" s="288" t="s">
        <v>966</v>
      </c>
      <c r="B35" s="32">
        <v>25970</v>
      </c>
      <c r="C35" s="32">
        <v>13229</v>
      </c>
      <c r="D35" s="31">
        <v>1423</v>
      </c>
      <c r="E35" s="32">
        <v>790</v>
      </c>
      <c r="F35" s="32">
        <v>100</v>
      </c>
      <c r="G35" s="32">
        <v>63</v>
      </c>
      <c r="H35" s="32">
        <v>3</v>
      </c>
      <c r="I35" s="32">
        <v>2</v>
      </c>
      <c r="J35" s="32">
        <v>0</v>
      </c>
      <c r="K35" s="32">
        <v>0</v>
      </c>
      <c r="L35" s="336">
        <f t="shared" si="3"/>
        <v>27496</v>
      </c>
      <c r="M35" s="336">
        <f t="shared" si="4"/>
        <v>14084</v>
      </c>
    </row>
    <row r="36" spans="1:13" ht="15" customHeight="1">
      <c r="A36" s="288" t="s">
        <v>967</v>
      </c>
      <c r="B36" s="32">
        <v>20331</v>
      </c>
      <c r="C36" s="32">
        <v>10059</v>
      </c>
      <c r="D36" s="31">
        <v>6837</v>
      </c>
      <c r="E36" s="32">
        <v>3599</v>
      </c>
      <c r="F36" s="32">
        <v>915</v>
      </c>
      <c r="G36" s="32">
        <v>549</v>
      </c>
      <c r="H36" s="32">
        <v>64</v>
      </c>
      <c r="I36" s="32">
        <v>35</v>
      </c>
      <c r="J36" s="32">
        <v>1</v>
      </c>
      <c r="K36" s="32"/>
      <c r="L36" s="336">
        <f t="shared" si="3"/>
        <v>28148</v>
      </c>
      <c r="M36" s="336">
        <f t="shared" si="4"/>
        <v>14242</v>
      </c>
    </row>
    <row r="37" spans="1:13" ht="15" customHeight="1">
      <c r="A37" s="288" t="s">
        <v>968</v>
      </c>
      <c r="B37" s="32">
        <v>14661</v>
      </c>
      <c r="C37" s="32">
        <v>6996</v>
      </c>
      <c r="D37" s="31">
        <v>9596</v>
      </c>
      <c r="E37" s="32">
        <v>5012</v>
      </c>
      <c r="F37" s="32">
        <v>4002</v>
      </c>
      <c r="G37" s="32">
        <v>2216</v>
      </c>
      <c r="H37" s="32">
        <v>610</v>
      </c>
      <c r="I37" s="32">
        <v>378</v>
      </c>
      <c r="J37" s="32">
        <v>169</v>
      </c>
      <c r="K37" s="32">
        <v>36</v>
      </c>
      <c r="L37" s="336">
        <f t="shared" si="3"/>
        <v>29038</v>
      </c>
      <c r="M37" s="336">
        <f t="shared" si="4"/>
        <v>14638</v>
      </c>
    </row>
    <row r="38" spans="1:13" ht="15" customHeight="1">
      <c r="A38" s="288" t="s">
        <v>969</v>
      </c>
      <c r="B38" s="32">
        <v>8618</v>
      </c>
      <c r="C38" s="32">
        <v>3970</v>
      </c>
      <c r="D38" s="31">
        <v>10174</v>
      </c>
      <c r="E38" s="32">
        <v>5134</v>
      </c>
      <c r="F38" s="32">
        <v>6219</v>
      </c>
      <c r="G38" s="32">
        <v>3409</v>
      </c>
      <c r="H38" s="32">
        <v>2187</v>
      </c>
      <c r="I38" s="32">
        <v>1252</v>
      </c>
      <c r="J38" s="32">
        <v>401</v>
      </c>
      <c r="K38" s="32">
        <v>262</v>
      </c>
      <c r="L38" s="336">
        <f t="shared" si="3"/>
        <v>27599</v>
      </c>
      <c r="M38" s="336">
        <f t="shared" si="4"/>
        <v>14027</v>
      </c>
    </row>
    <row r="39" spans="1:13" ht="15" customHeight="1">
      <c r="A39" s="288" t="s">
        <v>970</v>
      </c>
      <c r="B39" s="32">
        <v>5709</v>
      </c>
      <c r="C39" s="32">
        <v>2612</v>
      </c>
      <c r="D39" s="31">
        <v>10788</v>
      </c>
      <c r="E39" s="32">
        <v>5052</v>
      </c>
      <c r="F39" s="32">
        <v>8923</v>
      </c>
      <c r="G39" s="32">
        <v>4717</v>
      </c>
      <c r="H39" s="32">
        <v>3606</v>
      </c>
      <c r="I39" s="32">
        <v>2039</v>
      </c>
      <c r="J39" s="32">
        <v>1352</v>
      </c>
      <c r="K39" s="32">
        <v>775</v>
      </c>
      <c r="L39" s="336">
        <f t="shared" si="3"/>
        <v>30378</v>
      </c>
      <c r="M39" s="336">
        <f t="shared" si="4"/>
        <v>15195</v>
      </c>
    </row>
    <row r="40" spans="1:13" ht="15" customHeight="1">
      <c r="A40" s="288" t="s">
        <v>971</v>
      </c>
      <c r="B40" s="32">
        <v>2374</v>
      </c>
      <c r="C40" s="32">
        <v>978</v>
      </c>
      <c r="D40" s="31">
        <v>6780</v>
      </c>
      <c r="E40" s="32">
        <v>2970</v>
      </c>
      <c r="F40" s="32">
        <v>8615</v>
      </c>
      <c r="G40" s="32">
        <v>4293</v>
      </c>
      <c r="H40" s="32">
        <v>4660</v>
      </c>
      <c r="I40" s="32">
        <v>2554</v>
      </c>
      <c r="J40" s="32">
        <v>2227</v>
      </c>
      <c r="K40" s="32">
        <v>1245</v>
      </c>
      <c r="L40" s="336">
        <f t="shared" si="3"/>
        <v>24656</v>
      </c>
      <c r="M40" s="336">
        <f t="shared" si="4"/>
        <v>12040</v>
      </c>
    </row>
    <row r="41" spans="1:13" ht="15" customHeight="1">
      <c r="A41" s="288" t="s">
        <v>972</v>
      </c>
      <c r="B41" s="32">
        <v>1156</v>
      </c>
      <c r="C41" s="32">
        <v>467</v>
      </c>
      <c r="D41" s="31">
        <v>4263</v>
      </c>
      <c r="E41" s="32">
        <v>1726</v>
      </c>
      <c r="F41" s="32">
        <v>7635</v>
      </c>
      <c r="G41" s="32">
        <v>3659</v>
      </c>
      <c r="H41" s="32">
        <v>6083</v>
      </c>
      <c r="I41" s="32">
        <v>3276</v>
      </c>
      <c r="J41" s="32">
        <v>3240</v>
      </c>
      <c r="K41" s="32">
        <v>1871</v>
      </c>
      <c r="L41" s="336">
        <f t="shared" si="3"/>
        <v>22377</v>
      </c>
      <c r="M41" s="336">
        <f t="shared" si="4"/>
        <v>10999</v>
      </c>
    </row>
    <row r="42" spans="1:13" ht="15" customHeight="1">
      <c r="A42" s="288" t="s">
        <v>973</v>
      </c>
      <c r="B42" s="32">
        <v>424</v>
      </c>
      <c r="C42" s="32">
        <v>152</v>
      </c>
      <c r="D42" s="31">
        <v>1815</v>
      </c>
      <c r="E42" s="32">
        <v>686</v>
      </c>
      <c r="F42" s="32">
        <v>5038</v>
      </c>
      <c r="G42" s="32">
        <v>2212</v>
      </c>
      <c r="H42" s="32">
        <v>5521</v>
      </c>
      <c r="I42" s="32">
        <v>2745</v>
      </c>
      <c r="J42" s="32">
        <v>4045</v>
      </c>
      <c r="K42" s="32">
        <v>2213</v>
      </c>
      <c r="L42" s="336">
        <f t="shared" si="3"/>
        <v>16843</v>
      </c>
      <c r="M42" s="336">
        <f t="shared" si="4"/>
        <v>8008</v>
      </c>
    </row>
    <row r="43" spans="1:13" ht="15" customHeight="1">
      <c r="A43" s="288" t="s">
        <v>974</v>
      </c>
      <c r="B43" s="32">
        <v>154</v>
      </c>
      <c r="C43" s="32">
        <v>60</v>
      </c>
      <c r="D43" s="31">
        <v>592</v>
      </c>
      <c r="E43" s="32">
        <v>201</v>
      </c>
      <c r="F43" s="32">
        <v>2153</v>
      </c>
      <c r="G43" s="32">
        <v>824</v>
      </c>
      <c r="H43" s="32">
        <v>3716</v>
      </c>
      <c r="I43" s="32">
        <v>1699</v>
      </c>
      <c r="J43" s="32">
        <v>4208</v>
      </c>
      <c r="K43" s="32">
        <v>2131</v>
      </c>
      <c r="L43" s="336">
        <f t="shared" si="3"/>
        <v>10823</v>
      </c>
      <c r="M43" s="336">
        <f t="shared" si="4"/>
        <v>4915</v>
      </c>
    </row>
    <row r="44" spans="1:13" ht="15" customHeight="1">
      <c r="A44" s="330" t="s">
        <v>975</v>
      </c>
      <c r="B44" s="32">
        <v>42</v>
      </c>
      <c r="C44" s="32">
        <v>11</v>
      </c>
      <c r="D44" s="31">
        <v>203</v>
      </c>
      <c r="E44" s="32">
        <v>56</v>
      </c>
      <c r="F44" s="32">
        <v>774</v>
      </c>
      <c r="G44" s="32">
        <v>216</v>
      </c>
      <c r="H44" s="32">
        <v>2020</v>
      </c>
      <c r="I44" s="32">
        <v>748</v>
      </c>
      <c r="J44" s="32">
        <v>3928</v>
      </c>
      <c r="K44" s="32">
        <v>1636</v>
      </c>
      <c r="L44" s="336">
        <f t="shared" si="3"/>
        <v>6967</v>
      </c>
      <c r="M44" s="336">
        <f t="shared" si="4"/>
        <v>2667</v>
      </c>
    </row>
    <row r="45" spans="1:13" ht="15" customHeight="1">
      <c r="A45" s="289" t="s">
        <v>395</v>
      </c>
      <c r="B45" s="291">
        <f>SUM(B33:B44)</f>
        <v>82911</v>
      </c>
      <c r="C45" s="291">
        <f t="shared" ref="C45:L45" si="5">SUM(C33:C44)</f>
        <v>40451</v>
      </c>
      <c r="D45" s="291">
        <f t="shared" si="5"/>
        <v>52563</v>
      </c>
      <c r="E45" s="291">
        <f t="shared" si="5"/>
        <v>25277</v>
      </c>
      <c r="F45" s="291">
        <f t="shared" si="5"/>
        <v>44377</v>
      </c>
      <c r="G45" s="291">
        <f t="shared" si="5"/>
        <v>22161</v>
      </c>
      <c r="H45" s="291">
        <f t="shared" si="5"/>
        <v>28470</v>
      </c>
      <c r="I45" s="291">
        <f t="shared" si="5"/>
        <v>14728</v>
      </c>
      <c r="J45" s="291">
        <f t="shared" si="5"/>
        <v>19571</v>
      </c>
      <c r="K45" s="291">
        <f t="shared" si="5"/>
        <v>10169</v>
      </c>
      <c r="L45" s="291">
        <f t="shared" si="5"/>
        <v>227892</v>
      </c>
      <c r="M45" s="291">
        <f>SUM(M33:M44)</f>
        <v>112786</v>
      </c>
    </row>
    <row r="47" spans="1:13">
      <c r="A47" s="1" t="s">
        <v>801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3">
      <c r="A48" s="1" t="s">
        <v>675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1:26">
      <c r="A49" s="1" t="s">
        <v>2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26">
      <c r="A50" s="106" t="s">
        <v>798</v>
      </c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</row>
    <row r="51" spans="1:26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</row>
    <row r="52" spans="1:26">
      <c r="A52" s="967" t="s">
        <v>622</v>
      </c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</row>
    <row r="53" spans="1:26">
      <c r="A53" s="96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</row>
    <row r="54" spans="1:26">
      <c r="A54" s="959" t="s">
        <v>779</v>
      </c>
      <c r="B54" s="960" t="s">
        <v>689</v>
      </c>
      <c r="C54" s="961"/>
      <c r="D54" s="962" t="s">
        <v>786</v>
      </c>
      <c r="E54" s="961"/>
      <c r="F54" s="962" t="s">
        <v>787</v>
      </c>
      <c r="G54" s="961"/>
      <c r="H54" s="962" t="s">
        <v>788</v>
      </c>
      <c r="I54" s="961"/>
      <c r="J54" s="962" t="s">
        <v>789</v>
      </c>
      <c r="K54" s="961"/>
      <c r="L54" s="962" t="s">
        <v>395</v>
      </c>
      <c r="M54" s="961"/>
    </row>
    <row r="55" spans="1:26" s="285" customFormat="1">
      <c r="A55" s="327"/>
      <c r="B55" s="289" t="s">
        <v>665</v>
      </c>
      <c r="C55" s="289" t="s">
        <v>389</v>
      </c>
      <c r="D55" s="289" t="s">
        <v>665</v>
      </c>
      <c r="E55" s="289" t="s">
        <v>389</v>
      </c>
      <c r="F55" s="289" t="s">
        <v>665</v>
      </c>
      <c r="G55" s="289" t="s">
        <v>389</v>
      </c>
      <c r="H55" s="289" t="s">
        <v>665</v>
      </c>
      <c r="I55" s="289" t="s">
        <v>389</v>
      </c>
      <c r="J55" s="289" t="s">
        <v>665</v>
      </c>
      <c r="K55" s="289" t="s">
        <v>389</v>
      </c>
      <c r="L55" s="289" t="s">
        <v>665</v>
      </c>
      <c r="M55" s="289" t="s">
        <v>389</v>
      </c>
    </row>
    <row r="56" spans="1:26" ht="15" customHeight="1">
      <c r="A56" s="287" t="s">
        <v>964</v>
      </c>
      <c r="B56" s="222">
        <v>818</v>
      </c>
      <c r="C56" s="222">
        <v>431</v>
      </c>
      <c r="D56" s="290">
        <v>3</v>
      </c>
      <c r="E56" s="222">
        <v>1</v>
      </c>
      <c r="F56" s="222">
        <v>0</v>
      </c>
      <c r="G56" s="222">
        <v>0</v>
      </c>
      <c r="H56" s="222">
        <v>0</v>
      </c>
      <c r="I56" s="222">
        <v>0</v>
      </c>
      <c r="J56" s="222">
        <v>0</v>
      </c>
      <c r="K56" s="222">
        <v>0</v>
      </c>
      <c r="L56" s="339">
        <f>B56+D56+F56+H56+J56</f>
        <v>821</v>
      </c>
      <c r="M56" s="339">
        <f>C56+E56+G56+I56+K56</f>
        <v>432</v>
      </c>
      <c r="O56" s="21">
        <f>+ROUND(B56/B$68*B$69,0)</f>
        <v>0</v>
      </c>
      <c r="P56" s="21">
        <f t="shared" ref="P56:V67" si="6">+ROUND(C56/C$68*C$69,0)</f>
        <v>0</v>
      </c>
      <c r="Q56" s="21">
        <f t="shared" si="6"/>
        <v>0</v>
      </c>
      <c r="R56" s="21">
        <f t="shared" si="6"/>
        <v>0</v>
      </c>
      <c r="S56" s="21">
        <f t="shared" si="6"/>
        <v>0</v>
      </c>
      <c r="T56" s="21">
        <f t="shared" si="6"/>
        <v>0</v>
      </c>
      <c r="U56" s="21">
        <f t="shared" si="6"/>
        <v>0</v>
      </c>
      <c r="V56" s="21">
        <f t="shared" si="6"/>
        <v>0</v>
      </c>
      <c r="W56" s="21">
        <f>+ROUND(J56/J$68*J$69,0)</f>
        <v>0</v>
      </c>
      <c r="X56" s="21">
        <f t="shared" ref="X56:X67" si="7">+ROUND(K56/K$68*K$69,0)</f>
        <v>0</v>
      </c>
    </row>
    <row r="57" spans="1:26" ht="15" customHeight="1">
      <c r="A57" s="288" t="s">
        <v>965</v>
      </c>
      <c r="B57" s="32">
        <v>12937</v>
      </c>
      <c r="C57" s="32">
        <v>6654</v>
      </c>
      <c r="D57" s="31">
        <v>146</v>
      </c>
      <c r="E57" s="32">
        <v>63</v>
      </c>
      <c r="F57" s="32">
        <v>5</v>
      </c>
      <c r="G57" s="32">
        <v>2</v>
      </c>
      <c r="H57" s="32">
        <v>0</v>
      </c>
      <c r="I57" s="32">
        <v>0</v>
      </c>
      <c r="J57" s="32">
        <v>0</v>
      </c>
      <c r="K57" s="32">
        <v>0</v>
      </c>
      <c r="L57" s="336">
        <f t="shared" ref="L57:L67" si="8">B57+D57+F57+H57+J57</f>
        <v>13088</v>
      </c>
      <c r="M57" s="336">
        <f t="shared" ref="M57:M67" si="9">C57+E57+G57+I57+K57</f>
        <v>6719</v>
      </c>
      <c r="O57" s="21">
        <f t="shared" ref="O57:O67" si="10">+ROUND(B57/B$68*B$69,0)</f>
        <v>0</v>
      </c>
      <c r="P57" s="21">
        <f t="shared" si="6"/>
        <v>0</v>
      </c>
      <c r="Q57" s="21">
        <f t="shared" si="6"/>
        <v>0</v>
      </c>
      <c r="R57" s="21">
        <f t="shared" si="6"/>
        <v>0</v>
      </c>
      <c r="S57" s="21">
        <f t="shared" si="6"/>
        <v>0</v>
      </c>
      <c r="T57" s="21">
        <f t="shared" si="6"/>
        <v>0</v>
      </c>
      <c r="U57" s="21">
        <f t="shared" si="6"/>
        <v>0</v>
      </c>
      <c r="V57" s="21">
        <f t="shared" si="6"/>
        <v>0</v>
      </c>
      <c r="W57" s="21">
        <f t="shared" ref="W57:W67" si="11">+ROUND(J57/J$68*J$69,0)</f>
        <v>0</v>
      </c>
      <c r="X57" s="21">
        <f t="shared" si="7"/>
        <v>0</v>
      </c>
      <c r="Y57" s="339">
        <f>O57+Q57+S57+U57+W57</f>
        <v>0</v>
      </c>
      <c r="Z57" s="339">
        <f>P57+R57+T57+V57+X57</f>
        <v>0</v>
      </c>
    </row>
    <row r="58" spans="1:26" ht="15" customHeight="1">
      <c r="A58" s="288" t="s">
        <v>966</v>
      </c>
      <c r="B58" s="32">
        <v>59341</v>
      </c>
      <c r="C58" s="32">
        <v>29873</v>
      </c>
      <c r="D58" s="31">
        <v>2955</v>
      </c>
      <c r="E58" s="32">
        <v>1661</v>
      </c>
      <c r="F58" s="32">
        <v>112</v>
      </c>
      <c r="G58" s="32">
        <v>73</v>
      </c>
      <c r="H58" s="32">
        <v>0</v>
      </c>
      <c r="I58" s="32">
        <v>0</v>
      </c>
      <c r="J58" s="32">
        <v>0</v>
      </c>
      <c r="K58" s="32">
        <v>0</v>
      </c>
      <c r="L58" s="336">
        <f t="shared" si="8"/>
        <v>62408</v>
      </c>
      <c r="M58" s="336">
        <f t="shared" si="9"/>
        <v>31607</v>
      </c>
      <c r="O58" s="21">
        <f t="shared" si="10"/>
        <v>0</v>
      </c>
      <c r="P58" s="21">
        <f t="shared" si="6"/>
        <v>0</v>
      </c>
      <c r="Q58" s="21">
        <f t="shared" si="6"/>
        <v>0</v>
      </c>
      <c r="R58" s="21">
        <f t="shared" si="6"/>
        <v>0</v>
      </c>
      <c r="S58" s="21">
        <f t="shared" si="6"/>
        <v>0</v>
      </c>
      <c r="T58" s="21">
        <f t="shared" si="6"/>
        <v>0</v>
      </c>
      <c r="U58" s="21">
        <f t="shared" si="6"/>
        <v>0</v>
      </c>
      <c r="V58" s="21">
        <f t="shared" si="6"/>
        <v>0</v>
      </c>
      <c r="W58" s="21">
        <f t="shared" si="11"/>
        <v>0</v>
      </c>
      <c r="X58" s="21">
        <f t="shared" si="7"/>
        <v>0</v>
      </c>
      <c r="Y58" s="336">
        <f t="shared" ref="Y58:Y68" si="12">O58+Q58+S58+U58+W58</f>
        <v>0</v>
      </c>
      <c r="Z58" s="336">
        <f t="shared" ref="Z58:Z68" si="13">P58+R58+T58+V58+X58</f>
        <v>0</v>
      </c>
    </row>
    <row r="59" spans="1:26" ht="15" customHeight="1">
      <c r="A59" s="288" t="s">
        <v>967</v>
      </c>
      <c r="B59" s="32">
        <v>48069</v>
      </c>
      <c r="C59" s="32">
        <v>23556</v>
      </c>
      <c r="D59" s="31">
        <v>14582</v>
      </c>
      <c r="E59" s="32">
        <v>7673</v>
      </c>
      <c r="F59" s="32">
        <v>1933</v>
      </c>
      <c r="G59" s="32">
        <v>1089</v>
      </c>
      <c r="H59" s="32">
        <v>84</v>
      </c>
      <c r="I59" s="32">
        <v>48</v>
      </c>
      <c r="J59" s="32">
        <v>3</v>
      </c>
      <c r="K59" s="32">
        <v>1</v>
      </c>
      <c r="L59" s="336">
        <f t="shared" si="8"/>
        <v>64671</v>
      </c>
      <c r="M59" s="336">
        <f t="shared" si="9"/>
        <v>32367</v>
      </c>
      <c r="O59" s="21">
        <f t="shared" si="10"/>
        <v>0</v>
      </c>
      <c r="P59" s="21">
        <f t="shared" si="6"/>
        <v>0</v>
      </c>
      <c r="Q59" s="21">
        <f t="shared" si="6"/>
        <v>0</v>
      </c>
      <c r="R59" s="21">
        <f t="shared" si="6"/>
        <v>0</v>
      </c>
      <c r="S59" s="21">
        <f t="shared" si="6"/>
        <v>0</v>
      </c>
      <c r="T59" s="21">
        <f t="shared" si="6"/>
        <v>0</v>
      </c>
      <c r="U59" s="21">
        <f t="shared" si="6"/>
        <v>0</v>
      </c>
      <c r="V59" s="21">
        <f t="shared" si="6"/>
        <v>0</v>
      </c>
      <c r="W59" s="21">
        <f t="shared" si="11"/>
        <v>0</v>
      </c>
      <c r="X59" s="21">
        <f t="shared" si="7"/>
        <v>0</v>
      </c>
      <c r="Y59" s="336">
        <f t="shared" si="12"/>
        <v>0</v>
      </c>
      <c r="Z59" s="336">
        <f t="shared" si="13"/>
        <v>0</v>
      </c>
    </row>
    <row r="60" spans="1:26" ht="15" customHeight="1">
      <c r="A60" s="288" t="s">
        <v>968</v>
      </c>
      <c r="B60" s="32">
        <v>35860</v>
      </c>
      <c r="C60" s="32">
        <v>16925</v>
      </c>
      <c r="D60" s="31">
        <v>23136</v>
      </c>
      <c r="E60" s="32">
        <v>11672</v>
      </c>
      <c r="F60" s="32">
        <v>8609</v>
      </c>
      <c r="G60" s="32">
        <v>4743</v>
      </c>
      <c r="H60" s="32">
        <v>1090</v>
      </c>
      <c r="I60" s="32">
        <v>602</v>
      </c>
      <c r="J60" s="32">
        <v>64</v>
      </c>
      <c r="K60" s="32">
        <v>38</v>
      </c>
      <c r="L60" s="336">
        <f t="shared" si="8"/>
        <v>68759</v>
      </c>
      <c r="M60" s="336">
        <f t="shared" si="9"/>
        <v>33980</v>
      </c>
      <c r="O60" s="21">
        <f t="shared" si="10"/>
        <v>0</v>
      </c>
      <c r="P60" s="21">
        <f t="shared" si="6"/>
        <v>0</v>
      </c>
      <c r="Q60" s="21">
        <f t="shared" si="6"/>
        <v>0</v>
      </c>
      <c r="R60" s="21">
        <f t="shared" si="6"/>
        <v>0</v>
      </c>
      <c r="S60" s="21">
        <f t="shared" si="6"/>
        <v>0</v>
      </c>
      <c r="T60" s="21">
        <f t="shared" si="6"/>
        <v>0</v>
      </c>
      <c r="U60" s="21">
        <f t="shared" si="6"/>
        <v>0</v>
      </c>
      <c r="V60" s="21">
        <f t="shared" si="6"/>
        <v>0</v>
      </c>
      <c r="W60" s="21">
        <f t="shared" si="11"/>
        <v>0</v>
      </c>
      <c r="X60" s="21">
        <f t="shared" si="7"/>
        <v>0</v>
      </c>
      <c r="Y60" s="336">
        <f t="shared" si="12"/>
        <v>0</v>
      </c>
      <c r="Z60" s="336">
        <f t="shared" si="13"/>
        <v>0</v>
      </c>
    </row>
    <row r="61" spans="1:26" ht="15" customHeight="1">
      <c r="A61" s="288" t="s">
        <v>969</v>
      </c>
      <c r="B61" s="32">
        <v>21114</v>
      </c>
      <c r="C61" s="32">
        <v>9671</v>
      </c>
      <c r="D61" s="31">
        <v>22904</v>
      </c>
      <c r="E61" s="32">
        <v>10988</v>
      </c>
      <c r="F61" s="32">
        <v>14165</v>
      </c>
      <c r="G61" s="32">
        <v>7507</v>
      </c>
      <c r="H61" s="32">
        <v>4166</v>
      </c>
      <c r="I61" s="32">
        <v>2406</v>
      </c>
      <c r="J61" s="32">
        <v>625</v>
      </c>
      <c r="K61" s="32">
        <v>382</v>
      </c>
      <c r="L61" s="336">
        <f t="shared" si="8"/>
        <v>62974</v>
      </c>
      <c r="M61" s="336">
        <f t="shared" si="9"/>
        <v>30954</v>
      </c>
      <c r="O61" s="21">
        <f t="shared" si="10"/>
        <v>0</v>
      </c>
      <c r="P61" s="21">
        <f t="shared" si="6"/>
        <v>0</v>
      </c>
      <c r="Q61" s="21">
        <f t="shared" si="6"/>
        <v>0</v>
      </c>
      <c r="R61" s="21">
        <f t="shared" si="6"/>
        <v>0</v>
      </c>
      <c r="S61" s="21">
        <f t="shared" si="6"/>
        <v>0</v>
      </c>
      <c r="T61" s="21">
        <f t="shared" si="6"/>
        <v>0</v>
      </c>
      <c r="U61" s="21">
        <f t="shared" si="6"/>
        <v>0</v>
      </c>
      <c r="V61" s="21">
        <f t="shared" si="6"/>
        <v>0</v>
      </c>
      <c r="W61" s="21">
        <f t="shared" si="11"/>
        <v>0</v>
      </c>
      <c r="X61" s="21">
        <f t="shared" si="7"/>
        <v>0</v>
      </c>
      <c r="Y61" s="336">
        <f t="shared" si="12"/>
        <v>0</v>
      </c>
      <c r="Z61" s="336">
        <f t="shared" si="13"/>
        <v>0</v>
      </c>
    </row>
    <row r="62" spans="1:26" ht="15" customHeight="1">
      <c r="A62" s="288" t="s">
        <v>970</v>
      </c>
      <c r="B62" s="32">
        <v>14650</v>
      </c>
      <c r="C62" s="32">
        <v>6565</v>
      </c>
      <c r="D62" s="31">
        <v>22433</v>
      </c>
      <c r="E62" s="32">
        <v>10526</v>
      </c>
      <c r="F62" s="32">
        <v>19342</v>
      </c>
      <c r="G62" s="32">
        <v>9810</v>
      </c>
      <c r="H62" s="32">
        <v>8399</v>
      </c>
      <c r="I62" s="32">
        <v>4511</v>
      </c>
      <c r="J62" s="32">
        <v>2567</v>
      </c>
      <c r="K62" s="32">
        <v>1431</v>
      </c>
      <c r="L62" s="336">
        <f t="shared" si="8"/>
        <v>67391</v>
      </c>
      <c r="M62" s="336">
        <f t="shared" si="9"/>
        <v>32843</v>
      </c>
      <c r="O62" s="21">
        <f t="shared" si="10"/>
        <v>0</v>
      </c>
      <c r="P62" s="21">
        <f t="shared" si="6"/>
        <v>0</v>
      </c>
      <c r="Q62" s="21">
        <f t="shared" si="6"/>
        <v>0</v>
      </c>
      <c r="R62" s="21">
        <f t="shared" si="6"/>
        <v>0</v>
      </c>
      <c r="S62" s="21">
        <f t="shared" si="6"/>
        <v>0</v>
      </c>
      <c r="T62" s="21">
        <f t="shared" si="6"/>
        <v>0</v>
      </c>
      <c r="U62" s="21">
        <f t="shared" si="6"/>
        <v>0</v>
      </c>
      <c r="V62" s="21">
        <f t="shared" si="6"/>
        <v>0</v>
      </c>
      <c r="W62" s="21">
        <f t="shared" si="11"/>
        <v>0</v>
      </c>
      <c r="X62" s="21">
        <f t="shared" si="7"/>
        <v>0</v>
      </c>
      <c r="Y62" s="336">
        <f t="shared" si="12"/>
        <v>0</v>
      </c>
      <c r="Z62" s="336">
        <f t="shared" si="13"/>
        <v>0</v>
      </c>
    </row>
    <row r="63" spans="1:26" ht="15" customHeight="1">
      <c r="A63" s="288" t="s">
        <v>971</v>
      </c>
      <c r="B63" s="32">
        <v>6780</v>
      </c>
      <c r="C63" s="32">
        <v>2884</v>
      </c>
      <c r="D63" s="31">
        <v>13878</v>
      </c>
      <c r="E63" s="32">
        <v>6154</v>
      </c>
      <c r="F63" s="32">
        <v>16993</v>
      </c>
      <c r="G63" s="32">
        <v>8185</v>
      </c>
      <c r="H63" s="32">
        <v>10399</v>
      </c>
      <c r="I63" s="32">
        <v>5430</v>
      </c>
      <c r="J63" s="32">
        <v>4717</v>
      </c>
      <c r="K63" s="32">
        <v>2560</v>
      </c>
      <c r="L63" s="336">
        <f t="shared" si="8"/>
        <v>52767</v>
      </c>
      <c r="M63" s="336">
        <f t="shared" si="9"/>
        <v>25213</v>
      </c>
      <c r="O63" s="21">
        <f t="shared" si="10"/>
        <v>0</v>
      </c>
      <c r="P63" s="21">
        <f t="shared" si="6"/>
        <v>0</v>
      </c>
      <c r="Q63" s="21">
        <f t="shared" si="6"/>
        <v>0</v>
      </c>
      <c r="R63" s="21">
        <f t="shared" si="6"/>
        <v>0</v>
      </c>
      <c r="S63" s="21">
        <f t="shared" si="6"/>
        <v>0</v>
      </c>
      <c r="T63" s="21">
        <f t="shared" si="6"/>
        <v>0</v>
      </c>
      <c r="U63" s="21">
        <f t="shared" si="6"/>
        <v>0</v>
      </c>
      <c r="V63" s="21">
        <f t="shared" si="6"/>
        <v>0</v>
      </c>
      <c r="W63" s="21">
        <f t="shared" si="11"/>
        <v>0</v>
      </c>
      <c r="X63" s="21">
        <f t="shared" si="7"/>
        <v>0</v>
      </c>
      <c r="Y63" s="336">
        <f t="shared" si="12"/>
        <v>0</v>
      </c>
      <c r="Z63" s="336">
        <f t="shared" si="13"/>
        <v>0</v>
      </c>
    </row>
    <row r="64" spans="1:26" ht="15" customHeight="1">
      <c r="A64" s="288" t="s">
        <v>972</v>
      </c>
      <c r="B64" s="32">
        <v>3735</v>
      </c>
      <c r="C64" s="32">
        <v>1582</v>
      </c>
      <c r="D64" s="31">
        <v>9256</v>
      </c>
      <c r="E64" s="32">
        <v>3838</v>
      </c>
      <c r="F64" s="32">
        <v>14385</v>
      </c>
      <c r="G64" s="32">
        <v>6584</v>
      </c>
      <c r="H64" s="32">
        <v>11958</v>
      </c>
      <c r="I64" s="32">
        <v>5996</v>
      </c>
      <c r="J64" s="32">
        <v>7022</v>
      </c>
      <c r="K64" s="32">
        <v>3754</v>
      </c>
      <c r="L64" s="336">
        <f t="shared" si="8"/>
        <v>46356</v>
      </c>
      <c r="M64" s="336">
        <f t="shared" si="9"/>
        <v>21754</v>
      </c>
      <c r="O64" s="21">
        <f t="shared" si="10"/>
        <v>0</v>
      </c>
      <c r="P64" s="21">
        <f t="shared" si="6"/>
        <v>0</v>
      </c>
      <c r="Q64" s="21">
        <f t="shared" si="6"/>
        <v>0</v>
      </c>
      <c r="R64" s="21">
        <f t="shared" si="6"/>
        <v>0</v>
      </c>
      <c r="S64" s="21">
        <f t="shared" si="6"/>
        <v>0</v>
      </c>
      <c r="T64" s="21">
        <f t="shared" si="6"/>
        <v>0</v>
      </c>
      <c r="U64" s="21">
        <f t="shared" si="6"/>
        <v>0</v>
      </c>
      <c r="V64" s="21">
        <f t="shared" si="6"/>
        <v>0</v>
      </c>
      <c r="W64" s="21">
        <f t="shared" si="11"/>
        <v>0</v>
      </c>
      <c r="X64" s="21">
        <f t="shared" si="7"/>
        <v>0</v>
      </c>
      <c r="Y64" s="336">
        <f t="shared" si="12"/>
        <v>0</v>
      </c>
      <c r="Z64" s="336">
        <f t="shared" si="13"/>
        <v>0</v>
      </c>
    </row>
    <row r="65" spans="1:26" ht="15" customHeight="1">
      <c r="A65" s="288" t="s">
        <v>973</v>
      </c>
      <c r="B65" s="32">
        <v>1537</v>
      </c>
      <c r="C65" s="32">
        <v>622</v>
      </c>
      <c r="D65" s="31">
        <v>4313</v>
      </c>
      <c r="E65" s="32">
        <v>1729</v>
      </c>
      <c r="F65" s="32">
        <v>8497</v>
      </c>
      <c r="G65" s="32">
        <v>3628</v>
      </c>
      <c r="H65" s="32">
        <v>8808</v>
      </c>
      <c r="I65" s="32">
        <v>3996</v>
      </c>
      <c r="J65" s="32">
        <v>7357</v>
      </c>
      <c r="K65" s="32">
        <v>3632</v>
      </c>
      <c r="L65" s="336">
        <f t="shared" si="8"/>
        <v>30512</v>
      </c>
      <c r="M65" s="336">
        <f t="shared" si="9"/>
        <v>13607</v>
      </c>
      <c r="O65" s="21">
        <f t="shared" si="10"/>
        <v>0</v>
      </c>
      <c r="P65" s="21">
        <f t="shared" si="6"/>
        <v>0</v>
      </c>
      <c r="Q65" s="21">
        <f t="shared" si="6"/>
        <v>0</v>
      </c>
      <c r="R65" s="21">
        <f t="shared" si="6"/>
        <v>0</v>
      </c>
      <c r="S65" s="21">
        <f t="shared" si="6"/>
        <v>0</v>
      </c>
      <c r="T65" s="21">
        <f t="shared" si="6"/>
        <v>0</v>
      </c>
      <c r="U65" s="21">
        <f t="shared" si="6"/>
        <v>0</v>
      </c>
      <c r="V65" s="21">
        <f t="shared" si="6"/>
        <v>0</v>
      </c>
      <c r="W65" s="21">
        <f t="shared" si="11"/>
        <v>0</v>
      </c>
      <c r="X65" s="21">
        <f t="shared" si="7"/>
        <v>0</v>
      </c>
      <c r="Y65" s="336">
        <f t="shared" si="12"/>
        <v>0</v>
      </c>
      <c r="Z65" s="336">
        <f t="shared" si="13"/>
        <v>0</v>
      </c>
    </row>
    <row r="66" spans="1:26" ht="15" customHeight="1">
      <c r="A66" s="288" t="s">
        <v>974</v>
      </c>
      <c r="B66" s="32">
        <v>617</v>
      </c>
      <c r="C66" s="32">
        <v>220</v>
      </c>
      <c r="D66" s="31">
        <v>1721</v>
      </c>
      <c r="E66" s="32">
        <v>625</v>
      </c>
      <c r="F66" s="32">
        <v>3903</v>
      </c>
      <c r="G66" s="32">
        <v>1424</v>
      </c>
      <c r="H66" s="32">
        <v>4983</v>
      </c>
      <c r="I66" s="32">
        <v>2069</v>
      </c>
      <c r="J66" s="32">
        <v>6023</v>
      </c>
      <c r="K66" s="32">
        <v>2775</v>
      </c>
      <c r="L66" s="336">
        <f t="shared" si="8"/>
        <v>17247</v>
      </c>
      <c r="M66" s="336">
        <f t="shared" si="9"/>
        <v>7113</v>
      </c>
      <c r="O66" s="21">
        <f t="shared" si="10"/>
        <v>0</v>
      </c>
      <c r="P66" s="21">
        <f t="shared" si="6"/>
        <v>0</v>
      </c>
      <c r="Q66" s="21">
        <f t="shared" si="6"/>
        <v>0</v>
      </c>
      <c r="R66" s="21">
        <f t="shared" si="6"/>
        <v>0</v>
      </c>
      <c r="S66" s="21">
        <f t="shared" si="6"/>
        <v>0</v>
      </c>
      <c r="T66" s="21">
        <f t="shared" si="6"/>
        <v>0</v>
      </c>
      <c r="U66" s="21">
        <f t="shared" si="6"/>
        <v>0</v>
      </c>
      <c r="V66" s="21">
        <f t="shared" si="6"/>
        <v>0</v>
      </c>
      <c r="W66" s="21">
        <f t="shared" si="11"/>
        <v>0</v>
      </c>
      <c r="X66" s="21">
        <f t="shared" si="7"/>
        <v>0</v>
      </c>
      <c r="Y66" s="336">
        <f t="shared" si="12"/>
        <v>0</v>
      </c>
      <c r="Z66" s="336">
        <f t="shared" si="13"/>
        <v>0</v>
      </c>
    </row>
    <row r="67" spans="1:26" ht="15" customHeight="1">
      <c r="A67" s="330" t="s">
        <v>975</v>
      </c>
      <c r="B67" s="32">
        <v>260</v>
      </c>
      <c r="C67" s="32">
        <v>86</v>
      </c>
      <c r="D67" s="31">
        <v>763</v>
      </c>
      <c r="E67" s="32">
        <v>241</v>
      </c>
      <c r="F67" s="32">
        <v>1666</v>
      </c>
      <c r="G67" s="32">
        <v>549</v>
      </c>
      <c r="H67" s="32">
        <v>2724</v>
      </c>
      <c r="I67" s="32">
        <v>946</v>
      </c>
      <c r="J67" s="32">
        <v>4720</v>
      </c>
      <c r="K67" s="32">
        <v>1806</v>
      </c>
      <c r="L67" s="336">
        <f t="shared" si="8"/>
        <v>10133</v>
      </c>
      <c r="M67" s="336">
        <f t="shared" si="9"/>
        <v>3628</v>
      </c>
      <c r="O67" s="21">
        <f t="shared" si="10"/>
        <v>0</v>
      </c>
      <c r="P67" s="21">
        <f t="shared" si="6"/>
        <v>0</v>
      </c>
      <c r="Q67" s="21">
        <f t="shared" si="6"/>
        <v>0</v>
      </c>
      <c r="R67" s="21">
        <f t="shared" si="6"/>
        <v>0</v>
      </c>
      <c r="S67" s="21">
        <f t="shared" si="6"/>
        <v>0</v>
      </c>
      <c r="T67" s="21">
        <f t="shared" si="6"/>
        <v>0</v>
      </c>
      <c r="U67" s="21">
        <f t="shared" si="6"/>
        <v>0</v>
      </c>
      <c r="V67" s="21">
        <f t="shared" si="6"/>
        <v>0</v>
      </c>
      <c r="W67" s="21">
        <f t="shared" si="11"/>
        <v>0</v>
      </c>
      <c r="X67" s="21">
        <f t="shared" si="7"/>
        <v>0</v>
      </c>
      <c r="Y67" s="336">
        <f t="shared" si="12"/>
        <v>0</v>
      </c>
      <c r="Z67" s="336">
        <f t="shared" si="13"/>
        <v>0</v>
      </c>
    </row>
    <row r="68" spans="1:26" ht="17.25" customHeight="1">
      <c r="A68" s="289" t="s">
        <v>395</v>
      </c>
      <c r="B68" s="291">
        <f>SUM(B56:B67)</f>
        <v>205718</v>
      </c>
      <c r="C68" s="291">
        <f t="shared" ref="C68:K68" si="14">SUM(C56:C67)</f>
        <v>99069</v>
      </c>
      <c r="D68" s="291">
        <f t="shared" si="14"/>
        <v>116090</v>
      </c>
      <c r="E68" s="291">
        <f t="shared" si="14"/>
        <v>55171</v>
      </c>
      <c r="F68" s="291">
        <f t="shared" si="14"/>
        <v>89610</v>
      </c>
      <c r="G68" s="291">
        <f t="shared" si="14"/>
        <v>43594</v>
      </c>
      <c r="H68" s="291">
        <f t="shared" si="14"/>
        <v>52611</v>
      </c>
      <c r="I68" s="291">
        <f t="shared" si="14"/>
        <v>26004</v>
      </c>
      <c r="J68" s="291">
        <f t="shared" si="14"/>
        <v>33098</v>
      </c>
      <c r="K68" s="291">
        <f t="shared" si="14"/>
        <v>16379</v>
      </c>
      <c r="L68" s="291">
        <f>SUM(L56:L67)</f>
        <v>497127</v>
      </c>
      <c r="M68" s="291">
        <f>SUM(M56:M67)</f>
        <v>240217</v>
      </c>
      <c r="O68" s="21">
        <f>SUM(O56:O67)</f>
        <v>0</v>
      </c>
      <c r="P68" s="21">
        <f t="shared" ref="P68:V68" si="15">SUM(P56:P67)</f>
        <v>0</v>
      </c>
      <c r="Q68" s="21">
        <f t="shared" si="15"/>
        <v>0</v>
      </c>
      <c r="R68" s="21">
        <f t="shared" si="15"/>
        <v>0</v>
      </c>
      <c r="S68" s="21">
        <f t="shared" si="15"/>
        <v>0</v>
      </c>
      <c r="T68" s="21">
        <f t="shared" si="15"/>
        <v>0</v>
      </c>
      <c r="U68" s="21">
        <f t="shared" si="15"/>
        <v>0</v>
      </c>
      <c r="V68" s="21">
        <f t="shared" si="15"/>
        <v>0</v>
      </c>
      <c r="W68" s="21">
        <f>SUM(W56:W67)</f>
        <v>0</v>
      </c>
      <c r="X68" s="21">
        <f>SUM(X56:X67)</f>
        <v>0</v>
      </c>
      <c r="Y68" s="336">
        <f t="shared" si="12"/>
        <v>0</v>
      </c>
      <c r="Z68" s="336">
        <f t="shared" si="13"/>
        <v>0</v>
      </c>
    </row>
    <row r="69" spans="1:26">
      <c r="A69" s="286"/>
    </row>
    <row r="70" spans="1:26">
      <c r="A70" s="1" t="s">
        <v>802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26">
      <c r="A71" s="1" t="s">
        <v>675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26">
      <c r="A72" s="1" t="s">
        <v>2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26">
      <c r="A73" s="106" t="s">
        <v>798</v>
      </c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</row>
    <row r="74" spans="1:26">
      <c r="A74" s="967" t="s">
        <v>624</v>
      </c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</row>
    <row r="75" spans="1:26">
      <c r="A75" s="96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</row>
    <row r="76" spans="1:26">
      <c r="A76" s="959" t="s">
        <v>779</v>
      </c>
      <c r="B76" s="960" t="s">
        <v>689</v>
      </c>
      <c r="C76" s="961"/>
      <c r="D76" s="962" t="s">
        <v>786</v>
      </c>
      <c r="E76" s="961"/>
      <c r="F76" s="962" t="s">
        <v>787</v>
      </c>
      <c r="G76" s="961"/>
      <c r="H76" s="962" t="s">
        <v>788</v>
      </c>
      <c r="I76" s="961"/>
      <c r="J76" s="962" t="s">
        <v>789</v>
      </c>
      <c r="K76" s="961"/>
      <c r="L76" s="962" t="s">
        <v>395</v>
      </c>
      <c r="M76" s="961"/>
    </row>
    <row r="77" spans="1:26" s="285" customFormat="1">
      <c r="A77" s="327"/>
      <c r="B77" s="289" t="s">
        <v>665</v>
      </c>
      <c r="C77" s="289" t="s">
        <v>389</v>
      </c>
      <c r="D77" s="289" t="s">
        <v>665</v>
      </c>
      <c r="E77" s="289" t="s">
        <v>389</v>
      </c>
      <c r="F77" s="289" t="s">
        <v>665</v>
      </c>
      <c r="G77" s="289" t="s">
        <v>389</v>
      </c>
      <c r="H77" s="289" t="s">
        <v>665</v>
      </c>
      <c r="I77" s="289" t="s">
        <v>389</v>
      </c>
      <c r="J77" s="289" t="s">
        <v>665</v>
      </c>
      <c r="K77" s="289" t="s">
        <v>389</v>
      </c>
      <c r="L77" s="289" t="s">
        <v>665</v>
      </c>
      <c r="M77" s="289" t="s">
        <v>389</v>
      </c>
    </row>
    <row r="78" spans="1:26" ht="15" customHeight="1">
      <c r="A78" s="287" t="s">
        <v>964</v>
      </c>
      <c r="B78" s="222">
        <v>218</v>
      </c>
      <c r="C78" s="222">
        <v>115</v>
      </c>
      <c r="D78" s="290">
        <v>1</v>
      </c>
      <c r="E78" s="222">
        <v>0</v>
      </c>
      <c r="F78" s="222">
        <v>0</v>
      </c>
      <c r="G78" s="222">
        <v>0</v>
      </c>
      <c r="H78" s="222">
        <v>0</v>
      </c>
      <c r="I78" s="222">
        <v>0</v>
      </c>
      <c r="J78" s="222">
        <v>0</v>
      </c>
      <c r="K78" s="222">
        <v>0</v>
      </c>
      <c r="L78" s="339">
        <f>B78+D78+F78+H78+J78</f>
        <v>219</v>
      </c>
      <c r="M78" s="339">
        <f>C78+E78+G78+I78+K78</f>
        <v>115</v>
      </c>
    </row>
    <row r="79" spans="1:26" ht="15" customHeight="1">
      <c r="A79" s="288" t="s">
        <v>965</v>
      </c>
      <c r="B79" s="32">
        <v>3812</v>
      </c>
      <c r="C79" s="32">
        <v>2035</v>
      </c>
      <c r="D79" s="31">
        <v>59</v>
      </c>
      <c r="E79" s="32">
        <v>20</v>
      </c>
      <c r="F79" s="32">
        <v>3</v>
      </c>
      <c r="G79" s="32">
        <v>2</v>
      </c>
      <c r="H79" s="32">
        <v>0</v>
      </c>
      <c r="I79" s="32">
        <v>0</v>
      </c>
      <c r="J79" s="32">
        <v>0</v>
      </c>
      <c r="K79" s="32">
        <v>0</v>
      </c>
      <c r="L79" s="336">
        <f t="shared" ref="L79:L89" si="16">B79+D79+F79+H79+J79</f>
        <v>3874</v>
      </c>
      <c r="M79" s="336">
        <f t="shared" ref="M79:M89" si="17">C79+E79+G79+I79+K79</f>
        <v>2057</v>
      </c>
    </row>
    <row r="80" spans="1:26" ht="15" customHeight="1">
      <c r="A80" s="288" t="s">
        <v>966</v>
      </c>
      <c r="B80" s="32">
        <v>32576</v>
      </c>
      <c r="C80" s="32">
        <v>16578</v>
      </c>
      <c r="D80" s="31">
        <v>1402</v>
      </c>
      <c r="E80" s="32">
        <v>781</v>
      </c>
      <c r="F80" s="32">
        <v>54</v>
      </c>
      <c r="G80" s="32">
        <v>33</v>
      </c>
      <c r="H80" s="32">
        <v>1</v>
      </c>
      <c r="I80" s="32">
        <v>0</v>
      </c>
      <c r="J80" s="335">
        <v>2</v>
      </c>
      <c r="K80" s="32">
        <v>0</v>
      </c>
      <c r="L80" s="336">
        <f t="shared" si="16"/>
        <v>34035</v>
      </c>
      <c r="M80" s="336">
        <f t="shared" si="17"/>
        <v>17392</v>
      </c>
    </row>
    <row r="81" spans="1:13" ht="15" customHeight="1">
      <c r="A81" s="288" t="s">
        <v>967</v>
      </c>
      <c r="B81" s="32">
        <v>27072</v>
      </c>
      <c r="C81" s="32">
        <v>13565</v>
      </c>
      <c r="D81" s="31">
        <v>8633</v>
      </c>
      <c r="E81" s="32">
        <v>4663</v>
      </c>
      <c r="F81" s="32">
        <v>1020</v>
      </c>
      <c r="G81" s="32">
        <v>572</v>
      </c>
      <c r="H81" s="32">
        <v>61</v>
      </c>
      <c r="I81" s="32">
        <v>37</v>
      </c>
      <c r="J81" s="32">
        <v>4</v>
      </c>
      <c r="K81" s="32">
        <v>4</v>
      </c>
      <c r="L81" s="336">
        <f t="shared" si="16"/>
        <v>36790</v>
      </c>
      <c r="M81" s="336">
        <f t="shared" si="17"/>
        <v>18841</v>
      </c>
    </row>
    <row r="82" spans="1:13" ht="15" customHeight="1">
      <c r="A82" s="288" t="s">
        <v>968</v>
      </c>
      <c r="B82" s="32">
        <v>19377</v>
      </c>
      <c r="C82" s="32">
        <v>9286</v>
      </c>
      <c r="D82" s="31">
        <v>12782</v>
      </c>
      <c r="E82" s="32">
        <v>6711</v>
      </c>
      <c r="F82" s="32">
        <v>5028</v>
      </c>
      <c r="G82" s="32">
        <v>2748</v>
      </c>
      <c r="H82" s="32">
        <v>743</v>
      </c>
      <c r="I82" s="32">
        <v>432</v>
      </c>
      <c r="J82" s="32">
        <v>35</v>
      </c>
      <c r="K82" s="32">
        <v>20</v>
      </c>
      <c r="L82" s="336">
        <f t="shared" si="16"/>
        <v>37965</v>
      </c>
      <c r="M82" s="336">
        <f t="shared" si="17"/>
        <v>19197</v>
      </c>
    </row>
    <row r="83" spans="1:13" ht="15" customHeight="1">
      <c r="A83" s="288" t="s">
        <v>969</v>
      </c>
      <c r="B83" s="32">
        <v>10866</v>
      </c>
      <c r="C83" s="32">
        <v>4862</v>
      </c>
      <c r="D83" s="31">
        <v>12400</v>
      </c>
      <c r="E83" s="32">
        <v>6321</v>
      </c>
      <c r="F83" s="32">
        <v>7625</v>
      </c>
      <c r="G83" s="32">
        <v>4109</v>
      </c>
      <c r="H83" s="32">
        <v>2472</v>
      </c>
      <c r="I83" s="32">
        <v>1374</v>
      </c>
      <c r="J83" s="32">
        <v>537</v>
      </c>
      <c r="K83" s="32">
        <v>314</v>
      </c>
      <c r="L83" s="336">
        <f t="shared" si="16"/>
        <v>33900</v>
      </c>
      <c r="M83" s="336">
        <f t="shared" si="17"/>
        <v>16980</v>
      </c>
    </row>
    <row r="84" spans="1:13" ht="15" customHeight="1">
      <c r="A84" s="288" t="s">
        <v>970</v>
      </c>
      <c r="B84" s="32">
        <v>7206</v>
      </c>
      <c r="C84" s="32">
        <v>3272</v>
      </c>
      <c r="D84" s="31">
        <v>11706</v>
      </c>
      <c r="E84" s="32">
        <v>5613</v>
      </c>
      <c r="F84" s="32">
        <v>10420</v>
      </c>
      <c r="G84" s="32">
        <v>5448</v>
      </c>
      <c r="H84" s="32">
        <v>4527</v>
      </c>
      <c r="I84" s="32">
        <v>2491</v>
      </c>
      <c r="J84" s="32">
        <v>1897</v>
      </c>
      <c r="K84" s="32">
        <v>1042</v>
      </c>
      <c r="L84" s="336">
        <f t="shared" si="16"/>
        <v>35756</v>
      </c>
      <c r="M84" s="336">
        <f t="shared" si="17"/>
        <v>17866</v>
      </c>
    </row>
    <row r="85" spans="1:13" ht="15" customHeight="1">
      <c r="A85" s="288" t="s">
        <v>971</v>
      </c>
      <c r="B85" s="32">
        <v>2793</v>
      </c>
      <c r="C85" s="32">
        <v>1136</v>
      </c>
      <c r="D85" s="31">
        <v>6791</v>
      </c>
      <c r="E85" s="32">
        <v>2980</v>
      </c>
      <c r="F85" s="32">
        <v>9026</v>
      </c>
      <c r="G85" s="32">
        <v>4518</v>
      </c>
      <c r="H85" s="32">
        <v>5554</v>
      </c>
      <c r="I85" s="32">
        <v>2869</v>
      </c>
      <c r="J85" s="32">
        <v>2799</v>
      </c>
      <c r="K85" s="32">
        <v>1509</v>
      </c>
      <c r="L85" s="336">
        <f t="shared" si="16"/>
        <v>26963</v>
      </c>
      <c r="M85" s="336">
        <f t="shared" si="17"/>
        <v>13012</v>
      </c>
    </row>
    <row r="86" spans="1:13" ht="15" customHeight="1">
      <c r="A86" s="288" t="s">
        <v>972</v>
      </c>
      <c r="B86" s="32">
        <v>1572</v>
      </c>
      <c r="C86" s="32">
        <v>637</v>
      </c>
      <c r="D86" s="31">
        <v>4292</v>
      </c>
      <c r="E86" s="32">
        <v>1778</v>
      </c>
      <c r="F86" s="32">
        <v>7728</v>
      </c>
      <c r="G86" s="32">
        <v>3648</v>
      </c>
      <c r="H86" s="32">
        <v>6364</v>
      </c>
      <c r="I86" s="32">
        <v>3169</v>
      </c>
      <c r="J86" s="32">
        <v>3958</v>
      </c>
      <c r="K86" s="32">
        <v>2019</v>
      </c>
      <c r="L86" s="336">
        <f t="shared" si="16"/>
        <v>23914</v>
      </c>
      <c r="M86" s="336">
        <f t="shared" si="17"/>
        <v>11251</v>
      </c>
    </row>
    <row r="87" spans="1:13" ht="15" customHeight="1">
      <c r="A87" s="288" t="s">
        <v>973</v>
      </c>
      <c r="B87" s="32">
        <v>628</v>
      </c>
      <c r="C87" s="32">
        <v>222</v>
      </c>
      <c r="D87" s="31">
        <v>1929</v>
      </c>
      <c r="E87" s="32">
        <v>707</v>
      </c>
      <c r="F87" s="32">
        <v>4672</v>
      </c>
      <c r="G87" s="32">
        <v>1943</v>
      </c>
      <c r="H87" s="32">
        <v>5113</v>
      </c>
      <c r="I87" s="32">
        <v>2266</v>
      </c>
      <c r="J87" s="32">
        <v>4494</v>
      </c>
      <c r="K87" s="32">
        <v>2158</v>
      </c>
      <c r="L87" s="336">
        <f t="shared" si="16"/>
        <v>16836</v>
      </c>
      <c r="M87" s="336">
        <f t="shared" si="17"/>
        <v>7296</v>
      </c>
    </row>
    <row r="88" spans="1:13" ht="15" customHeight="1">
      <c r="A88" s="288" t="s">
        <v>974</v>
      </c>
      <c r="B88" s="32">
        <v>266</v>
      </c>
      <c r="C88" s="32">
        <v>91</v>
      </c>
      <c r="D88" s="31">
        <v>703</v>
      </c>
      <c r="E88" s="32">
        <v>210</v>
      </c>
      <c r="F88" s="32">
        <v>1968</v>
      </c>
      <c r="G88" s="32">
        <v>699</v>
      </c>
      <c r="H88" s="32">
        <v>3102</v>
      </c>
      <c r="I88" s="32">
        <v>1217</v>
      </c>
      <c r="J88" s="32">
        <v>4074</v>
      </c>
      <c r="K88" s="32">
        <v>1780</v>
      </c>
      <c r="L88" s="336">
        <f t="shared" si="16"/>
        <v>10113</v>
      </c>
      <c r="M88" s="336">
        <f t="shared" si="17"/>
        <v>3997</v>
      </c>
    </row>
    <row r="89" spans="1:13" ht="15" customHeight="1">
      <c r="A89" s="330" t="s">
        <v>975</v>
      </c>
      <c r="B89" s="32">
        <v>83</v>
      </c>
      <c r="C89" s="32">
        <v>34</v>
      </c>
      <c r="D89" s="31">
        <v>267</v>
      </c>
      <c r="E89" s="32">
        <v>67</v>
      </c>
      <c r="F89" s="32">
        <v>800</v>
      </c>
      <c r="G89" s="32">
        <v>231</v>
      </c>
      <c r="H89" s="32">
        <v>1471</v>
      </c>
      <c r="I89" s="32">
        <v>454</v>
      </c>
      <c r="J89" s="32">
        <v>3115</v>
      </c>
      <c r="K89" s="32">
        <v>1011</v>
      </c>
      <c r="L89" s="336">
        <f t="shared" si="16"/>
        <v>5736</v>
      </c>
      <c r="M89" s="336">
        <f t="shared" si="17"/>
        <v>1797</v>
      </c>
    </row>
    <row r="90" spans="1:13" ht="18" customHeight="1">
      <c r="A90" s="289" t="s">
        <v>395</v>
      </c>
      <c r="B90" s="291">
        <f>SUM(B78:B89)</f>
        <v>106469</v>
      </c>
      <c r="C90" s="291">
        <f t="shared" ref="C90:L90" si="18">SUM(C78:C89)</f>
        <v>51833</v>
      </c>
      <c r="D90" s="291">
        <f t="shared" si="18"/>
        <v>60965</v>
      </c>
      <c r="E90" s="291">
        <f t="shared" si="18"/>
        <v>29851</v>
      </c>
      <c r="F90" s="291">
        <f t="shared" si="18"/>
        <v>48344</v>
      </c>
      <c r="G90" s="291">
        <f t="shared" si="18"/>
        <v>23951</v>
      </c>
      <c r="H90" s="291">
        <f t="shared" si="18"/>
        <v>29408</v>
      </c>
      <c r="I90" s="291">
        <f t="shared" si="18"/>
        <v>14309</v>
      </c>
      <c r="J90" s="291">
        <f t="shared" si="18"/>
        <v>20915</v>
      </c>
      <c r="K90" s="291">
        <f t="shared" si="18"/>
        <v>9857</v>
      </c>
      <c r="L90" s="291">
        <f t="shared" si="18"/>
        <v>266101</v>
      </c>
      <c r="M90" s="291">
        <f>SUM(M78:M89)</f>
        <v>129801</v>
      </c>
    </row>
    <row r="91" spans="1:13">
      <c r="A91" s="292"/>
      <c r="B91" s="293"/>
      <c r="C91" s="293"/>
      <c r="D91" s="293"/>
      <c r="E91" s="293"/>
      <c r="F91" s="293"/>
      <c r="G91" s="293"/>
      <c r="H91" s="293"/>
      <c r="I91" s="293"/>
      <c r="J91" s="293"/>
      <c r="K91" s="293"/>
      <c r="L91" s="293"/>
      <c r="M91" s="293"/>
    </row>
    <row r="92" spans="1:13">
      <c r="A92" s="1" t="s">
        <v>803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>
      <c r="A93" s="1" t="s">
        <v>675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>
      <c r="A94" s="1" t="s">
        <v>2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>
      <c r="A95" s="106" t="s">
        <v>798</v>
      </c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</row>
    <row r="96" spans="1:13">
      <c r="A96" s="967" t="s">
        <v>623</v>
      </c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</row>
    <row r="97" spans="1:13">
      <c r="A97" s="96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</row>
    <row r="98" spans="1:13">
      <c r="A98" s="959" t="s">
        <v>779</v>
      </c>
      <c r="B98" s="960" t="s">
        <v>689</v>
      </c>
      <c r="C98" s="961"/>
      <c r="D98" s="962" t="s">
        <v>786</v>
      </c>
      <c r="E98" s="961"/>
      <c r="F98" s="962" t="s">
        <v>787</v>
      </c>
      <c r="G98" s="961"/>
      <c r="H98" s="962" t="s">
        <v>788</v>
      </c>
      <c r="I98" s="961"/>
      <c r="J98" s="962" t="s">
        <v>789</v>
      </c>
      <c r="K98" s="961"/>
      <c r="L98" s="962" t="s">
        <v>395</v>
      </c>
      <c r="M98" s="961"/>
    </row>
    <row r="99" spans="1:13" s="285" customFormat="1">
      <c r="A99" s="327"/>
      <c r="B99" s="289" t="s">
        <v>665</v>
      </c>
      <c r="C99" s="289" t="s">
        <v>389</v>
      </c>
      <c r="D99" s="289" t="s">
        <v>665</v>
      </c>
      <c r="E99" s="289" t="s">
        <v>389</v>
      </c>
      <c r="F99" s="289" t="s">
        <v>665</v>
      </c>
      <c r="G99" s="289" t="s">
        <v>389</v>
      </c>
      <c r="H99" s="289" t="s">
        <v>665</v>
      </c>
      <c r="I99" s="289" t="s">
        <v>389</v>
      </c>
      <c r="J99" s="289" t="s">
        <v>665</v>
      </c>
      <c r="K99" s="289" t="s">
        <v>389</v>
      </c>
      <c r="L99" s="289" t="s">
        <v>665</v>
      </c>
      <c r="M99" s="289" t="s">
        <v>389</v>
      </c>
    </row>
    <row r="100" spans="1:13" ht="15" customHeight="1">
      <c r="A100" s="287" t="s">
        <v>964</v>
      </c>
      <c r="B100" s="222">
        <v>355</v>
      </c>
      <c r="C100" s="222">
        <v>206</v>
      </c>
      <c r="D100" s="290"/>
      <c r="E100" s="222"/>
      <c r="F100" s="222">
        <v>0</v>
      </c>
      <c r="G100" s="222">
        <v>0</v>
      </c>
      <c r="H100" s="222">
        <v>0</v>
      </c>
      <c r="I100" s="222">
        <v>0</v>
      </c>
      <c r="J100" s="222">
        <v>0</v>
      </c>
      <c r="K100" s="222">
        <v>0</v>
      </c>
      <c r="L100" s="339">
        <f>B100+D100+F100+H100+J100</f>
        <v>355</v>
      </c>
      <c r="M100" s="339">
        <f>C100+E100+G100+I100+K100</f>
        <v>206</v>
      </c>
    </row>
    <row r="101" spans="1:13" ht="15" customHeight="1">
      <c r="A101" s="288" t="s">
        <v>965</v>
      </c>
      <c r="B101" s="32">
        <v>6507</v>
      </c>
      <c r="C101" s="32">
        <v>3371</v>
      </c>
      <c r="D101" s="31">
        <v>137</v>
      </c>
      <c r="E101" s="32">
        <v>73</v>
      </c>
      <c r="F101" s="32">
        <v>17</v>
      </c>
      <c r="G101" s="32">
        <v>17</v>
      </c>
      <c r="H101" s="335">
        <v>1</v>
      </c>
      <c r="I101" s="335">
        <v>1</v>
      </c>
      <c r="J101" s="335">
        <v>0</v>
      </c>
      <c r="K101" s="335">
        <v>0</v>
      </c>
      <c r="L101" s="336">
        <f t="shared" ref="L101:L111" si="19">B101+D101+F101+H101+J101</f>
        <v>6662</v>
      </c>
      <c r="M101" s="336">
        <f t="shared" ref="M101:M111" si="20">C101+E101+G101+I101+K101</f>
        <v>3462</v>
      </c>
    </row>
    <row r="102" spans="1:13" ht="15" customHeight="1">
      <c r="A102" s="288" t="s">
        <v>966</v>
      </c>
      <c r="B102" s="32">
        <v>52344</v>
      </c>
      <c r="C102" s="32">
        <v>26345</v>
      </c>
      <c r="D102" s="31">
        <v>2942</v>
      </c>
      <c r="E102" s="32">
        <v>1639</v>
      </c>
      <c r="F102" s="32">
        <v>212</v>
      </c>
      <c r="G102" s="32">
        <v>121</v>
      </c>
      <c r="H102" s="335">
        <v>3</v>
      </c>
      <c r="I102" s="335">
        <v>2</v>
      </c>
      <c r="J102" s="335">
        <v>3</v>
      </c>
      <c r="K102" s="335">
        <v>1</v>
      </c>
      <c r="L102" s="336">
        <f t="shared" si="19"/>
        <v>55504</v>
      </c>
      <c r="M102" s="336">
        <f t="shared" si="20"/>
        <v>28108</v>
      </c>
    </row>
    <row r="103" spans="1:13" ht="15" customHeight="1">
      <c r="A103" s="288" t="s">
        <v>967</v>
      </c>
      <c r="B103" s="32">
        <v>44102</v>
      </c>
      <c r="C103" s="32">
        <v>21544</v>
      </c>
      <c r="D103" s="31">
        <v>13082</v>
      </c>
      <c r="E103" s="32">
        <v>7117</v>
      </c>
      <c r="F103" s="32">
        <v>2099</v>
      </c>
      <c r="G103" s="32">
        <v>1209</v>
      </c>
      <c r="H103" s="32">
        <v>149</v>
      </c>
      <c r="I103" s="32">
        <v>90</v>
      </c>
      <c r="J103" s="32">
        <v>8</v>
      </c>
      <c r="K103" s="32">
        <v>4</v>
      </c>
      <c r="L103" s="336">
        <f t="shared" si="19"/>
        <v>59440</v>
      </c>
      <c r="M103" s="336">
        <f t="shared" si="20"/>
        <v>29964</v>
      </c>
    </row>
    <row r="104" spans="1:13" ht="15" customHeight="1">
      <c r="A104" s="288" t="s">
        <v>968</v>
      </c>
      <c r="B104" s="32">
        <v>32694</v>
      </c>
      <c r="C104" s="32">
        <v>15502</v>
      </c>
      <c r="D104" s="31">
        <v>19517</v>
      </c>
      <c r="E104" s="32">
        <v>10173</v>
      </c>
      <c r="F104" s="32">
        <v>8182</v>
      </c>
      <c r="G104" s="32">
        <v>4625</v>
      </c>
      <c r="H104" s="32">
        <v>1308</v>
      </c>
      <c r="I104" s="32">
        <v>783</v>
      </c>
      <c r="J104" s="32">
        <v>133</v>
      </c>
      <c r="K104" s="32">
        <v>81</v>
      </c>
      <c r="L104" s="336">
        <f t="shared" si="19"/>
        <v>61834</v>
      </c>
      <c r="M104" s="336">
        <f t="shared" si="20"/>
        <v>31164</v>
      </c>
    </row>
    <row r="105" spans="1:13" ht="15" customHeight="1">
      <c r="A105" s="288" t="s">
        <v>969</v>
      </c>
      <c r="B105" s="32">
        <v>19252</v>
      </c>
      <c r="C105" s="32">
        <v>8976</v>
      </c>
      <c r="D105" s="31">
        <v>18328</v>
      </c>
      <c r="E105" s="32">
        <v>8980</v>
      </c>
      <c r="F105" s="32">
        <v>12542</v>
      </c>
      <c r="G105" s="32">
        <v>6727</v>
      </c>
      <c r="H105" s="32">
        <v>4238</v>
      </c>
      <c r="I105" s="32">
        <v>2419</v>
      </c>
      <c r="J105" s="32">
        <v>939</v>
      </c>
      <c r="K105" s="32">
        <v>515</v>
      </c>
      <c r="L105" s="336">
        <f t="shared" si="19"/>
        <v>55299</v>
      </c>
      <c r="M105" s="336">
        <f t="shared" si="20"/>
        <v>27617</v>
      </c>
    </row>
    <row r="106" spans="1:13" ht="15" customHeight="1">
      <c r="A106" s="288" t="s">
        <v>970</v>
      </c>
      <c r="B106" s="32">
        <v>13551</v>
      </c>
      <c r="C106" s="32">
        <v>5929</v>
      </c>
      <c r="D106" s="31">
        <v>17581</v>
      </c>
      <c r="E106" s="32">
        <v>8199</v>
      </c>
      <c r="F106" s="32">
        <v>15351</v>
      </c>
      <c r="G106" s="32">
        <v>8011</v>
      </c>
      <c r="H106" s="32">
        <v>7085</v>
      </c>
      <c r="I106" s="32">
        <v>3901</v>
      </c>
      <c r="J106" s="32">
        <v>3111</v>
      </c>
      <c r="K106" s="32">
        <v>1719</v>
      </c>
      <c r="L106" s="336">
        <f t="shared" si="19"/>
        <v>56679</v>
      </c>
      <c r="M106" s="336">
        <f t="shared" si="20"/>
        <v>27759</v>
      </c>
    </row>
    <row r="107" spans="1:13" ht="15" customHeight="1">
      <c r="A107" s="288" t="s">
        <v>971</v>
      </c>
      <c r="B107" s="32">
        <v>6570</v>
      </c>
      <c r="C107" s="32">
        <v>2880</v>
      </c>
      <c r="D107" s="31">
        <v>11031</v>
      </c>
      <c r="E107" s="32">
        <v>4995</v>
      </c>
      <c r="F107" s="32">
        <v>14033</v>
      </c>
      <c r="G107" s="32">
        <v>7005</v>
      </c>
      <c r="H107" s="32">
        <v>8313</v>
      </c>
      <c r="I107" s="32">
        <v>4420</v>
      </c>
      <c r="J107" s="32">
        <v>4962</v>
      </c>
      <c r="K107" s="32">
        <v>2812</v>
      </c>
      <c r="L107" s="336">
        <f t="shared" si="19"/>
        <v>44909</v>
      </c>
      <c r="M107" s="336">
        <f t="shared" si="20"/>
        <v>22112</v>
      </c>
    </row>
    <row r="108" spans="1:13" ht="15" customHeight="1">
      <c r="A108" s="288" t="s">
        <v>972</v>
      </c>
      <c r="B108" s="32">
        <v>3931</v>
      </c>
      <c r="C108" s="32">
        <v>1673</v>
      </c>
      <c r="D108" s="31">
        <v>7602</v>
      </c>
      <c r="E108" s="32">
        <v>3339</v>
      </c>
      <c r="F108" s="32">
        <v>11777</v>
      </c>
      <c r="G108" s="32">
        <v>5659</v>
      </c>
      <c r="H108" s="32">
        <v>8930</v>
      </c>
      <c r="I108" s="32">
        <v>4614</v>
      </c>
      <c r="J108" s="32">
        <v>6770</v>
      </c>
      <c r="K108" s="32">
        <v>3629</v>
      </c>
      <c r="L108" s="336">
        <f t="shared" si="19"/>
        <v>39010</v>
      </c>
      <c r="M108" s="336">
        <f t="shared" si="20"/>
        <v>18914</v>
      </c>
    </row>
    <row r="109" spans="1:13" ht="15" customHeight="1">
      <c r="A109" s="288" t="s">
        <v>973</v>
      </c>
      <c r="B109" s="32">
        <v>1631</v>
      </c>
      <c r="C109" s="32">
        <v>658</v>
      </c>
      <c r="D109" s="31">
        <v>3770</v>
      </c>
      <c r="E109" s="32">
        <v>1539</v>
      </c>
      <c r="F109" s="32">
        <v>7276</v>
      </c>
      <c r="G109" s="32">
        <v>3288</v>
      </c>
      <c r="H109" s="32">
        <v>6801</v>
      </c>
      <c r="I109" s="32">
        <v>3248</v>
      </c>
      <c r="J109" s="32">
        <v>6811</v>
      </c>
      <c r="K109" s="32">
        <v>3641</v>
      </c>
      <c r="L109" s="336">
        <f t="shared" si="19"/>
        <v>26289</v>
      </c>
      <c r="M109" s="336">
        <f t="shared" si="20"/>
        <v>12374</v>
      </c>
    </row>
    <row r="110" spans="1:13" ht="15" customHeight="1">
      <c r="A110" s="288" t="s">
        <v>974</v>
      </c>
      <c r="B110" s="32">
        <v>731</v>
      </c>
      <c r="C110" s="32">
        <v>262</v>
      </c>
      <c r="D110" s="31">
        <v>1737</v>
      </c>
      <c r="E110" s="32">
        <v>701</v>
      </c>
      <c r="F110" s="32">
        <v>3816</v>
      </c>
      <c r="G110" s="32">
        <v>1537</v>
      </c>
      <c r="H110" s="32">
        <v>4720</v>
      </c>
      <c r="I110" s="32">
        <v>2099</v>
      </c>
      <c r="J110" s="32">
        <v>6110</v>
      </c>
      <c r="K110" s="32">
        <v>3008</v>
      </c>
      <c r="L110" s="336">
        <f t="shared" si="19"/>
        <v>17114</v>
      </c>
      <c r="M110" s="336">
        <f t="shared" si="20"/>
        <v>7607</v>
      </c>
    </row>
    <row r="111" spans="1:13" ht="15" customHeight="1">
      <c r="A111" s="330" t="s">
        <v>975</v>
      </c>
      <c r="B111" s="32">
        <v>320</v>
      </c>
      <c r="C111" s="32">
        <v>108</v>
      </c>
      <c r="D111" s="31">
        <v>675</v>
      </c>
      <c r="E111" s="32">
        <v>193</v>
      </c>
      <c r="F111" s="32">
        <v>1875</v>
      </c>
      <c r="G111" s="32">
        <v>643</v>
      </c>
      <c r="H111" s="32">
        <v>2713</v>
      </c>
      <c r="I111" s="32">
        <v>1051</v>
      </c>
      <c r="J111" s="32">
        <v>5489</v>
      </c>
      <c r="K111" s="32">
        <v>2274</v>
      </c>
      <c r="L111" s="336">
        <f t="shared" si="19"/>
        <v>11072</v>
      </c>
      <c r="M111" s="336">
        <f t="shared" si="20"/>
        <v>4269</v>
      </c>
    </row>
    <row r="112" spans="1:13" ht="20.25" customHeight="1">
      <c r="A112" s="289" t="s">
        <v>395</v>
      </c>
      <c r="B112" s="291">
        <v>181988</v>
      </c>
      <c r="C112" s="291">
        <v>87454</v>
      </c>
      <c r="D112" s="291">
        <v>96402</v>
      </c>
      <c r="E112" s="291">
        <v>46948</v>
      </c>
      <c r="F112" s="291">
        <v>77180</v>
      </c>
      <c r="G112" s="291">
        <v>38842</v>
      </c>
      <c r="H112" s="291">
        <v>44261</v>
      </c>
      <c r="I112" s="291">
        <v>22628</v>
      </c>
      <c r="J112" s="291">
        <v>34336</v>
      </c>
      <c r="K112" s="291">
        <v>17684</v>
      </c>
      <c r="L112" s="291">
        <f>SUM(L100:L111)</f>
        <v>434167</v>
      </c>
      <c r="M112" s="291">
        <f>SUM(M100:M111)</f>
        <v>213556</v>
      </c>
    </row>
    <row r="114" spans="1:13">
      <c r="A114" s="1" t="s">
        <v>804</v>
      </c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>
      <c r="A115" s="1" t="s">
        <v>675</v>
      </c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>
      <c r="A116" s="1" t="s">
        <v>2</v>
      </c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>
      <c r="A117" s="106" t="s">
        <v>798</v>
      </c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</row>
    <row r="118" spans="1:13">
      <c r="A118" s="967" t="s">
        <v>625</v>
      </c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</row>
    <row r="119" spans="1:13">
      <c r="A119" s="96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</row>
    <row r="120" spans="1:13">
      <c r="A120" s="959" t="s">
        <v>779</v>
      </c>
      <c r="B120" s="960" t="s">
        <v>689</v>
      </c>
      <c r="C120" s="961"/>
      <c r="D120" s="962" t="s">
        <v>786</v>
      </c>
      <c r="E120" s="961"/>
      <c r="F120" s="962" t="s">
        <v>787</v>
      </c>
      <c r="G120" s="961"/>
      <c r="H120" s="962" t="s">
        <v>788</v>
      </c>
      <c r="I120" s="961"/>
      <c r="J120" s="962" t="s">
        <v>789</v>
      </c>
      <c r="K120" s="961"/>
      <c r="L120" s="962" t="s">
        <v>395</v>
      </c>
      <c r="M120" s="961"/>
    </row>
    <row r="121" spans="1:13" s="285" customFormat="1">
      <c r="A121" s="327"/>
      <c r="B121" s="289" t="s">
        <v>665</v>
      </c>
      <c r="C121" s="289" t="s">
        <v>389</v>
      </c>
      <c r="D121" s="289" t="s">
        <v>665</v>
      </c>
      <c r="E121" s="289" t="s">
        <v>389</v>
      </c>
      <c r="F121" s="289" t="s">
        <v>665</v>
      </c>
      <c r="G121" s="289" t="s">
        <v>389</v>
      </c>
      <c r="H121" s="289" t="s">
        <v>665</v>
      </c>
      <c r="I121" s="289" t="s">
        <v>389</v>
      </c>
      <c r="J121" s="289" t="s">
        <v>665</v>
      </c>
      <c r="K121" s="289" t="s">
        <v>389</v>
      </c>
      <c r="L121" s="289" t="s">
        <v>665</v>
      </c>
      <c r="M121" s="289" t="s">
        <v>389</v>
      </c>
    </row>
    <row r="122" spans="1:13" ht="15" customHeight="1">
      <c r="A122" s="287" t="s">
        <v>964</v>
      </c>
      <c r="B122" s="222">
        <v>129</v>
      </c>
      <c r="C122" s="222">
        <v>54</v>
      </c>
      <c r="D122" s="290">
        <v>0</v>
      </c>
      <c r="E122" s="222">
        <v>0</v>
      </c>
      <c r="F122" s="222">
        <v>0</v>
      </c>
      <c r="G122" s="222">
        <v>0</v>
      </c>
      <c r="H122" s="222">
        <v>0</v>
      </c>
      <c r="I122" s="222">
        <v>0</v>
      </c>
      <c r="J122" s="222">
        <v>0</v>
      </c>
      <c r="K122" s="222">
        <v>0</v>
      </c>
      <c r="L122" s="339">
        <f>B122+D122+F122+H122+J122</f>
        <v>129</v>
      </c>
      <c r="M122" s="339">
        <f>C122+E122+G122+I122+K122</f>
        <v>54</v>
      </c>
    </row>
    <row r="123" spans="1:13" ht="15" customHeight="1">
      <c r="A123" s="288" t="s">
        <v>965</v>
      </c>
      <c r="B123" s="32">
        <v>4849</v>
      </c>
      <c r="C123" s="32">
        <v>2450</v>
      </c>
      <c r="D123" s="31">
        <v>9</v>
      </c>
      <c r="E123" s="32">
        <v>5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36">
        <f t="shared" ref="L123:L133" si="21">B123+D123+F123+H123+J123</f>
        <v>4858</v>
      </c>
      <c r="M123" s="336">
        <f t="shared" ref="M123:M133" si="22">C123+E123+G123+I123+K123</f>
        <v>2455</v>
      </c>
    </row>
    <row r="124" spans="1:13" ht="15" customHeight="1">
      <c r="A124" s="288" t="s">
        <v>966</v>
      </c>
      <c r="B124" s="32">
        <v>28999</v>
      </c>
      <c r="C124" s="32">
        <v>15165</v>
      </c>
      <c r="D124" s="31">
        <v>662</v>
      </c>
      <c r="E124" s="32">
        <v>389</v>
      </c>
      <c r="F124" s="32">
        <v>40</v>
      </c>
      <c r="G124" s="32">
        <v>18</v>
      </c>
      <c r="H124" s="32">
        <v>1</v>
      </c>
      <c r="I124" s="32">
        <v>0</v>
      </c>
      <c r="J124" s="32">
        <v>0</v>
      </c>
      <c r="K124" s="32">
        <v>0</v>
      </c>
      <c r="L124" s="336">
        <f t="shared" si="21"/>
        <v>29702</v>
      </c>
      <c r="M124" s="336">
        <f t="shared" si="22"/>
        <v>15572</v>
      </c>
    </row>
    <row r="125" spans="1:13" ht="15" customHeight="1">
      <c r="A125" s="288" t="s">
        <v>967</v>
      </c>
      <c r="B125" s="32">
        <v>23681</v>
      </c>
      <c r="C125" s="32">
        <v>12276</v>
      </c>
      <c r="D125" s="31">
        <v>5459</v>
      </c>
      <c r="E125" s="32">
        <v>3009</v>
      </c>
      <c r="F125" s="32">
        <v>393</v>
      </c>
      <c r="G125" s="32">
        <v>230</v>
      </c>
      <c r="H125" s="32">
        <v>23</v>
      </c>
      <c r="I125" s="32">
        <v>10</v>
      </c>
      <c r="J125" s="32">
        <v>0</v>
      </c>
      <c r="K125" s="32">
        <v>0</v>
      </c>
      <c r="L125" s="336">
        <f t="shared" si="21"/>
        <v>29556</v>
      </c>
      <c r="M125" s="336">
        <f t="shared" si="22"/>
        <v>15525</v>
      </c>
    </row>
    <row r="126" spans="1:13" ht="15" customHeight="1">
      <c r="A126" s="288" t="s">
        <v>968</v>
      </c>
      <c r="B126" s="32">
        <v>16795</v>
      </c>
      <c r="C126" s="32">
        <v>8650</v>
      </c>
      <c r="D126" s="31">
        <v>9261</v>
      </c>
      <c r="E126" s="32">
        <v>5091</v>
      </c>
      <c r="F126" s="32">
        <v>3015</v>
      </c>
      <c r="G126" s="32">
        <v>1736</v>
      </c>
      <c r="H126" s="32">
        <v>259</v>
      </c>
      <c r="I126" s="32">
        <v>167</v>
      </c>
      <c r="J126" s="32">
        <v>14</v>
      </c>
      <c r="K126" s="32">
        <v>6</v>
      </c>
      <c r="L126" s="336">
        <f t="shared" si="21"/>
        <v>29344</v>
      </c>
      <c r="M126" s="336">
        <f t="shared" si="22"/>
        <v>15650</v>
      </c>
    </row>
    <row r="127" spans="1:13" ht="15" customHeight="1">
      <c r="A127" s="288" t="s">
        <v>969</v>
      </c>
      <c r="B127" s="32">
        <v>9815</v>
      </c>
      <c r="C127" s="32">
        <v>4932</v>
      </c>
      <c r="D127" s="31">
        <v>9577</v>
      </c>
      <c r="E127" s="32">
        <v>5075</v>
      </c>
      <c r="F127" s="32">
        <v>5369</v>
      </c>
      <c r="G127" s="32">
        <v>3057</v>
      </c>
      <c r="H127" s="32">
        <v>1583</v>
      </c>
      <c r="I127" s="32">
        <v>880</v>
      </c>
      <c r="J127" s="32">
        <v>203</v>
      </c>
      <c r="K127" s="32">
        <v>124</v>
      </c>
      <c r="L127" s="336">
        <f t="shared" si="21"/>
        <v>26547</v>
      </c>
      <c r="M127" s="336">
        <f t="shared" si="22"/>
        <v>14068</v>
      </c>
    </row>
    <row r="128" spans="1:13" ht="15" customHeight="1">
      <c r="A128" s="288" t="s">
        <v>970</v>
      </c>
      <c r="B128" s="32">
        <v>7121</v>
      </c>
      <c r="C128" s="32">
        <v>3546</v>
      </c>
      <c r="D128" s="31">
        <v>9713</v>
      </c>
      <c r="E128" s="32">
        <v>5099</v>
      </c>
      <c r="F128" s="32">
        <v>7526</v>
      </c>
      <c r="G128" s="32">
        <v>4178</v>
      </c>
      <c r="H128" s="32">
        <v>3200</v>
      </c>
      <c r="I128" s="32">
        <v>1764</v>
      </c>
      <c r="J128" s="32">
        <v>1024</v>
      </c>
      <c r="K128" s="32">
        <v>586</v>
      </c>
      <c r="L128" s="336">
        <f t="shared" si="21"/>
        <v>28584</v>
      </c>
      <c r="M128" s="336">
        <f t="shared" si="22"/>
        <v>15173</v>
      </c>
    </row>
    <row r="129" spans="1:13" ht="15" customHeight="1">
      <c r="A129" s="288" t="s">
        <v>971</v>
      </c>
      <c r="B129" s="32">
        <v>3105</v>
      </c>
      <c r="C129" s="32">
        <v>1511</v>
      </c>
      <c r="D129" s="31">
        <v>5641</v>
      </c>
      <c r="E129" s="32">
        <v>2812</v>
      </c>
      <c r="F129" s="32">
        <v>6651</v>
      </c>
      <c r="G129" s="32">
        <v>3542</v>
      </c>
      <c r="H129" s="32">
        <v>3994</v>
      </c>
      <c r="I129" s="32">
        <v>2303</v>
      </c>
      <c r="J129" s="32">
        <v>2060</v>
      </c>
      <c r="K129" s="32">
        <v>1130</v>
      </c>
      <c r="L129" s="336">
        <f t="shared" si="21"/>
        <v>21451</v>
      </c>
      <c r="M129" s="336">
        <f t="shared" si="22"/>
        <v>11298</v>
      </c>
    </row>
    <row r="130" spans="1:13" ht="15" customHeight="1">
      <c r="A130" s="288" t="s">
        <v>972</v>
      </c>
      <c r="B130" s="32">
        <v>1783</v>
      </c>
      <c r="C130" s="32">
        <v>836</v>
      </c>
      <c r="D130" s="31">
        <v>3969</v>
      </c>
      <c r="E130" s="32">
        <v>1914</v>
      </c>
      <c r="F130" s="32">
        <v>6151</v>
      </c>
      <c r="G130" s="32">
        <v>3163</v>
      </c>
      <c r="H130" s="32">
        <v>4698</v>
      </c>
      <c r="I130" s="32">
        <v>2541</v>
      </c>
      <c r="J130" s="32">
        <v>3021</v>
      </c>
      <c r="K130" s="32">
        <v>1707</v>
      </c>
      <c r="L130" s="336">
        <f t="shared" si="21"/>
        <v>19622</v>
      </c>
      <c r="M130" s="336">
        <f t="shared" si="22"/>
        <v>10161</v>
      </c>
    </row>
    <row r="131" spans="1:13" ht="15" customHeight="1">
      <c r="A131" s="288" t="s">
        <v>973</v>
      </c>
      <c r="B131" s="32">
        <v>714</v>
      </c>
      <c r="C131" s="32">
        <v>350</v>
      </c>
      <c r="D131" s="31">
        <v>1727</v>
      </c>
      <c r="E131" s="32">
        <v>814</v>
      </c>
      <c r="F131" s="32">
        <v>3578</v>
      </c>
      <c r="G131" s="32">
        <v>1748</v>
      </c>
      <c r="H131" s="32">
        <v>3762</v>
      </c>
      <c r="I131" s="32">
        <v>1930</v>
      </c>
      <c r="J131" s="32">
        <v>3202</v>
      </c>
      <c r="K131" s="32">
        <v>1722</v>
      </c>
      <c r="L131" s="336">
        <f t="shared" si="21"/>
        <v>12983</v>
      </c>
      <c r="M131" s="336">
        <f t="shared" si="22"/>
        <v>6564</v>
      </c>
    </row>
    <row r="132" spans="1:13" ht="15" customHeight="1">
      <c r="A132" s="288" t="s">
        <v>974</v>
      </c>
      <c r="B132" s="32">
        <v>272</v>
      </c>
      <c r="C132" s="32">
        <v>115</v>
      </c>
      <c r="D132" s="31">
        <v>742</v>
      </c>
      <c r="E132" s="32">
        <v>296</v>
      </c>
      <c r="F132" s="32">
        <v>1648</v>
      </c>
      <c r="G132" s="32">
        <v>692</v>
      </c>
      <c r="H132" s="32">
        <v>2342</v>
      </c>
      <c r="I132" s="32">
        <v>1089</v>
      </c>
      <c r="J132" s="32">
        <v>2789</v>
      </c>
      <c r="K132" s="32">
        <v>1399</v>
      </c>
      <c r="L132" s="336">
        <f t="shared" si="21"/>
        <v>7793</v>
      </c>
      <c r="M132" s="336">
        <f t="shared" si="22"/>
        <v>3591</v>
      </c>
    </row>
    <row r="133" spans="1:13" ht="15" customHeight="1">
      <c r="A133" s="330" t="s">
        <v>975</v>
      </c>
      <c r="B133" s="32">
        <v>106</v>
      </c>
      <c r="C133" s="32">
        <v>37</v>
      </c>
      <c r="D133" s="31">
        <v>257</v>
      </c>
      <c r="E133" s="32">
        <v>87</v>
      </c>
      <c r="F133" s="32">
        <v>716</v>
      </c>
      <c r="G133" s="32">
        <v>259</v>
      </c>
      <c r="H133" s="32">
        <v>1329</v>
      </c>
      <c r="I133" s="32">
        <v>509</v>
      </c>
      <c r="J133" s="32">
        <v>2475</v>
      </c>
      <c r="K133" s="32">
        <v>1000</v>
      </c>
      <c r="L133" s="336">
        <f t="shared" si="21"/>
        <v>4883</v>
      </c>
      <c r="M133" s="336">
        <f t="shared" si="22"/>
        <v>1892</v>
      </c>
    </row>
    <row r="134" spans="1:13" ht="17.25" customHeight="1">
      <c r="A134" s="289" t="s">
        <v>395</v>
      </c>
      <c r="B134" s="291">
        <f>SUM(B122:B133)</f>
        <v>97369</v>
      </c>
      <c r="C134" s="291">
        <f t="shared" ref="C134:L134" si="23">SUM(C122:C133)</f>
        <v>49922</v>
      </c>
      <c r="D134" s="291">
        <f t="shared" si="23"/>
        <v>47017</v>
      </c>
      <c r="E134" s="291">
        <f t="shared" si="23"/>
        <v>24591</v>
      </c>
      <c r="F134" s="291">
        <f t="shared" si="23"/>
        <v>35087</v>
      </c>
      <c r="G134" s="291">
        <f t="shared" si="23"/>
        <v>18623</v>
      </c>
      <c r="H134" s="291">
        <f t="shared" si="23"/>
        <v>21191</v>
      </c>
      <c r="I134" s="291">
        <f t="shared" si="23"/>
        <v>11193</v>
      </c>
      <c r="J134" s="291">
        <f t="shared" si="23"/>
        <v>14788</v>
      </c>
      <c r="K134" s="291">
        <f t="shared" si="23"/>
        <v>7674</v>
      </c>
      <c r="L134" s="291">
        <f t="shared" si="23"/>
        <v>215452</v>
      </c>
      <c r="M134" s="291">
        <f>SUM(M122:M133)</f>
        <v>112003</v>
      </c>
    </row>
    <row r="137" spans="1:13">
      <c r="A137" s="1" t="s">
        <v>952</v>
      </c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>
      <c r="A138" s="1" t="s">
        <v>805</v>
      </c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>
      <c r="A139" s="1" t="s">
        <v>2</v>
      </c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>
      <c r="A140" s="106" t="s">
        <v>798</v>
      </c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</row>
    <row r="141" spans="1:13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</row>
    <row r="142" spans="1:13">
      <c r="A142" s="967" t="s">
        <v>668</v>
      </c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</row>
    <row r="143" spans="1:13">
      <c r="A143" s="96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</row>
    <row r="144" spans="1:13">
      <c r="A144" s="959" t="s">
        <v>779</v>
      </c>
      <c r="B144" s="960" t="s">
        <v>689</v>
      </c>
      <c r="C144" s="961"/>
      <c r="D144" s="962" t="s">
        <v>786</v>
      </c>
      <c r="E144" s="961"/>
      <c r="F144" s="962" t="s">
        <v>787</v>
      </c>
      <c r="G144" s="961"/>
      <c r="H144" s="962" t="s">
        <v>788</v>
      </c>
      <c r="I144" s="961"/>
      <c r="J144" s="962" t="s">
        <v>789</v>
      </c>
      <c r="K144" s="961"/>
      <c r="L144" s="962" t="s">
        <v>395</v>
      </c>
      <c r="M144" s="961"/>
    </row>
    <row r="145" spans="1:14" s="285" customFormat="1">
      <c r="A145" s="963"/>
      <c r="B145" s="964" t="s">
        <v>665</v>
      </c>
      <c r="C145" s="964" t="s">
        <v>389</v>
      </c>
      <c r="D145" s="964" t="s">
        <v>665</v>
      </c>
      <c r="E145" s="964" t="s">
        <v>389</v>
      </c>
      <c r="F145" s="964" t="s">
        <v>665</v>
      </c>
      <c r="G145" s="964" t="s">
        <v>389</v>
      </c>
      <c r="H145" s="964" t="s">
        <v>665</v>
      </c>
      <c r="I145" s="964" t="s">
        <v>389</v>
      </c>
      <c r="J145" s="964" t="s">
        <v>665</v>
      </c>
      <c r="K145" s="964" t="s">
        <v>389</v>
      </c>
      <c r="L145" s="964" t="s">
        <v>665</v>
      </c>
      <c r="M145" s="964" t="s">
        <v>389</v>
      </c>
    </row>
    <row r="146" spans="1:14" ht="15" customHeight="1">
      <c r="A146" s="287" t="s">
        <v>964</v>
      </c>
      <c r="B146" s="222">
        <f t="shared" ref="B146:M146" si="24">B10+B33+B56+B78+B100+B122</f>
        <v>2018</v>
      </c>
      <c r="C146" s="222">
        <f t="shared" si="24"/>
        <v>1082</v>
      </c>
      <c r="D146" s="290">
        <f t="shared" si="24"/>
        <v>14</v>
      </c>
      <c r="E146" s="222">
        <f t="shared" si="24"/>
        <v>6</v>
      </c>
      <c r="F146" s="222">
        <f t="shared" si="24"/>
        <v>0</v>
      </c>
      <c r="G146" s="222">
        <f t="shared" si="24"/>
        <v>0</v>
      </c>
      <c r="H146" s="222">
        <f t="shared" si="24"/>
        <v>0</v>
      </c>
      <c r="I146" s="222">
        <f t="shared" si="24"/>
        <v>0</v>
      </c>
      <c r="J146" s="222">
        <f t="shared" si="24"/>
        <v>0</v>
      </c>
      <c r="K146" s="222">
        <f t="shared" si="24"/>
        <v>0</v>
      </c>
      <c r="L146" s="339">
        <f t="shared" si="24"/>
        <v>2032</v>
      </c>
      <c r="M146" s="339">
        <f t="shared" si="24"/>
        <v>1088</v>
      </c>
    </row>
    <row r="147" spans="1:14" ht="15" customHeight="1">
      <c r="A147" s="288" t="s">
        <v>965</v>
      </c>
      <c r="B147" s="32">
        <f t="shared" ref="B147:M147" si="25">B11+B34+B57+B79+B101+B123</f>
        <v>40191</v>
      </c>
      <c r="C147" s="32">
        <f t="shared" si="25"/>
        <v>20962</v>
      </c>
      <c r="D147" s="31">
        <f t="shared" si="25"/>
        <v>613</v>
      </c>
      <c r="E147" s="32">
        <f t="shared" si="25"/>
        <v>313</v>
      </c>
      <c r="F147" s="32">
        <f t="shared" si="25"/>
        <v>34</v>
      </c>
      <c r="G147" s="32">
        <f t="shared" si="25"/>
        <v>27</v>
      </c>
      <c r="H147" s="32">
        <f t="shared" si="25"/>
        <v>1</v>
      </c>
      <c r="I147" s="32">
        <f t="shared" si="25"/>
        <v>1</v>
      </c>
      <c r="J147" s="32">
        <f t="shared" si="25"/>
        <v>0</v>
      </c>
      <c r="K147" s="32">
        <f t="shared" si="25"/>
        <v>0</v>
      </c>
      <c r="L147" s="336">
        <f t="shared" si="25"/>
        <v>40839</v>
      </c>
      <c r="M147" s="336">
        <f t="shared" si="25"/>
        <v>21303</v>
      </c>
    </row>
    <row r="148" spans="1:14" ht="15" customHeight="1">
      <c r="A148" s="288" t="s">
        <v>966</v>
      </c>
      <c r="B148" s="32">
        <f t="shared" ref="B148:M148" si="26">B12+B35+B58+B80+B102+B124</f>
        <v>283710</v>
      </c>
      <c r="C148" s="32">
        <f t="shared" si="26"/>
        <v>143180</v>
      </c>
      <c r="D148" s="31">
        <f t="shared" si="26"/>
        <v>15138</v>
      </c>
      <c r="E148" s="32">
        <f t="shared" si="26"/>
        <v>8580</v>
      </c>
      <c r="F148" s="32">
        <f t="shared" si="26"/>
        <v>831</v>
      </c>
      <c r="G148" s="32">
        <f t="shared" si="26"/>
        <v>513</v>
      </c>
      <c r="H148" s="32">
        <f t="shared" si="26"/>
        <v>17</v>
      </c>
      <c r="I148" s="32">
        <f t="shared" si="26"/>
        <v>8</v>
      </c>
      <c r="J148" s="32">
        <f t="shared" si="26"/>
        <v>6</v>
      </c>
      <c r="K148" s="32">
        <f t="shared" si="26"/>
        <v>1</v>
      </c>
      <c r="L148" s="336">
        <f t="shared" si="26"/>
        <v>299702</v>
      </c>
      <c r="M148" s="336">
        <f t="shared" si="26"/>
        <v>152282</v>
      </c>
      <c r="N148" s="21">
        <f>+L148+L149+L150+L151+L152</f>
        <v>1585329</v>
      </c>
    </row>
    <row r="149" spans="1:14" ht="15" customHeight="1">
      <c r="A149" s="288" t="s">
        <v>967</v>
      </c>
      <c r="B149" s="32">
        <f t="shared" ref="B149:M149" si="27">B13+B36+B59+B81+B103+B125</f>
        <v>225761</v>
      </c>
      <c r="C149" s="32">
        <f t="shared" si="27"/>
        <v>110491</v>
      </c>
      <c r="D149" s="31">
        <f t="shared" si="27"/>
        <v>81927</v>
      </c>
      <c r="E149" s="32">
        <f t="shared" si="27"/>
        <v>43880</v>
      </c>
      <c r="F149" s="32">
        <f t="shared" si="27"/>
        <v>10323</v>
      </c>
      <c r="G149" s="32">
        <f t="shared" si="27"/>
        <v>6020</v>
      </c>
      <c r="H149" s="32">
        <f t="shared" si="27"/>
        <v>619</v>
      </c>
      <c r="I149" s="32">
        <f t="shared" si="27"/>
        <v>363</v>
      </c>
      <c r="J149" s="32">
        <f t="shared" si="27"/>
        <v>25</v>
      </c>
      <c r="K149" s="32">
        <f t="shared" si="27"/>
        <v>16</v>
      </c>
      <c r="L149" s="336">
        <f t="shared" si="27"/>
        <v>318655</v>
      </c>
      <c r="M149" s="336">
        <f t="shared" si="27"/>
        <v>160770</v>
      </c>
    </row>
    <row r="150" spans="1:14" ht="15" customHeight="1">
      <c r="A150" s="288" t="s">
        <v>968</v>
      </c>
      <c r="B150" s="32">
        <f t="shared" ref="B150:M150" si="28">B14+B37+B60+B82+B104+B126</f>
        <v>153764</v>
      </c>
      <c r="C150" s="32">
        <f t="shared" si="28"/>
        <v>72917</v>
      </c>
      <c r="D150" s="31">
        <f t="shared" si="28"/>
        <v>120882</v>
      </c>
      <c r="E150" s="32">
        <f t="shared" si="28"/>
        <v>61636</v>
      </c>
      <c r="F150" s="32">
        <f t="shared" si="28"/>
        <v>49824</v>
      </c>
      <c r="G150" s="32">
        <f t="shared" si="28"/>
        <v>27996</v>
      </c>
      <c r="H150" s="32">
        <f t="shared" si="28"/>
        <v>6932</v>
      </c>
      <c r="I150" s="32">
        <f t="shared" si="28"/>
        <v>4179</v>
      </c>
      <c r="J150" s="32">
        <f t="shared" si="28"/>
        <v>688</v>
      </c>
      <c r="K150" s="32">
        <f t="shared" si="28"/>
        <v>364</v>
      </c>
      <c r="L150" s="336">
        <f t="shared" si="28"/>
        <v>332090</v>
      </c>
      <c r="M150" s="336">
        <f t="shared" si="28"/>
        <v>167092</v>
      </c>
    </row>
    <row r="151" spans="1:14" ht="15" customHeight="1">
      <c r="A151" s="288" t="s">
        <v>969</v>
      </c>
      <c r="B151" s="32">
        <f t="shared" ref="B151:M151" si="29">B15+B38+B61+B83+B105+B127</f>
        <v>87204</v>
      </c>
      <c r="C151" s="32">
        <f t="shared" si="29"/>
        <v>40259</v>
      </c>
      <c r="D151" s="31">
        <f t="shared" si="29"/>
        <v>111483</v>
      </c>
      <c r="E151" s="32">
        <f t="shared" si="29"/>
        <v>53928</v>
      </c>
      <c r="F151" s="32">
        <f t="shared" si="29"/>
        <v>79372</v>
      </c>
      <c r="G151" s="32">
        <f t="shared" si="29"/>
        <v>42355</v>
      </c>
      <c r="H151" s="32">
        <f t="shared" si="29"/>
        <v>26192</v>
      </c>
      <c r="I151" s="32">
        <f t="shared" si="29"/>
        <v>15139</v>
      </c>
      <c r="J151" s="32">
        <f t="shared" si="29"/>
        <v>4663</v>
      </c>
      <c r="K151" s="32">
        <f t="shared" si="29"/>
        <v>2783</v>
      </c>
      <c r="L151" s="336">
        <f t="shared" si="29"/>
        <v>308914</v>
      </c>
      <c r="M151" s="336">
        <f t="shared" si="29"/>
        <v>154464</v>
      </c>
    </row>
    <row r="152" spans="1:14" ht="15" customHeight="1">
      <c r="A152" s="288" t="s">
        <v>970</v>
      </c>
      <c r="B152" s="32">
        <f t="shared" ref="B152:M152" si="30">B16+B39+B62+B84+B106+B128</f>
        <v>58642</v>
      </c>
      <c r="C152" s="32">
        <f t="shared" si="30"/>
        <v>26540</v>
      </c>
      <c r="D152" s="31">
        <f t="shared" si="30"/>
        <v>100681</v>
      </c>
      <c r="E152" s="32">
        <f t="shared" si="30"/>
        <v>47066</v>
      </c>
      <c r="F152" s="32">
        <f t="shared" si="30"/>
        <v>99645</v>
      </c>
      <c r="G152" s="32">
        <f t="shared" si="30"/>
        <v>50910</v>
      </c>
      <c r="H152" s="32">
        <f t="shared" si="30"/>
        <v>49389</v>
      </c>
      <c r="I152" s="32">
        <f t="shared" si="30"/>
        <v>27145</v>
      </c>
      <c r="J152" s="32">
        <f t="shared" si="30"/>
        <v>17611</v>
      </c>
      <c r="K152" s="32">
        <f t="shared" si="30"/>
        <v>10077</v>
      </c>
      <c r="L152" s="336">
        <f t="shared" si="30"/>
        <v>325968</v>
      </c>
      <c r="M152" s="336">
        <f t="shared" si="30"/>
        <v>161738</v>
      </c>
    </row>
    <row r="153" spans="1:14" ht="15" customHeight="1">
      <c r="A153" s="288" t="s">
        <v>971</v>
      </c>
      <c r="B153" s="32">
        <f t="shared" ref="B153:M153" si="31">B17+B40+B63+B85+B107+B129</f>
        <v>26166</v>
      </c>
      <c r="C153" s="32">
        <f t="shared" si="31"/>
        <v>11466</v>
      </c>
      <c r="D153" s="31">
        <f t="shared" si="31"/>
        <v>59559</v>
      </c>
      <c r="E153" s="32">
        <f t="shared" si="31"/>
        <v>26505</v>
      </c>
      <c r="F153" s="32">
        <f t="shared" si="31"/>
        <v>84851</v>
      </c>
      <c r="G153" s="32">
        <f t="shared" si="31"/>
        <v>41145</v>
      </c>
      <c r="H153" s="32">
        <f t="shared" si="31"/>
        <v>58959</v>
      </c>
      <c r="I153" s="32">
        <f t="shared" si="31"/>
        <v>31047</v>
      </c>
      <c r="J153" s="32">
        <f t="shared" si="31"/>
        <v>30393</v>
      </c>
      <c r="K153" s="32">
        <f t="shared" si="31"/>
        <v>17106</v>
      </c>
      <c r="L153" s="336">
        <f t="shared" si="31"/>
        <v>259928</v>
      </c>
      <c r="M153" s="336">
        <f t="shared" si="31"/>
        <v>127269</v>
      </c>
    </row>
    <row r="154" spans="1:14" ht="15" customHeight="1">
      <c r="A154" s="288" t="s">
        <v>972</v>
      </c>
      <c r="B154" s="32">
        <f t="shared" ref="B154:M154" si="32">B18+B41+B64+B86+B108+B130</f>
        <v>14373</v>
      </c>
      <c r="C154" s="32">
        <f t="shared" si="32"/>
        <v>6135</v>
      </c>
      <c r="D154" s="31">
        <f t="shared" si="32"/>
        <v>38023</v>
      </c>
      <c r="E154" s="32">
        <f t="shared" si="32"/>
        <v>16116</v>
      </c>
      <c r="F154" s="32">
        <f t="shared" si="32"/>
        <v>67553</v>
      </c>
      <c r="G154" s="32">
        <f t="shared" si="32"/>
        <v>31257</v>
      </c>
      <c r="H154" s="32">
        <f t="shared" si="32"/>
        <v>62917</v>
      </c>
      <c r="I154" s="32">
        <f t="shared" si="32"/>
        <v>31681</v>
      </c>
      <c r="J154" s="32">
        <f t="shared" si="32"/>
        <v>42906</v>
      </c>
      <c r="K154" s="32">
        <f t="shared" si="32"/>
        <v>23078</v>
      </c>
      <c r="L154" s="336">
        <f t="shared" si="32"/>
        <v>225772</v>
      </c>
      <c r="M154" s="336">
        <f t="shared" si="32"/>
        <v>108267</v>
      </c>
    </row>
    <row r="155" spans="1:14" ht="15" customHeight="1">
      <c r="A155" s="288" t="s">
        <v>973</v>
      </c>
      <c r="B155" s="32">
        <f t="shared" ref="B155:M155" si="33">B19+B42+B65+B87+B109+B131</f>
        <v>5971</v>
      </c>
      <c r="C155" s="32">
        <f t="shared" si="33"/>
        <v>2434</v>
      </c>
      <c r="D155" s="31">
        <f t="shared" si="33"/>
        <v>17187</v>
      </c>
      <c r="E155" s="32">
        <f t="shared" si="33"/>
        <v>6849</v>
      </c>
      <c r="F155" s="32">
        <f t="shared" si="33"/>
        <v>39082</v>
      </c>
      <c r="G155" s="32">
        <f t="shared" si="33"/>
        <v>16806</v>
      </c>
      <c r="H155" s="32">
        <f t="shared" si="33"/>
        <v>46170</v>
      </c>
      <c r="I155" s="32">
        <f t="shared" si="33"/>
        <v>21276</v>
      </c>
      <c r="J155" s="32">
        <f t="shared" si="33"/>
        <v>43376</v>
      </c>
      <c r="K155" s="32">
        <f t="shared" si="33"/>
        <v>22145</v>
      </c>
      <c r="L155" s="336">
        <f t="shared" si="33"/>
        <v>151786</v>
      </c>
      <c r="M155" s="336">
        <f t="shared" si="33"/>
        <v>69510</v>
      </c>
    </row>
    <row r="156" spans="1:14" ht="15" customHeight="1">
      <c r="A156" s="288" t="s">
        <v>974</v>
      </c>
      <c r="B156" s="32">
        <f t="shared" ref="B156:M156" si="34">B20+B43+B66+B88+B110+B132</f>
        <v>2414</v>
      </c>
      <c r="C156" s="32">
        <f t="shared" si="34"/>
        <v>878</v>
      </c>
      <c r="D156" s="31">
        <f t="shared" si="34"/>
        <v>6905</v>
      </c>
      <c r="E156" s="32">
        <f t="shared" si="34"/>
        <v>2612</v>
      </c>
      <c r="F156" s="32">
        <f t="shared" si="34"/>
        <v>17808</v>
      </c>
      <c r="G156" s="32">
        <f t="shared" si="34"/>
        <v>6725</v>
      </c>
      <c r="H156" s="32">
        <f t="shared" si="34"/>
        <v>26857</v>
      </c>
      <c r="I156" s="32">
        <f t="shared" si="34"/>
        <v>11242</v>
      </c>
      <c r="J156" s="32">
        <f t="shared" si="34"/>
        <v>35064</v>
      </c>
      <c r="K156" s="32">
        <f t="shared" si="34"/>
        <v>16254</v>
      </c>
      <c r="L156" s="336">
        <f t="shared" si="34"/>
        <v>89048</v>
      </c>
      <c r="M156" s="336">
        <f t="shared" si="34"/>
        <v>37711</v>
      </c>
    </row>
    <row r="157" spans="1:14" ht="15" customHeight="1">
      <c r="A157" s="330" t="s">
        <v>975</v>
      </c>
      <c r="B157" s="32">
        <f t="shared" ref="B157:M157" si="35">B21+B44+B67+B89+B111+B133</f>
        <v>1087</v>
      </c>
      <c r="C157" s="32">
        <f t="shared" si="35"/>
        <v>373</v>
      </c>
      <c r="D157" s="31">
        <f t="shared" si="35"/>
        <v>3006</v>
      </c>
      <c r="E157" s="32">
        <f t="shared" si="35"/>
        <v>896</v>
      </c>
      <c r="F157" s="32">
        <f t="shared" si="35"/>
        <v>8142</v>
      </c>
      <c r="G157" s="32">
        <f t="shared" si="35"/>
        <v>2613</v>
      </c>
      <c r="H157" s="32">
        <f t="shared" si="35"/>
        <v>14705</v>
      </c>
      <c r="I157" s="32">
        <f t="shared" si="35"/>
        <v>5089</v>
      </c>
      <c r="J157" s="32">
        <f t="shared" si="35"/>
        <v>27408</v>
      </c>
      <c r="K157" s="32">
        <f t="shared" si="35"/>
        <v>10407</v>
      </c>
      <c r="L157" s="336">
        <f t="shared" si="35"/>
        <v>54348</v>
      </c>
      <c r="M157" s="336">
        <f t="shared" si="35"/>
        <v>19378</v>
      </c>
    </row>
    <row r="158" spans="1:14" ht="16.5" customHeight="1">
      <c r="A158" s="327" t="s">
        <v>395</v>
      </c>
      <c r="B158" s="291">
        <f>SUM(B146:B157)</f>
        <v>901301</v>
      </c>
      <c r="C158" s="291">
        <f t="shared" ref="C158:M158" si="36">C22+C45+C68+C90+C112+C134</f>
        <v>436717</v>
      </c>
      <c r="D158" s="291">
        <f t="shared" si="36"/>
        <v>555418</v>
      </c>
      <c r="E158" s="291">
        <f t="shared" si="36"/>
        <v>268387</v>
      </c>
      <c r="F158" s="291">
        <f t="shared" si="36"/>
        <v>457465</v>
      </c>
      <c r="G158" s="291">
        <f t="shared" si="36"/>
        <v>226367</v>
      </c>
      <c r="H158" s="291">
        <f t="shared" si="36"/>
        <v>292758</v>
      </c>
      <c r="I158" s="291">
        <f t="shared" si="36"/>
        <v>147170</v>
      </c>
      <c r="J158" s="291">
        <f t="shared" si="36"/>
        <v>202140</v>
      </c>
      <c r="K158" s="291">
        <f t="shared" si="36"/>
        <v>102231</v>
      </c>
      <c r="L158" s="291">
        <f t="shared" si="36"/>
        <v>2409082</v>
      </c>
      <c r="M158" s="291">
        <f t="shared" si="36"/>
        <v>1180872</v>
      </c>
    </row>
  </sheetData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rowBreaks count="6" manualBreakCount="6">
    <brk id="22" max="16383" man="1"/>
    <brk id="46" max="16383" man="1"/>
    <brk id="69" max="16383" man="1"/>
    <brk id="91" max="16383" man="1"/>
    <brk id="113" max="16383" man="1"/>
    <brk id="13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showZeros="0" zoomScale="75" workbookViewId="0">
      <selection activeCell="E15" sqref="E15"/>
    </sheetView>
  </sheetViews>
  <sheetFormatPr baseColWidth="10" defaultRowHeight="12.75"/>
  <cols>
    <col min="2" max="2" width="9.7109375" customWidth="1"/>
    <col min="3" max="3" width="9" customWidth="1"/>
    <col min="4" max="10" width="9.140625" customWidth="1"/>
    <col min="11" max="11" width="8.42578125" customWidth="1"/>
  </cols>
  <sheetData>
    <row r="1" spans="1:11" s="21" customFormat="1">
      <c r="A1" s="1098" t="s">
        <v>954</v>
      </c>
      <c r="B1" s="1098"/>
      <c r="C1" s="1098"/>
      <c r="D1" s="1098"/>
      <c r="E1" s="1098"/>
      <c r="F1" s="1098"/>
      <c r="G1" s="1098"/>
      <c r="H1" s="1098"/>
      <c r="I1" s="1098"/>
      <c r="J1" s="1098"/>
      <c r="K1" s="1098"/>
    </row>
    <row r="2" spans="1:11" s="21" customFormat="1">
      <c r="A2" s="1098" t="s">
        <v>675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</row>
    <row r="3" spans="1:11" s="21" customFormat="1">
      <c r="A3" s="1098" t="s">
        <v>2</v>
      </c>
      <c r="B3" s="1098"/>
      <c r="C3" s="1098"/>
      <c r="D3" s="1098"/>
      <c r="E3" s="1098"/>
      <c r="F3" s="1098"/>
      <c r="G3" s="1098"/>
      <c r="H3" s="1098"/>
      <c r="I3" s="1098"/>
      <c r="J3" s="1098"/>
      <c r="K3" s="1098"/>
    </row>
    <row r="4" spans="1:11" s="21" customFormat="1">
      <c r="A4" s="1116" t="s">
        <v>798</v>
      </c>
      <c r="B4" s="1116"/>
      <c r="C4" s="1116"/>
      <c r="D4" s="1116"/>
      <c r="E4" s="1116"/>
      <c r="F4" s="1116"/>
      <c r="G4" s="1116"/>
      <c r="H4" s="1116"/>
      <c r="I4" s="1116"/>
      <c r="J4" s="1116"/>
      <c r="K4" s="1116"/>
    </row>
    <row r="5" spans="1:11">
      <c r="A5" s="274"/>
    </row>
    <row r="6" spans="1:11">
      <c r="A6" s="274" t="s">
        <v>621</v>
      </c>
    </row>
    <row r="7" spans="1:11">
      <c r="A7" s="326" t="s">
        <v>779</v>
      </c>
      <c r="B7" s="1115" t="s">
        <v>987</v>
      </c>
      <c r="C7" s="1114"/>
      <c r="D7" s="1113" t="s">
        <v>988</v>
      </c>
      <c r="E7" s="1114"/>
      <c r="F7" s="1113" t="s">
        <v>989</v>
      </c>
      <c r="G7" s="1114"/>
      <c r="H7" s="1113" t="s">
        <v>990</v>
      </c>
      <c r="I7" s="1114"/>
      <c r="J7" s="1113" t="s">
        <v>395</v>
      </c>
      <c r="K7" s="1114"/>
    </row>
    <row r="8" spans="1:11">
      <c r="A8" s="327"/>
      <c r="B8" s="289" t="s">
        <v>665</v>
      </c>
      <c r="C8" s="289" t="s">
        <v>389</v>
      </c>
      <c r="D8" s="289" t="s">
        <v>665</v>
      </c>
      <c r="E8" s="289" t="s">
        <v>389</v>
      </c>
      <c r="F8" s="289" t="s">
        <v>665</v>
      </c>
      <c r="G8" s="289" t="s">
        <v>389</v>
      </c>
      <c r="H8" s="289" t="s">
        <v>665</v>
      </c>
      <c r="I8" s="289" t="s">
        <v>389</v>
      </c>
      <c r="J8" s="289" t="s">
        <v>665</v>
      </c>
      <c r="K8" s="289" t="s">
        <v>389</v>
      </c>
    </row>
    <row r="9" spans="1:11" ht="15" customHeight="1">
      <c r="A9" s="287" t="s">
        <v>967</v>
      </c>
      <c r="B9" s="222">
        <v>4</v>
      </c>
      <c r="C9" s="222">
        <v>0</v>
      </c>
      <c r="D9" s="290">
        <v>0</v>
      </c>
      <c r="E9" s="222">
        <v>0</v>
      </c>
      <c r="F9" s="222">
        <v>0</v>
      </c>
      <c r="G9" s="222">
        <v>0</v>
      </c>
      <c r="H9" s="222">
        <v>0</v>
      </c>
      <c r="I9" s="222">
        <v>0</v>
      </c>
      <c r="J9" s="339">
        <f>B9+D9+F9+H9</f>
        <v>4</v>
      </c>
      <c r="K9" s="339">
        <f>C9+E9+G9+I9</f>
        <v>0</v>
      </c>
    </row>
    <row r="10" spans="1:11" ht="15" customHeight="1">
      <c r="A10" s="288" t="s">
        <v>968</v>
      </c>
      <c r="B10" s="32">
        <v>44</v>
      </c>
      <c r="C10" s="32">
        <v>30</v>
      </c>
      <c r="D10" s="31">
        <v>2</v>
      </c>
      <c r="E10" s="32"/>
      <c r="F10" s="32">
        <v>0</v>
      </c>
      <c r="G10" s="32">
        <v>0</v>
      </c>
      <c r="H10" s="32">
        <v>0</v>
      </c>
      <c r="I10" s="32">
        <v>0</v>
      </c>
      <c r="J10" s="336">
        <f t="shared" ref="J10:K20" si="0">B10+D10+F10+H10</f>
        <v>46</v>
      </c>
      <c r="K10" s="336">
        <f t="shared" si="0"/>
        <v>30</v>
      </c>
    </row>
    <row r="11" spans="1:11" ht="15" customHeight="1">
      <c r="A11" s="288" t="s">
        <v>969</v>
      </c>
      <c r="B11" s="32">
        <v>789</v>
      </c>
      <c r="C11" s="32">
        <v>497</v>
      </c>
      <c r="D11" s="31">
        <v>53</v>
      </c>
      <c r="E11" s="32">
        <v>40</v>
      </c>
      <c r="F11" s="32">
        <v>1</v>
      </c>
      <c r="G11" s="32">
        <v>1</v>
      </c>
      <c r="H11" s="32">
        <v>0</v>
      </c>
      <c r="I11" s="32">
        <v>0</v>
      </c>
      <c r="J11" s="336">
        <f t="shared" si="0"/>
        <v>843</v>
      </c>
      <c r="K11" s="336">
        <f t="shared" si="0"/>
        <v>538</v>
      </c>
    </row>
    <row r="12" spans="1:11" ht="15" customHeight="1">
      <c r="A12" s="288" t="s">
        <v>970</v>
      </c>
      <c r="B12" s="32">
        <v>4805</v>
      </c>
      <c r="C12" s="32">
        <v>2763</v>
      </c>
      <c r="D12" s="31">
        <v>672</v>
      </c>
      <c r="E12" s="32">
        <v>427</v>
      </c>
      <c r="F12" s="32">
        <v>67</v>
      </c>
      <c r="G12" s="32">
        <v>35</v>
      </c>
      <c r="H12" s="32"/>
      <c r="I12" s="32">
        <v>0</v>
      </c>
      <c r="J12" s="336">
        <f t="shared" si="0"/>
        <v>5544</v>
      </c>
      <c r="K12" s="336">
        <f t="shared" si="0"/>
        <v>3225</v>
      </c>
    </row>
    <row r="13" spans="1:11" ht="15" customHeight="1">
      <c r="A13" s="288" t="s">
        <v>971</v>
      </c>
      <c r="B13" s="32">
        <v>9041</v>
      </c>
      <c r="C13" s="32">
        <v>4992</v>
      </c>
      <c r="D13" s="31">
        <v>3293</v>
      </c>
      <c r="E13" s="32">
        <v>1959</v>
      </c>
      <c r="F13" s="32">
        <v>514</v>
      </c>
      <c r="G13" s="32">
        <v>319</v>
      </c>
      <c r="H13" s="32">
        <v>16</v>
      </c>
      <c r="I13" s="32">
        <v>11</v>
      </c>
      <c r="J13" s="336">
        <f t="shared" si="0"/>
        <v>12864</v>
      </c>
      <c r="K13" s="336">
        <f t="shared" si="0"/>
        <v>7281</v>
      </c>
    </row>
    <row r="14" spans="1:11" ht="15" customHeight="1">
      <c r="A14" s="288" t="s">
        <v>972</v>
      </c>
      <c r="B14" s="32">
        <v>10765</v>
      </c>
      <c r="C14" s="32">
        <v>5701</v>
      </c>
      <c r="D14" s="31">
        <v>6739</v>
      </c>
      <c r="E14" s="32">
        <v>3629</v>
      </c>
      <c r="F14" s="32">
        <v>2586</v>
      </c>
      <c r="G14" s="32">
        <v>1519</v>
      </c>
      <c r="H14" s="32">
        <v>317</v>
      </c>
      <c r="I14" s="32">
        <v>193</v>
      </c>
      <c r="J14" s="336">
        <f t="shared" si="0"/>
        <v>20407</v>
      </c>
      <c r="K14" s="336">
        <f t="shared" si="0"/>
        <v>11042</v>
      </c>
    </row>
    <row r="15" spans="1:11" ht="15" customHeight="1">
      <c r="A15" s="288" t="s">
        <v>973</v>
      </c>
      <c r="B15" s="32">
        <v>10621</v>
      </c>
      <c r="C15" s="32">
        <v>5299</v>
      </c>
      <c r="D15" s="31">
        <v>7899</v>
      </c>
      <c r="E15" s="32">
        <v>4160</v>
      </c>
      <c r="F15" s="32">
        <v>5517</v>
      </c>
      <c r="G15" s="32">
        <v>3039</v>
      </c>
      <c r="H15" s="32">
        <v>1905</v>
      </c>
      <c r="I15" s="32">
        <v>1112</v>
      </c>
      <c r="J15" s="336">
        <f t="shared" si="0"/>
        <v>25942</v>
      </c>
      <c r="K15" s="336">
        <f t="shared" si="0"/>
        <v>13610</v>
      </c>
    </row>
    <row r="16" spans="1:11" ht="15" customHeight="1">
      <c r="A16" s="288" t="s">
        <v>974</v>
      </c>
      <c r="B16" s="32">
        <v>8551</v>
      </c>
      <c r="C16" s="32">
        <v>3988</v>
      </c>
      <c r="D16" s="31">
        <v>7817</v>
      </c>
      <c r="E16" s="32">
        <v>4021</v>
      </c>
      <c r="F16" s="32">
        <v>6703</v>
      </c>
      <c r="G16" s="32">
        <v>3612</v>
      </c>
      <c r="H16" s="32">
        <v>4370</v>
      </c>
      <c r="I16" s="32">
        <v>2422</v>
      </c>
      <c r="J16" s="336">
        <f t="shared" si="0"/>
        <v>27441</v>
      </c>
      <c r="K16" s="336">
        <f t="shared" si="0"/>
        <v>14043</v>
      </c>
    </row>
    <row r="17" spans="1:11" ht="15" customHeight="1">
      <c r="A17" s="288" t="s">
        <v>975</v>
      </c>
      <c r="B17" s="32">
        <v>5765</v>
      </c>
      <c r="C17" s="32">
        <v>2354</v>
      </c>
      <c r="D17" s="31">
        <v>6458</v>
      </c>
      <c r="E17" s="32">
        <v>2959</v>
      </c>
      <c r="F17" s="32">
        <v>6608</v>
      </c>
      <c r="G17" s="32">
        <v>3268</v>
      </c>
      <c r="H17" s="32">
        <v>5989</v>
      </c>
      <c r="I17" s="32">
        <v>3251</v>
      </c>
      <c r="J17" s="336">
        <f t="shared" si="0"/>
        <v>24820</v>
      </c>
      <c r="K17" s="336">
        <f t="shared" si="0"/>
        <v>11832</v>
      </c>
    </row>
    <row r="18" spans="1:11" ht="15" customHeight="1">
      <c r="A18" s="288" t="s">
        <v>976</v>
      </c>
      <c r="B18" s="32">
        <v>2638</v>
      </c>
      <c r="C18" s="32">
        <v>1003</v>
      </c>
      <c r="D18" s="31">
        <v>3720</v>
      </c>
      <c r="E18" s="32">
        <v>1533</v>
      </c>
      <c r="F18" s="32">
        <v>5100</v>
      </c>
      <c r="G18" s="32">
        <v>2436</v>
      </c>
      <c r="H18" s="32">
        <v>6262</v>
      </c>
      <c r="I18" s="32">
        <v>3234</v>
      </c>
      <c r="J18" s="336">
        <f t="shared" si="0"/>
        <v>17720</v>
      </c>
      <c r="K18" s="336">
        <f t="shared" si="0"/>
        <v>8206</v>
      </c>
    </row>
    <row r="19" spans="1:11" ht="15" customHeight="1">
      <c r="A19" s="288" t="s">
        <v>977</v>
      </c>
      <c r="B19" s="32">
        <v>492</v>
      </c>
      <c r="C19" s="32">
        <v>174</v>
      </c>
      <c r="D19" s="31">
        <v>1393</v>
      </c>
      <c r="E19" s="32">
        <v>501</v>
      </c>
      <c r="F19" s="32">
        <v>2553</v>
      </c>
      <c r="G19" s="32">
        <v>1090</v>
      </c>
      <c r="H19" s="32">
        <v>4739</v>
      </c>
      <c r="I19" s="32">
        <v>2270</v>
      </c>
      <c r="J19" s="336">
        <f t="shared" si="0"/>
        <v>9177</v>
      </c>
      <c r="K19" s="336">
        <f t="shared" si="0"/>
        <v>4035</v>
      </c>
    </row>
    <row r="20" spans="1:11" ht="15" customHeight="1">
      <c r="A20" s="288" t="s">
        <v>978</v>
      </c>
      <c r="B20" s="32">
        <v>136</v>
      </c>
      <c r="C20" s="32">
        <v>41</v>
      </c>
      <c r="D20" s="31">
        <v>360</v>
      </c>
      <c r="E20" s="32">
        <v>119</v>
      </c>
      <c r="F20" s="32">
        <v>1108</v>
      </c>
      <c r="G20" s="32">
        <v>406</v>
      </c>
      <c r="H20" s="32">
        <v>3831</v>
      </c>
      <c r="I20" s="32">
        <v>1649</v>
      </c>
      <c r="J20" s="336">
        <f t="shared" si="0"/>
        <v>5435</v>
      </c>
      <c r="K20" s="336">
        <f t="shared" si="0"/>
        <v>2215</v>
      </c>
    </row>
    <row r="21" spans="1:11" ht="14.25" customHeight="1">
      <c r="A21" s="289" t="s">
        <v>395</v>
      </c>
      <c r="B21" s="291">
        <f>SUM(B9:B20)</f>
        <v>53651</v>
      </c>
      <c r="C21" s="291">
        <f t="shared" ref="C21:K21" si="1">SUM(C9:C20)</f>
        <v>26842</v>
      </c>
      <c r="D21" s="291">
        <f t="shared" si="1"/>
        <v>38406</v>
      </c>
      <c r="E21" s="291">
        <f t="shared" si="1"/>
        <v>19348</v>
      </c>
      <c r="F21" s="291">
        <f t="shared" si="1"/>
        <v>30757</v>
      </c>
      <c r="G21" s="291">
        <f t="shared" si="1"/>
        <v>15725</v>
      </c>
      <c r="H21" s="291">
        <f t="shared" si="1"/>
        <v>27429</v>
      </c>
      <c r="I21" s="291">
        <f t="shared" si="1"/>
        <v>14142</v>
      </c>
      <c r="J21" s="291">
        <f t="shared" si="1"/>
        <v>150243</v>
      </c>
      <c r="K21" s="291">
        <f t="shared" si="1"/>
        <v>76057</v>
      </c>
    </row>
    <row r="23" spans="1:11" s="21" customFormat="1">
      <c r="A23" s="1098" t="s">
        <v>955</v>
      </c>
      <c r="B23" s="1098"/>
      <c r="C23" s="1098"/>
      <c r="D23" s="1098"/>
      <c r="E23" s="1098"/>
      <c r="F23" s="1098"/>
      <c r="G23" s="1098"/>
      <c r="H23" s="1098"/>
      <c r="I23" s="1098"/>
      <c r="J23" s="1098"/>
      <c r="K23" s="1098"/>
    </row>
    <row r="24" spans="1:11" s="21" customFormat="1">
      <c r="A24" s="1098" t="s">
        <v>675</v>
      </c>
      <c r="B24" s="1098"/>
      <c r="C24" s="1098"/>
      <c r="D24" s="1098"/>
      <c r="E24" s="1098"/>
      <c r="F24" s="1098"/>
      <c r="G24" s="1098"/>
      <c r="H24" s="1098"/>
      <c r="I24" s="1098"/>
      <c r="J24" s="1098"/>
      <c r="K24" s="1098"/>
    </row>
    <row r="25" spans="1:11" s="21" customFormat="1">
      <c r="A25" s="1098" t="s">
        <v>2</v>
      </c>
      <c r="B25" s="1098"/>
      <c r="C25" s="1098"/>
      <c r="D25" s="1098"/>
      <c r="E25" s="1098"/>
      <c r="F25" s="1098"/>
      <c r="G25" s="1098"/>
      <c r="H25" s="1098"/>
      <c r="I25" s="1098"/>
      <c r="J25" s="1098"/>
      <c r="K25" s="1098"/>
    </row>
    <row r="26" spans="1:11" s="21" customFormat="1">
      <c r="A26" s="1116" t="s">
        <v>798</v>
      </c>
      <c r="B26" s="1116"/>
      <c r="C26" s="1116"/>
      <c r="D26" s="1116"/>
      <c r="E26" s="1116"/>
      <c r="F26" s="1116"/>
      <c r="G26" s="1116"/>
      <c r="H26" s="1116"/>
      <c r="I26" s="1116"/>
      <c r="J26" s="1116"/>
      <c r="K26" s="1116"/>
    </row>
    <row r="27" spans="1:11">
      <c r="A27" s="274" t="s">
        <v>626</v>
      </c>
    </row>
    <row r="28" spans="1:11">
      <c r="A28" s="274"/>
    </row>
    <row r="29" spans="1:11">
      <c r="A29" s="326" t="s">
        <v>779</v>
      </c>
      <c r="B29" s="1115" t="s">
        <v>987</v>
      </c>
      <c r="C29" s="1114"/>
      <c r="D29" s="1113" t="s">
        <v>988</v>
      </c>
      <c r="E29" s="1114"/>
      <c r="F29" s="1113" t="s">
        <v>989</v>
      </c>
      <c r="G29" s="1114"/>
      <c r="H29" s="1113" t="s">
        <v>990</v>
      </c>
      <c r="I29" s="1114"/>
      <c r="J29" s="1113" t="s">
        <v>395</v>
      </c>
      <c r="K29" s="1114"/>
    </row>
    <row r="30" spans="1:11">
      <c r="A30" s="327"/>
      <c r="B30" s="289" t="s">
        <v>665</v>
      </c>
      <c r="C30" s="289" t="s">
        <v>389</v>
      </c>
      <c r="D30" s="289" t="s">
        <v>665</v>
      </c>
      <c r="E30" s="289" t="s">
        <v>389</v>
      </c>
      <c r="F30" s="289" t="s">
        <v>665</v>
      </c>
      <c r="G30" s="289" t="s">
        <v>389</v>
      </c>
      <c r="H30" s="289" t="s">
        <v>665</v>
      </c>
      <c r="I30" s="289" t="s">
        <v>389</v>
      </c>
      <c r="J30" s="326" t="s">
        <v>665</v>
      </c>
      <c r="K30" s="289" t="s">
        <v>389</v>
      </c>
    </row>
    <row r="31" spans="1:11" ht="15" customHeight="1">
      <c r="A31" s="287" t="s">
        <v>967</v>
      </c>
      <c r="B31" s="222"/>
      <c r="C31" s="222">
        <v>0</v>
      </c>
      <c r="D31" s="290">
        <v>0</v>
      </c>
      <c r="E31" s="222">
        <v>0</v>
      </c>
      <c r="F31" s="222">
        <v>0</v>
      </c>
      <c r="G31" s="222">
        <v>0</v>
      </c>
      <c r="H31" s="222">
        <v>0</v>
      </c>
      <c r="I31" s="444">
        <v>0</v>
      </c>
      <c r="J31" s="192">
        <f>B31+D31+F31+H31</f>
        <v>0</v>
      </c>
      <c r="K31" s="339">
        <f>C31+E31+G31+I31</f>
        <v>0</v>
      </c>
    </row>
    <row r="32" spans="1:11" ht="15" customHeight="1">
      <c r="A32" s="288" t="s">
        <v>968</v>
      </c>
      <c r="B32" s="32">
        <v>3</v>
      </c>
      <c r="C32" s="32">
        <v>2</v>
      </c>
      <c r="D32" s="31">
        <v>0</v>
      </c>
      <c r="E32" s="32">
        <v>0</v>
      </c>
      <c r="F32" s="334">
        <v>0</v>
      </c>
      <c r="G32" s="32">
        <v>0</v>
      </c>
      <c r="H32" s="32">
        <v>0</v>
      </c>
      <c r="I32" s="414">
        <v>0</v>
      </c>
      <c r="J32" s="192">
        <f t="shared" ref="J32:J42" si="2">B32+D32+F32+H32</f>
        <v>3</v>
      </c>
      <c r="K32" s="336">
        <f t="shared" ref="K32:K42" si="3">C32+E32+G32+I32</f>
        <v>2</v>
      </c>
    </row>
    <row r="33" spans="1:11" ht="15" customHeight="1">
      <c r="A33" s="288" t="s">
        <v>969</v>
      </c>
      <c r="B33" s="32">
        <v>52</v>
      </c>
      <c r="C33" s="32">
        <v>33</v>
      </c>
      <c r="D33" s="31">
        <v>0</v>
      </c>
      <c r="E33" s="32">
        <v>0</v>
      </c>
      <c r="F33" s="32">
        <v>0</v>
      </c>
      <c r="G33" s="32">
        <v>0</v>
      </c>
      <c r="H33" s="32">
        <v>0</v>
      </c>
      <c r="I33" s="414">
        <v>0</v>
      </c>
      <c r="J33" s="192">
        <f t="shared" si="2"/>
        <v>52</v>
      </c>
      <c r="K33" s="336">
        <f t="shared" si="3"/>
        <v>33</v>
      </c>
    </row>
    <row r="34" spans="1:11" ht="15" customHeight="1">
      <c r="A34" s="288" t="s">
        <v>970</v>
      </c>
      <c r="B34" s="32">
        <v>506</v>
      </c>
      <c r="C34" s="32">
        <v>317</v>
      </c>
      <c r="D34" s="31">
        <v>45</v>
      </c>
      <c r="E34" s="32">
        <v>24</v>
      </c>
      <c r="F34" s="32">
        <v>1</v>
      </c>
      <c r="G34" s="32">
        <v>1</v>
      </c>
      <c r="H34" s="32">
        <v>0</v>
      </c>
      <c r="I34" s="414">
        <v>0</v>
      </c>
      <c r="J34" s="192">
        <f t="shared" si="2"/>
        <v>552</v>
      </c>
      <c r="K34" s="336">
        <f t="shared" si="3"/>
        <v>342</v>
      </c>
    </row>
    <row r="35" spans="1:11" ht="15" customHeight="1">
      <c r="A35" s="288" t="s">
        <v>971</v>
      </c>
      <c r="B35" s="32">
        <v>1241</v>
      </c>
      <c r="C35" s="32">
        <v>707</v>
      </c>
      <c r="D35" s="31">
        <v>259</v>
      </c>
      <c r="E35" s="32">
        <v>157</v>
      </c>
      <c r="F35" s="32">
        <v>29</v>
      </c>
      <c r="G35" s="32">
        <v>12</v>
      </c>
      <c r="H35" s="32">
        <v>0</v>
      </c>
      <c r="I35" s="414">
        <v>0</v>
      </c>
      <c r="J35" s="192">
        <f t="shared" si="2"/>
        <v>1529</v>
      </c>
      <c r="K35" s="336">
        <f t="shared" si="3"/>
        <v>876</v>
      </c>
    </row>
    <row r="36" spans="1:11" ht="15" customHeight="1">
      <c r="A36" s="288" t="s">
        <v>972</v>
      </c>
      <c r="B36" s="32">
        <v>1853</v>
      </c>
      <c r="C36" s="32">
        <v>1016</v>
      </c>
      <c r="D36" s="31">
        <v>612</v>
      </c>
      <c r="E36" s="32">
        <v>355</v>
      </c>
      <c r="F36" s="32">
        <v>214</v>
      </c>
      <c r="G36" s="32">
        <v>103</v>
      </c>
      <c r="H36" s="32">
        <v>21</v>
      </c>
      <c r="I36" s="414">
        <v>9</v>
      </c>
      <c r="J36" s="192">
        <f t="shared" si="2"/>
        <v>2700</v>
      </c>
      <c r="K36" s="336">
        <f t="shared" si="3"/>
        <v>1483</v>
      </c>
    </row>
    <row r="37" spans="1:11" ht="15" customHeight="1">
      <c r="A37" s="288" t="s">
        <v>973</v>
      </c>
      <c r="B37" s="32">
        <v>2588</v>
      </c>
      <c r="C37" s="32">
        <v>1361</v>
      </c>
      <c r="D37" s="31">
        <v>956</v>
      </c>
      <c r="E37" s="32">
        <v>539</v>
      </c>
      <c r="F37" s="32">
        <v>550</v>
      </c>
      <c r="G37" s="32">
        <v>311</v>
      </c>
      <c r="H37" s="32">
        <v>152</v>
      </c>
      <c r="I37" s="414">
        <v>92</v>
      </c>
      <c r="J37" s="192">
        <f t="shared" si="2"/>
        <v>4246</v>
      </c>
      <c r="K37" s="336">
        <f t="shared" si="3"/>
        <v>2303</v>
      </c>
    </row>
    <row r="38" spans="1:11" ht="15" customHeight="1">
      <c r="A38" s="288" t="s">
        <v>974</v>
      </c>
      <c r="B38" s="32">
        <v>2929</v>
      </c>
      <c r="C38" s="32">
        <v>1513</v>
      </c>
      <c r="D38" s="31">
        <v>1385</v>
      </c>
      <c r="E38" s="32">
        <v>751</v>
      </c>
      <c r="F38" s="32">
        <v>914</v>
      </c>
      <c r="G38" s="32">
        <v>468</v>
      </c>
      <c r="H38" s="32">
        <v>399</v>
      </c>
      <c r="I38" s="414">
        <v>221</v>
      </c>
      <c r="J38" s="192">
        <f t="shared" si="2"/>
        <v>5627</v>
      </c>
      <c r="K38" s="336">
        <f t="shared" si="3"/>
        <v>2953</v>
      </c>
    </row>
    <row r="39" spans="1:11" ht="15" customHeight="1">
      <c r="A39" s="288" t="s">
        <v>975</v>
      </c>
      <c r="B39" s="32">
        <v>2662</v>
      </c>
      <c r="C39" s="32">
        <v>1281</v>
      </c>
      <c r="D39" s="31">
        <v>1470</v>
      </c>
      <c r="E39" s="32">
        <v>754</v>
      </c>
      <c r="F39" s="32">
        <v>1173</v>
      </c>
      <c r="G39" s="32">
        <v>623</v>
      </c>
      <c r="H39" s="32">
        <v>660</v>
      </c>
      <c r="I39" s="414">
        <v>328</v>
      </c>
      <c r="J39" s="192">
        <f t="shared" si="2"/>
        <v>5965</v>
      </c>
      <c r="K39" s="336">
        <f t="shared" si="3"/>
        <v>2986</v>
      </c>
    </row>
    <row r="40" spans="1:11" ht="15" customHeight="1">
      <c r="A40" s="288" t="s">
        <v>976</v>
      </c>
      <c r="B40" s="32">
        <v>1670</v>
      </c>
      <c r="C40" s="32">
        <v>703</v>
      </c>
      <c r="D40" s="31">
        <v>1421</v>
      </c>
      <c r="E40" s="32">
        <v>664</v>
      </c>
      <c r="F40" s="32">
        <v>1296</v>
      </c>
      <c r="G40" s="32">
        <v>618</v>
      </c>
      <c r="H40" s="32">
        <v>919</v>
      </c>
      <c r="I40" s="414">
        <v>467</v>
      </c>
      <c r="J40" s="192">
        <f t="shared" si="2"/>
        <v>5306</v>
      </c>
      <c r="K40" s="336">
        <f t="shared" si="3"/>
        <v>2452</v>
      </c>
    </row>
    <row r="41" spans="1:11" ht="15" customHeight="1">
      <c r="A41" s="288" t="s">
        <v>977</v>
      </c>
      <c r="B41" s="32">
        <v>510</v>
      </c>
      <c r="C41" s="32">
        <v>200</v>
      </c>
      <c r="D41" s="31">
        <v>696</v>
      </c>
      <c r="E41" s="32">
        <v>271</v>
      </c>
      <c r="F41" s="32">
        <v>1006</v>
      </c>
      <c r="G41" s="32">
        <v>403</v>
      </c>
      <c r="H41" s="32">
        <v>1130</v>
      </c>
      <c r="I41" s="414">
        <v>533</v>
      </c>
      <c r="J41" s="192">
        <f t="shared" si="2"/>
        <v>3342</v>
      </c>
      <c r="K41" s="336">
        <f t="shared" si="3"/>
        <v>1407</v>
      </c>
    </row>
    <row r="42" spans="1:11" ht="15" customHeight="1">
      <c r="A42" s="288" t="s">
        <v>978</v>
      </c>
      <c r="B42" s="32">
        <v>82</v>
      </c>
      <c r="C42" s="32">
        <v>21</v>
      </c>
      <c r="D42" s="31">
        <v>193</v>
      </c>
      <c r="E42" s="32">
        <v>67</v>
      </c>
      <c r="F42" s="32">
        <v>782</v>
      </c>
      <c r="G42" s="32">
        <v>309</v>
      </c>
      <c r="H42" s="32">
        <v>1630</v>
      </c>
      <c r="I42" s="414">
        <v>710</v>
      </c>
      <c r="J42" s="445">
        <f t="shared" si="2"/>
        <v>2687</v>
      </c>
      <c r="K42" s="336">
        <f t="shared" si="3"/>
        <v>1107</v>
      </c>
    </row>
    <row r="43" spans="1:11">
      <c r="A43" s="289" t="s">
        <v>395</v>
      </c>
      <c r="B43" s="291">
        <f>SUM(B31:B42)</f>
        <v>14096</v>
      </c>
      <c r="C43" s="291">
        <f t="shared" ref="C43:K43" si="4">SUM(C31:C42)</f>
        <v>7154</v>
      </c>
      <c r="D43" s="291">
        <f t="shared" si="4"/>
        <v>7037</v>
      </c>
      <c r="E43" s="291">
        <f t="shared" si="4"/>
        <v>3582</v>
      </c>
      <c r="F43" s="291">
        <f t="shared" si="4"/>
        <v>5965</v>
      </c>
      <c r="G43" s="291">
        <f t="shared" si="4"/>
        <v>2848</v>
      </c>
      <c r="H43" s="291">
        <f t="shared" si="4"/>
        <v>4911</v>
      </c>
      <c r="I43" s="291">
        <f t="shared" si="4"/>
        <v>2360</v>
      </c>
      <c r="J43" s="291">
        <f t="shared" si="4"/>
        <v>32009</v>
      </c>
      <c r="K43" s="291">
        <f t="shared" si="4"/>
        <v>15944</v>
      </c>
    </row>
    <row r="44" spans="1:11">
      <c r="B44" s="21"/>
      <c r="F44" s="21"/>
    </row>
    <row r="45" spans="1:11" s="21" customFormat="1">
      <c r="A45" s="1098" t="s">
        <v>980</v>
      </c>
      <c r="B45" s="1098"/>
      <c r="C45" s="1098"/>
      <c r="D45" s="1098"/>
      <c r="E45" s="1098"/>
      <c r="F45" s="1098"/>
      <c r="G45" s="1098"/>
      <c r="H45" s="1098"/>
      <c r="I45" s="1098"/>
      <c r="J45" s="1098"/>
      <c r="K45" s="1098"/>
    </row>
    <row r="46" spans="1:11" s="21" customFormat="1">
      <c r="A46" s="1098" t="s">
        <v>675</v>
      </c>
      <c r="B46" s="1098"/>
      <c r="C46" s="1098"/>
      <c r="D46" s="1098"/>
      <c r="E46" s="1098"/>
      <c r="F46" s="1098"/>
      <c r="G46" s="1098"/>
      <c r="H46" s="1098"/>
      <c r="I46" s="1098"/>
      <c r="J46" s="1098"/>
      <c r="K46" s="1098"/>
    </row>
    <row r="47" spans="1:11" s="21" customFormat="1">
      <c r="A47" s="1098" t="s">
        <v>2</v>
      </c>
      <c r="B47" s="1098"/>
      <c r="C47" s="1098"/>
      <c r="D47" s="1098"/>
      <c r="E47" s="1098"/>
      <c r="F47" s="1098"/>
      <c r="G47" s="1098"/>
      <c r="H47" s="1098"/>
      <c r="I47" s="1098"/>
      <c r="J47" s="1098"/>
      <c r="K47" s="1098"/>
    </row>
    <row r="48" spans="1:11" s="21" customFormat="1">
      <c r="A48" s="1116" t="s">
        <v>798</v>
      </c>
      <c r="B48" s="1116"/>
      <c r="C48" s="1116"/>
      <c r="D48" s="1116"/>
      <c r="E48" s="1116"/>
      <c r="F48" s="1116"/>
      <c r="G48" s="1116"/>
      <c r="H48" s="1116"/>
      <c r="I48" s="1116"/>
      <c r="J48" s="1116"/>
      <c r="K48" s="1116"/>
    </row>
    <row r="49" spans="1:11">
      <c r="A49" s="274" t="s">
        <v>622</v>
      </c>
    </row>
    <row r="50" spans="1:11">
      <c r="A50" s="274"/>
    </row>
    <row r="51" spans="1:11">
      <c r="A51" s="326" t="s">
        <v>779</v>
      </c>
      <c r="B51" s="1115" t="s">
        <v>987</v>
      </c>
      <c r="C51" s="1114"/>
      <c r="D51" s="1113" t="s">
        <v>988</v>
      </c>
      <c r="E51" s="1114"/>
      <c r="F51" s="1113" t="s">
        <v>989</v>
      </c>
      <c r="G51" s="1114"/>
      <c r="H51" s="1113" t="s">
        <v>990</v>
      </c>
      <c r="I51" s="1114"/>
      <c r="J51" s="1113" t="s">
        <v>395</v>
      </c>
      <c r="K51" s="1114"/>
    </row>
    <row r="52" spans="1:11">
      <c r="A52" s="327"/>
      <c r="B52" s="289" t="s">
        <v>665</v>
      </c>
      <c r="C52" s="289" t="s">
        <v>389</v>
      </c>
      <c r="D52" s="289" t="s">
        <v>665</v>
      </c>
      <c r="E52" s="289" t="s">
        <v>389</v>
      </c>
      <c r="F52" s="289" t="s">
        <v>665</v>
      </c>
      <c r="G52" s="289" t="s">
        <v>389</v>
      </c>
      <c r="H52" s="289" t="s">
        <v>665</v>
      </c>
      <c r="I52" s="289" t="s">
        <v>389</v>
      </c>
      <c r="J52" s="289" t="s">
        <v>665</v>
      </c>
      <c r="K52" s="289" t="s">
        <v>389</v>
      </c>
    </row>
    <row r="53" spans="1:11" ht="15" customHeight="1">
      <c r="A53" s="287" t="s">
        <v>967</v>
      </c>
      <c r="B53" s="222">
        <v>3</v>
      </c>
      <c r="C53" s="222">
        <v>0</v>
      </c>
      <c r="D53" s="290">
        <v>0</v>
      </c>
      <c r="E53" s="222">
        <v>0</v>
      </c>
      <c r="F53" s="222">
        <v>0</v>
      </c>
      <c r="G53" s="222">
        <v>0</v>
      </c>
      <c r="H53" s="222">
        <v>0</v>
      </c>
      <c r="I53" s="222">
        <v>0</v>
      </c>
      <c r="J53" s="339">
        <f>B53+D53+F53+H53</f>
        <v>3</v>
      </c>
      <c r="K53" s="339">
        <f>C53+E53+G53+I53</f>
        <v>0</v>
      </c>
    </row>
    <row r="54" spans="1:11" ht="15" customHeight="1">
      <c r="A54" s="288" t="s">
        <v>968</v>
      </c>
      <c r="B54" s="32">
        <v>12</v>
      </c>
      <c r="C54" s="32">
        <v>6</v>
      </c>
      <c r="D54" s="31">
        <v>0</v>
      </c>
      <c r="E54" s="32">
        <v>0</v>
      </c>
      <c r="F54" s="32">
        <v>0</v>
      </c>
      <c r="G54" s="32">
        <v>0</v>
      </c>
      <c r="H54" s="32">
        <v>0</v>
      </c>
      <c r="I54" s="32">
        <v>0</v>
      </c>
      <c r="J54" s="336">
        <f t="shared" ref="J54:K64" si="5">B54+D54+F54+H54</f>
        <v>12</v>
      </c>
      <c r="K54" s="336">
        <f t="shared" si="5"/>
        <v>6</v>
      </c>
    </row>
    <row r="55" spans="1:11" ht="15" customHeight="1">
      <c r="A55" s="288" t="s">
        <v>969</v>
      </c>
      <c r="B55" s="32">
        <v>70</v>
      </c>
      <c r="C55" s="32">
        <v>44</v>
      </c>
      <c r="D55" s="31">
        <v>2</v>
      </c>
      <c r="E55" s="32">
        <v>1</v>
      </c>
      <c r="F55" s="32">
        <v>1</v>
      </c>
      <c r="G55" s="32"/>
      <c r="H55" s="32">
        <v>0</v>
      </c>
      <c r="I55" s="32">
        <v>0</v>
      </c>
      <c r="J55" s="336">
        <f t="shared" si="5"/>
        <v>73</v>
      </c>
      <c r="K55" s="336">
        <f t="shared" si="5"/>
        <v>45</v>
      </c>
    </row>
    <row r="56" spans="1:11" ht="15" customHeight="1">
      <c r="A56" s="288" t="s">
        <v>970</v>
      </c>
      <c r="B56" s="32">
        <v>705</v>
      </c>
      <c r="C56" s="32">
        <v>386</v>
      </c>
      <c r="D56" s="31">
        <v>43</v>
      </c>
      <c r="E56" s="32">
        <v>23</v>
      </c>
      <c r="F56" s="32">
        <v>3</v>
      </c>
      <c r="G56" s="32">
        <v>1</v>
      </c>
      <c r="H56" s="32">
        <v>0</v>
      </c>
      <c r="I56" s="32">
        <v>0</v>
      </c>
      <c r="J56" s="336">
        <f t="shared" si="5"/>
        <v>751</v>
      </c>
      <c r="K56" s="336">
        <f t="shared" si="5"/>
        <v>410</v>
      </c>
    </row>
    <row r="57" spans="1:11" ht="15" customHeight="1">
      <c r="A57" s="288" t="s">
        <v>971</v>
      </c>
      <c r="B57" s="32">
        <v>2220</v>
      </c>
      <c r="C57" s="32">
        <v>1231</v>
      </c>
      <c r="D57" s="31">
        <v>378</v>
      </c>
      <c r="E57" s="32">
        <v>193</v>
      </c>
      <c r="F57" s="32">
        <v>45</v>
      </c>
      <c r="G57" s="32">
        <v>27</v>
      </c>
      <c r="H57" s="32">
        <v>3</v>
      </c>
      <c r="I57" s="32">
        <v>2</v>
      </c>
      <c r="J57" s="336">
        <f t="shared" si="5"/>
        <v>2646</v>
      </c>
      <c r="K57" s="336">
        <f t="shared" si="5"/>
        <v>1453</v>
      </c>
    </row>
    <row r="58" spans="1:11" ht="15" customHeight="1">
      <c r="A58" s="288" t="s">
        <v>972</v>
      </c>
      <c r="B58" s="32">
        <v>3724</v>
      </c>
      <c r="C58" s="32">
        <v>2094</v>
      </c>
      <c r="D58" s="31">
        <v>1354</v>
      </c>
      <c r="E58" s="32">
        <v>750</v>
      </c>
      <c r="F58" s="32">
        <v>317</v>
      </c>
      <c r="G58" s="32">
        <v>185</v>
      </c>
      <c r="H58" s="32">
        <v>44</v>
      </c>
      <c r="I58" s="32">
        <v>21</v>
      </c>
      <c r="J58" s="336">
        <f t="shared" si="5"/>
        <v>5439</v>
      </c>
      <c r="K58" s="336">
        <f t="shared" si="5"/>
        <v>3050</v>
      </c>
    </row>
    <row r="59" spans="1:11" ht="15" customHeight="1">
      <c r="A59" s="288" t="s">
        <v>973</v>
      </c>
      <c r="B59" s="32">
        <v>4488</v>
      </c>
      <c r="C59" s="32">
        <v>2363</v>
      </c>
      <c r="D59" s="31">
        <v>2021</v>
      </c>
      <c r="E59" s="32">
        <v>1101</v>
      </c>
      <c r="F59" s="32">
        <v>977</v>
      </c>
      <c r="G59" s="32">
        <v>520</v>
      </c>
      <c r="H59" s="32">
        <v>259</v>
      </c>
      <c r="I59" s="32">
        <v>126</v>
      </c>
      <c r="J59" s="336">
        <f t="shared" si="5"/>
        <v>7745</v>
      </c>
      <c r="K59" s="336">
        <f t="shared" si="5"/>
        <v>4110</v>
      </c>
    </row>
    <row r="60" spans="1:11" ht="15" customHeight="1">
      <c r="A60" s="288" t="s">
        <v>974</v>
      </c>
      <c r="B60" s="32">
        <v>4688</v>
      </c>
      <c r="C60" s="32">
        <v>2383</v>
      </c>
      <c r="D60" s="31">
        <v>2569</v>
      </c>
      <c r="E60" s="32">
        <v>1306</v>
      </c>
      <c r="F60" s="32">
        <v>1622</v>
      </c>
      <c r="G60" s="32">
        <v>861</v>
      </c>
      <c r="H60" s="32">
        <v>885</v>
      </c>
      <c r="I60" s="32">
        <v>491</v>
      </c>
      <c r="J60" s="336">
        <f t="shared" si="5"/>
        <v>9764</v>
      </c>
      <c r="K60" s="336">
        <f t="shared" si="5"/>
        <v>5041</v>
      </c>
    </row>
    <row r="61" spans="1:11" ht="15" customHeight="1">
      <c r="A61" s="288" t="s">
        <v>975</v>
      </c>
      <c r="B61" s="32">
        <v>3495</v>
      </c>
      <c r="C61" s="32">
        <v>1620</v>
      </c>
      <c r="D61" s="31">
        <v>2386</v>
      </c>
      <c r="E61" s="32">
        <v>1181</v>
      </c>
      <c r="F61" s="32">
        <v>2061</v>
      </c>
      <c r="G61" s="32">
        <v>1045</v>
      </c>
      <c r="H61" s="32">
        <v>1660</v>
      </c>
      <c r="I61" s="32">
        <v>868</v>
      </c>
      <c r="J61" s="336">
        <f t="shared" si="5"/>
        <v>9602</v>
      </c>
      <c r="K61" s="336">
        <f t="shared" si="5"/>
        <v>4714</v>
      </c>
    </row>
    <row r="62" spans="1:11" ht="15" customHeight="1">
      <c r="A62" s="288" t="s">
        <v>976</v>
      </c>
      <c r="B62" s="32">
        <v>2009</v>
      </c>
      <c r="C62" s="32">
        <v>808</v>
      </c>
      <c r="D62" s="31">
        <v>1912</v>
      </c>
      <c r="E62" s="32">
        <v>856</v>
      </c>
      <c r="F62" s="32">
        <v>1982</v>
      </c>
      <c r="G62" s="32">
        <v>965</v>
      </c>
      <c r="H62" s="32">
        <v>2069</v>
      </c>
      <c r="I62" s="32">
        <v>1051</v>
      </c>
      <c r="J62" s="336">
        <f t="shared" si="5"/>
        <v>7972</v>
      </c>
      <c r="K62" s="336">
        <f t="shared" si="5"/>
        <v>3680</v>
      </c>
    </row>
    <row r="63" spans="1:11" ht="15" customHeight="1">
      <c r="A63" s="288" t="s">
        <v>977</v>
      </c>
      <c r="B63" s="32">
        <v>539</v>
      </c>
      <c r="C63" s="32">
        <v>186</v>
      </c>
      <c r="D63" s="31">
        <v>963</v>
      </c>
      <c r="E63" s="32">
        <v>377</v>
      </c>
      <c r="F63" s="32">
        <v>1366</v>
      </c>
      <c r="G63" s="32">
        <v>590</v>
      </c>
      <c r="H63" s="32">
        <v>2137</v>
      </c>
      <c r="I63" s="32">
        <v>1066</v>
      </c>
      <c r="J63" s="336">
        <f t="shared" si="5"/>
        <v>5005</v>
      </c>
      <c r="K63" s="336">
        <f t="shared" si="5"/>
        <v>2219</v>
      </c>
    </row>
    <row r="64" spans="1:11" ht="15" customHeight="1">
      <c r="A64" s="288" t="s">
        <v>978</v>
      </c>
      <c r="B64" s="32">
        <v>164</v>
      </c>
      <c r="C64" s="32">
        <v>53</v>
      </c>
      <c r="D64" s="31">
        <v>437</v>
      </c>
      <c r="E64" s="32">
        <v>168</v>
      </c>
      <c r="F64" s="32">
        <v>934</v>
      </c>
      <c r="G64" s="32">
        <v>346</v>
      </c>
      <c r="H64" s="32">
        <v>2964</v>
      </c>
      <c r="I64" s="32">
        <v>1222</v>
      </c>
      <c r="J64" s="336">
        <f t="shared" si="5"/>
        <v>4499</v>
      </c>
      <c r="K64" s="336">
        <f t="shared" si="5"/>
        <v>1789</v>
      </c>
    </row>
    <row r="65" spans="1:11" ht="16.5" customHeight="1">
      <c r="A65" s="289" t="s">
        <v>395</v>
      </c>
      <c r="B65" s="291">
        <f>SUM(B53:B64)</f>
        <v>22117</v>
      </c>
      <c r="C65" s="291">
        <f>SUM(C53:C64)</f>
        <v>11174</v>
      </c>
      <c r="D65" s="291">
        <f t="shared" ref="D65:K65" si="6">SUM(D53:D64)</f>
        <v>12065</v>
      </c>
      <c r="E65" s="291">
        <f t="shared" si="6"/>
        <v>5956</v>
      </c>
      <c r="F65" s="291">
        <f t="shared" si="6"/>
        <v>9308</v>
      </c>
      <c r="G65" s="291">
        <f t="shared" si="6"/>
        <v>4540</v>
      </c>
      <c r="H65" s="291">
        <f t="shared" si="6"/>
        <v>10021</v>
      </c>
      <c r="I65" s="291">
        <f t="shared" si="6"/>
        <v>4847</v>
      </c>
      <c r="J65" s="291">
        <f t="shared" si="6"/>
        <v>53511</v>
      </c>
      <c r="K65" s="291">
        <f t="shared" si="6"/>
        <v>26517</v>
      </c>
    </row>
    <row r="66" spans="1:11">
      <c r="B66" s="21"/>
      <c r="C66" s="21"/>
      <c r="D66" s="21"/>
      <c r="E66" s="21"/>
      <c r="F66" s="21"/>
      <c r="G66" s="21"/>
      <c r="H66" s="21"/>
      <c r="I66" s="21"/>
    </row>
    <row r="67" spans="1:11" s="21" customFormat="1">
      <c r="A67" s="1098" t="s">
        <v>979</v>
      </c>
      <c r="B67" s="1098"/>
      <c r="C67" s="1098"/>
      <c r="D67" s="1098"/>
      <c r="E67" s="1098"/>
      <c r="F67" s="1098"/>
      <c r="G67" s="1098"/>
      <c r="H67" s="1098"/>
      <c r="I67" s="1098"/>
      <c r="J67" s="1098"/>
      <c r="K67" s="1098"/>
    </row>
    <row r="68" spans="1:11" s="21" customFormat="1">
      <c r="A68" s="1098" t="s">
        <v>675</v>
      </c>
      <c r="B68" s="1098"/>
      <c r="C68" s="1098"/>
      <c r="D68" s="1098"/>
      <c r="E68" s="1098"/>
      <c r="F68" s="1098"/>
      <c r="G68" s="1098"/>
      <c r="H68" s="1098"/>
      <c r="I68" s="1098"/>
      <c r="J68" s="1098"/>
      <c r="K68" s="1098"/>
    </row>
    <row r="69" spans="1:11" s="21" customFormat="1">
      <c r="A69" s="1098" t="s">
        <v>2</v>
      </c>
      <c r="B69" s="1098"/>
      <c r="C69" s="1098"/>
      <c r="D69" s="1098"/>
      <c r="E69" s="1098"/>
      <c r="F69" s="1098"/>
      <c r="G69" s="1098"/>
      <c r="H69" s="1098"/>
      <c r="I69" s="1098"/>
      <c r="J69" s="1098"/>
      <c r="K69" s="1098"/>
    </row>
    <row r="70" spans="1:11" s="21" customFormat="1">
      <c r="A70" s="1116" t="s">
        <v>798</v>
      </c>
      <c r="B70" s="1116"/>
      <c r="C70" s="1116"/>
      <c r="D70" s="1116"/>
      <c r="E70" s="1116"/>
      <c r="F70" s="1116"/>
      <c r="G70" s="1116"/>
      <c r="H70" s="1116"/>
      <c r="I70" s="1116"/>
      <c r="J70" s="1116"/>
      <c r="K70" s="1116"/>
    </row>
    <row r="71" spans="1:11">
      <c r="A71" s="274" t="s">
        <v>624</v>
      </c>
      <c r="B71" s="21"/>
      <c r="C71" s="21"/>
      <c r="D71" s="21"/>
      <c r="E71" s="21"/>
      <c r="F71" s="21"/>
      <c r="G71" s="21"/>
      <c r="H71" s="21"/>
      <c r="I71" s="21"/>
    </row>
    <row r="73" spans="1:11">
      <c r="A73" s="326" t="s">
        <v>779</v>
      </c>
      <c r="B73" s="1115" t="s">
        <v>987</v>
      </c>
      <c r="C73" s="1114"/>
      <c r="D73" s="1113" t="s">
        <v>988</v>
      </c>
      <c r="E73" s="1114"/>
      <c r="F73" s="1113" t="s">
        <v>989</v>
      </c>
      <c r="G73" s="1114"/>
      <c r="H73" s="1113" t="s">
        <v>990</v>
      </c>
      <c r="I73" s="1114"/>
      <c r="J73" s="1113" t="s">
        <v>395</v>
      </c>
      <c r="K73" s="1114"/>
    </row>
    <row r="74" spans="1:11">
      <c r="A74" s="327"/>
      <c r="B74" s="289" t="s">
        <v>665</v>
      </c>
      <c r="C74" s="289" t="s">
        <v>389</v>
      </c>
      <c r="D74" s="289" t="s">
        <v>665</v>
      </c>
      <c r="E74" s="289" t="s">
        <v>389</v>
      </c>
      <c r="F74" s="289" t="s">
        <v>665</v>
      </c>
      <c r="G74" s="289" t="s">
        <v>389</v>
      </c>
      <c r="H74" s="289" t="s">
        <v>665</v>
      </c>
      <c r="I74" s="289" t="s">
        <v>389</v>
      </c>
      <c r="J74" s="289" t="s">
        <v>665</v>
      </c>
      <c r="K74" s="289" t="s">
        <v>389</v>
      </c>
    </row>
    <row r="75" spans="1:11" ht="15" customHeight="1">
      <c r="A75" s="287" t="s">
        <v>967</v>
      </c>
      <c r="B75" s="222">
        <v>1</v>
      </c>
      <c r="C75" s="222">
        <v>0</v>
      </c>
      <c r="D75" s="290">
        <v>0</v>
      </c>
      <c r="E75" s="222">
        <v>0</v>
      </c>
      <c r="F75" s="222">
        <v>0</v>
      </c>
      <c r="G75" s="222">
        <v>0</v>
      </c>
      <c r="H75" s="222">
        <v>0</v>
      </c>
      <c r="I75" s="222">
        <v>0</v>
      </c>
      <c r="J75" s="339">
        <f>B75+D75+F75+H75</f>
        <v>1</v>
      </c>
      <c r="K75" s="339">
        <f>C75+E75+G75+I75</f>
        <v>0</v>
      </c>
    </row>
    <row r="76" spans="1:11" ht="15" customHeight="1">
      <c r="A76" s="288" t="s">
        <v>968</v>
      </c>
      <c r="B76" s="32">
        <v>7</v>
      </c>
      <c r="C76" s="32">
        <v>4</v>
      </c>
      <c r="D76" s="31">
        <v>0</v>
      </c>
      <c r="E76" s="32">
        <v>0</v>
      </c>
      <c r="F76" s="32">
        <v>0</v>
      </c>
      <c r="G76" s="32">
        <v>0</v>
      </c>
      <c r="H76" s="32">
        <v>0</v>
      </c>
      <c r="I76" s="32">
        <v>0</v>
      </c>
      <c r="J76" s="336">
        <f t="shared" ref="J76:K86" si="7">B76+D76+F76+H76</f>
        <v>7</v>
      </c>
      <c r="K76" s="336">
        <f t="shared" si="7"/>
        <v>4</v>
      </c>
    </row>
    <row r="77" spans="1:11" ht="15" customHeight="1">
      <c r="A77" s="288" t="s">
        <v>969</v>
      </c>
      <c r="B77" s="32">
        <v>133</v>
      </c>
      <c r="C77" s="32">
        <v>68</v>
      </c>
      <c r="D77" s="31">
        <v>5</v>
      </c>
      <c r="E77" s="32">
        <v>3</v>
      </c>
      <c r="F77" s="32">
        <v>0</v>
      </c>
      <c r="G77" s="32">
        <v>0</v>
      </c>
      <c r="H77" s="32">
        <v>0</v>
      </c>
      <c r="I77" s="32">
        <v>0</v>
      </c>
      <c r="J77" s="336">
        <f t="shared" si="7"/>
        <v>138</v>
      </c>
      <c r="K77" s="336">
        <f t="shared" si="7"/>
        <v>71</v>
      </c>
    </row>
    <row r="78" spans="1:11" ht="15" customHeight="1">
      <c r="A78" s="288" t="s">
        <v>970</v>
      </c>
      <c r="B78" s="32">
        <v>597</v>
      </c>
      <c r="C78" s="32">
        <v>323</v>
      </c>
      <c r="D78" s="31">
        <v>30</v>
      </c>
      <c r="E78" s="32">
        <v>14</v>
      </c>
      <c r="F78" s="32">
        <v>3</v>
      </c>
      <c r="G78" s="32">
        <v>1</v>
      </c>
      <c r="H78" s="32">
        <v>0</v>
      </c>
      <c r="I78" s="32">
        <v>0</v>
      </c>
      <c r="J78" s="336">
        <f t="shared" si="7"/>
        <v>630</v>
      </c>
      <c r="K78" s="336">
        <f t="shared" si="7"/>
        <v>338</v>
      </c>
    </row>
    <row r="79" spans="1:11" ht="15" customHeight="1">
      <c r="A79" s="288" t="s">
        <v>971</v>
      </c>
      <c r="B79" s="32">
        <v>1506</v>
      </c>
      <c r="C79" s="32">
        <v>820</v>
      </c>
      <c r="D79" s="31">
        <v>335</v>
      </c>
      <c r="E79" s="32">
        <v>194</v>
      </c>
      <c r="F79" s="32">
        <v>29</v>
      </c>
      <c r="G79" s="32">
        <v>14</v>
      </c>
      <c r="H79" s="32">
        <v>2</v>
      </c>
      <c r="I79" s="32">
        <v>1</v>
      </c>
      <c r="J79" s="336">
        <f t="shared" si="7"/>
        <v>1872</v>
      </c>
      <c r="K79" s="336">
        <f t="shared" si="7"/>
        <v>1029</v>
      </c>
    </row>
    <row r="80" spans="1:11" ht="15" customHeight="1">
      <c r="A80" s="288" t="s">
        <v>972</v>
      </c>
      <c r="B80" s="32">
        <v>2247</v>
      </c>
      <c r="C80" s="32">
        <v>1122</v>
      </c>
      <c r="D80" s="31">
        <v>950</v>
      </c>
      <c r="E80" s="32">
        <v>551</v>
      </c>
      <c r="F80" s="32">
        <v>234</v>
      </c>
      <c r="G80" s="32">
        <v>123</v>
      </c>
      <c r="H80" s="32">
        <v>40</v>
      </c>
      <c r="I80" s="32">
        <v>23</v>
      </c>
      <c r="J80" s="336">
        <f t="shared" si="7"/>
        <v>3471</v>
      </c>
      <c r="K80" s="336">
        <f t="shared" si="7"/>
        <v>1819</v>
      </c>
    </row>
    <row r="81" spans="1:11" ht="15" customHeight="1">
      <c r="A81" s="288" t="s">
        <v>973</v>
      </c>
      <c r="B81" s="32">
        <v>2558</v>
      </c>
      <c r="C81" s="32">
        <v>1279</v>
      </c>
      <c r="D81" s="31">
        <v>1466</v>
      </c>
      <c r="E81" s="32">
        <v>771</v>
      </c>
      <c r="F81" s="32">
        <v>797</v>
      </c>
      <c r="G81" s="32">
        <v>423</v>
      </c>
      <c r="H81" s="32">
        <v>184</v>
      </c>
      <c r="I81" s="32">
        <v>113</v>
      </c>
      <c r="J81" s="336">
        <f t="shared" si="7"/>
        <v>5005</v>
      </c>
      <c r="K81" s="336">
        <f t="shared" si="7"/>
        <v>2586</v>
      </c>
    </row>
    <row r="82" spans="1:11" ht="15" customHeight="1">
      <c r="A82" s="288" t="s">
        <v>974</v>
      </c>
      <c r="B82" s="32">
        <v>2606</v>
      </c>
      <c r="C82" s="32">
        <v>1245</v>
      </c>
      <c r="D82" s="31">
        <v>1746</v>
      </c>
      <c r="E82" s="32">
        <v>860</v>
      </c>
      <c r="F82" s="32">
        <v>1192</v>
      </c>
      <c r="G82" s="32">
        <v>624</v>
      </c>
      <c r="H82" s="32">
        <v>630</v>
      </c>
      <c r="I82" s="32">
        <v>336</v>
      </c>
      <c r="J82" s="336">
        <f t="shared" si="7"/>
        <v>6174</v>
      </c>
      <c r="K82" s="336">
        <f t="shared" si="7"/>
        <v>3065</v>
      </c>
    </row>
    <row r="83" spans="1:11" ht="15" customHeight="1">
      <c r="A83" s="288" t="s">
        <v>975</v>
      </c>
      <c r="B83" s="32">
        <v>1917</v>
      </c>
      <c r="C83" s="32">
        <v>815</v>
      </c>
      <c r="D83" s="31">
        <v>1859</v>
      </c>
      <c r="E83" s="32">
        <v>829</v>
      </c>
      <c r="F83" s="32">
        <v>1563</v>
      </c>
      <c r="G83" s="32">
        <v>763</v>
      </c>
      <c r="H83" s="32">
        <v>1035</v>
      </c>
      <c r="I83" s="32">
        <v>559</v>
      </c>
      <c r="J83" s="336">
        <f t="shared" si="7"/>
        <v>6374</v>
      </c>
      <c r="K83" s="336">
        <f t="shared" si="7"/>
        <v>2966</v>
      </c>
    </row>
    <row r="84" spans="1:11" ht="15" customHeight="1">
      <c r="A84" s="288" t="s">
        <v>976</v>
      </c>
      <c r="B84" s="32">
        <v>1059</v>
      </c>
      <c r="C84" s="32">
        <v>316</v>
      </c>
      <c r="D84" s="31">
        <v>1370</v>
      </c>
      <c r="E84" s="32">
        <v>520</v>
      </c>
      <c r="F84" s="32">
        <v>1447</v>
      </c>
      <c r="G84" s="32">
        <v>616</v>
      </c>
      <c r="H84" s="32">
        <v>1312</v>
      </c>
      <c r="I84" s="32">
        <v>646</v>
      </c>
      <c r="J84" s="336">
        <f t="shared" si="7"/>
        <v>5188</v>
      </c>
      <c r="K84" s="336">
        <f t="shared" si="7"/>
        <v>2098</v>
      </c>
    </row>
    <row r="85" spans="1:11" ht="15" customHeight="1">
      <c r="A85" s="288" t="s">
        <v>977</v>
      </c>
      <c r="B85" s="32">
        <v>393</v>
      </c>
      <c r="C85" s="32">
        <v>101</v>
      </c>
      <c r="D85" s="31">
        <v>652</v>
      </c>
      <c r="E85" s="32">
        <v>200</v>
      </c>
      <c r="F85" s="32">
        <v>1012</v>
      </c>
      <c r="G85" s="32">
        <v>365</v>
      </c>
      <c r="H85" s="32">
        <v>1240</v>
      </c>
      <c r="I85" s="32">
        <v>527</v>
      </c>
      <c r="J85" s="336">
        <f t="shared" si="7"/>
        <v>3297</v>
      </c>
      <c r="K85" s="336">
        <f t="shared" si="7"/>
        <v>1193</v>
      </c>
    </row>
    <row r="86" spans="1:11" ht="15" customHeight="1">
      <c r="A86" s="288" t="s">
        <v>978</v>
      </c>
      <c r="B86" s="32">
        <v>98</v>
      </c>
      <c r="C86" s="32">
        <v>14</v>
      </c>
      <c r="D86" s="31">
        <v>278</v>
      </c>
      <c r="E86" s="32">
        <v>57</v>
      </c>
      <c r="F86" s="32">
        <v>682</v>
      </c>
      <c r="G86" s="32">
        <v>200</v>
      </c>
      <c r="H86" s="32">
        <v>1887</v>
      </c>
      <c r="I86" s="32">
        <v>603</v>
      </c>
      <c r="J86" s="336">
        <f t="shared" si="7"/>
        <v>2945</v>
      </c>
      <c r="K86" s="336">
        <f t="shared" si="7"/>
        <v>874</v>
      </c>
    </row>
    <row r="87" spans="1:11" ht="17.25" customHeight="1">
      <c r="A87" s="289" t="s">
        <v>395</v>
      </c>
      <c r="B87" s="291">
        <f>SUM(B75:B86)</f>
        <v>13122</v>
      </c>
      <c r="C87" s="291">
        <f t="shared" ref="C87:I87" si="8">SUM(C75:C86)</f>
        <v>6107</v>
      </c>
      <c r="D87" s="291">
        <f t="shared" si="8"/>
        <v>8691</v>
      </c>
      <c r="E87" s="291">
        <f t="shared" si="8"/>
        <v>3999</v>
      </c>
      <c r="F87" s="291">
        <f t="shared" si="8"/>
        <v>6959</v>
      </c>
      <c r="G87" s="291">
        <f t="shared" si="8"/>
        <v>3129</v>
      </c>
      <c r="H87" s="291">
        <f t="shared" si="8"/>
        <v>6330</v>
      </c>
      <c r="I87" s="291">
        <f t="shared" si="8"/>
        <v>2808</v>
      </c>
      <c r="J87" s="291">
        <f>SUM(J75:J86)</f>
        <v>35102</v>
      </c>
      <c r="K87" s="291">
        <f>SUM(K75:K86)</f>
        <v>16043</v>
      </c>
    </row>
    <row r="88" spans="1:11">
      <c r="B88" s="21"/>
      <c r="C88" s="21"/>
      <c r="D88" s="21"/>
      <c r="E88" s="21"/>
      <c r="F88" s="21"/>
      <c r="G88" s="21"/>
      <c r="H88" s="21"/>
      <c r="I88" s="21"/>
    </row>
    <row r="89" spans="1:11" s="21" customFormat="1">
      <c r="A89" s="1098" t="s">
        <v>981</v>
      </c>
      <c r="B89" s="1098"/>
      <c r="C89" s="1098"/>
      <c r="D89" s="1098"/>
      <c r="E89" s="1098"/>
      <c r="F89" s="1098"/>
      <c r="G89" s="1098"/>
      <c r="H89" s="1098"/>
      <c r="I89" s="1098"/>
      <c r="J89" s="1098"/>
      <c r="K89" s="1098"/>
    </row>
    <row r="90" spans="1:11" s="21" customFormat="1">
      <c r="A90" s="1098" t="s">
        <v>675</v>
      </c>
      <c r="B90" s="1098"/>
      <c r="C90" s="1098"/>
      <c r="D90" s="1098"/>
      <c r="E90" s="1098"/>
      <c r="F90" s="1098"/>
      <c r="G90" s="1098"/>
      <c r="H90" s="1098"/>
      <c r="I90" s="1098"/>
      <c r="J90" s="1098"/>
      <c r="K90" s="1098"/>
    </row>
    <row r="91" spans="1:11" s="21" customFormat="1">
      <c r="A91" s="1098" t="s">
        <v>2</v>
      </c>
      <c r="B91" s="1098"/>
      <c r="C91" s="1098"/>
      <c r="D91" s="1098"/>
      <c r="E91" s="1098"/>
      <c r="F91" s="1098"/>
      <c r="G91" s="1098"/>
      <c r="H91" s="1098"/>
      <c r="I91" s="1098"/>
      <c r="J91" s="1098"/>
      <c r="K91" s="1098"/>
    </row>
    <row r="92" spans="1:11" s="21" customFormat="1">
      <c r="A92" s="1116" t="s">
        <v>798</v>
      </c>
      <c r="B92" s="1116"/>
      <c r="C92" s="1116"/>
      <c r="D92" s="1116"/>
      <c r="E92" s="1116"/>
      <c r="F92" s="1116"/>
      <c r="G92" s="1116"/>
      <c r="H92" s="1116"/>
      <c r="I92" s="1116"/>
      <c r="J92" s="1116"/>
      <c r="K92" s="1116"/>
    </row>
    <row r="93" spans="1:11">
      <c r="A93" s="274" t="s">
        <v>623</v>
      </c>
    </row>
    <row r="94" spans="1:11">
      <c r="A94" s="274"/>
    </row>
    <row r="95" spans="1:11">
      <c r="A95" s="326" t="s">
        <v>779</v>
      </c>
      <c r="B95" s="1115" t="s">
        <v>987</v>
      </c>
      <c r="C95" s="1114"/>
      <c r="D95" s="1113" t="s">
        <v>988</v>
      </c>
      <c r="E95" s="1114"/>
      <c r="F95" s="1113" t="s">
        <v>989</v>
      </c>
      <c r="G95" s="1114"/>
      <c r="H95" s="1113" t="s">
        <v>990</v>
      </c>
      <c r="I95" s="1114"/>
      <c r="J95" s="1113" t="s">
        <v>395</v>
      </c>
      <c r="K95" s="1114"/>
    </row>
    <row r="96" spans="1:11">
      <c r="A96" s="327"/>
      <c r="B96" s="289" t="s">
        <v>665</v>
      </c>
      <c r="C96" s="289" t="s">
        <v>389</v>
      </c>
      <c r="D96" s="289" t="s">
        <v>665</v>
      </c>
      <c r="E96" s="289" t="s">
        <v>389</v>
      </c>
      <c r="F96" s="289" t="s">
        <v>665</v>
      </c>
      <c r="G96" s="289" t="s">
        <v>389</v>
      </c>
      <c r="H96" s="289" t="s">
        <v>665</v>
      </c>
      <c r="I96" s="289" t="s">
        <v>389</v>
      </c>
      <c r="J96" s="289" t="s">
        <v>665</v>
      </c>
      <c r="K96" s="289" t="s">
        <v>389</v>
      </c>
    </row>
    <row r="97" spans="1:11" ht="15" customHeight="1">
      <c r="A97" s="287" t="s">
        <v>967</v>
      </c>
      <c r="B97" s="222">
        <v>1</v>
      </c>
      <c r="C97" s="222">
        <v>0</v>
      </c>
      <c r="D97" s="290">
        <v>0</v>
      </c>
      <c r="E97" s="222">
        <v>0</v>
      </c>
      <c r="F97" s="222">
        <v>0</v>
      </c>
      <c r="G97" s="222">
        <v>0</v>
      </c>
      <c r="H97" s="222">
        <v>0</v>
      </c>
      <c r="I97" s="222">
        <v>0</v>
      </c>
      <c r="J97" s="339">
        <f>B97+D97+F97+H97</f>
        <v>1</v>
      </c>
      <c r="K97" s="339">
        <f>C97+E97+G97+I97</f>
        <v>0</v>
      </c>
    </row>
    <row r="98" spans="1:11" ht="15" customHeight="1">
      <c r="A98" s="288" t="s">
        <v>968</v>
      </c>
      <c r="B98" s="32">
        <v>5</v>
      </c>
      <c r="C98" s="32">
        <v>2</v>
      </c>
      <c r="D98" s="31"/>
      <c r="E98" s="32"/>
      <c r="F98" s="334">
        <v>0</v>
      </c>
      <c r="G98" s="334">
        <v>0</v>
      </c>
      <c r="H98" s="32">
        <v>0</v>
      </c>
      <c r="I98" s="32">
        <v>0</v>
      </c>
      <c r="J98" s="336">
        <f t="shared" ref="J98:K108" si="9">B98+D98+F98+H98</f>
        <v>5</v>
      </c>
      <c r="K98" s="336">
        <f t="shared" si="9"/>
        <v>2</v>
      </c>
    </row>
    <row r="99" spans="1:11" ht="15" customHeight="1">
      <c r="A99" s="288" t="s">
        <v>969</v>
      </c>
      <c r="B99" s="32">
        <v>87</v>
      </c>
      <c r="C99" s="32">
        <v>44</v>
      </c>
      <c r="D99" s="31">
        <v>6</v>
      </c>
      <c r="E99" s="32">
        <v>4</v>
      </c>
      <c r="F99" s="32">
        <v>0</v>
      </c>
      <c r="G99" s="32">
        <v>0</v>
      </c>
      <c r="H99" s="32">
        <v>0</v>
      </c>
      <c r="I99" s="32">
        <v>0</v>
      </c>
      <c r="J99" s="336">
        <f t="shared" si="9"/>
        <v>93</v>
      </c>
      <c r="K99" s="336">
        <f t="shared" si="9"/>
        <v>48</v>
      </c>
    </row>
    <row r="100" spans="1:11" ht="15" customHeight="1">
      <c r="A100" s="288" t="s">
        <v>970</v>
      </c>
      <c r="B100" s="32">
        <v>556</v>
      </c>
      <c r="C100" s="32">
        <v>335</v>
      </c>
      <c r="D100" s="31">
        <v>78</v>
      </c>
      <c r="E100" s="32">
        <v>52</v>
      </c>
      <c r="F100" s="32">
        <v>3</v>
      </c>
      <c r="G100" s="32">
        <v>2</v>
      </c>
      <c r="H100" s="335">
        <v>0</v>
      </c>
      <c r="I100" s="32">
        <v>0</v>
      </c>
      <c r="J100" s="336">
        <f t="shared" si="9"/>
        <v>637</v>
      </c>
      <c r="K100" s="336">
        <f t="shared" si="9"/>
        <v>389</v>
      </c>
    </row>
    <row r="101" spans="1:11" ht="15" customHeight="1">
      <c r="A101" s="288" t="s">
        <v>971</v>
      </c>
      <c r="B101" s="32">
        <v>1581</v>
      </c>
      <c r="C101" s="32">
        <v>887</v>
      </c>
      <c r="D101" s="31">
        <v>453</v>
      </c>
      <c r="E101" s="32">
        <v>261</v>
      </c>
      <c r="F101" s="32">
        <v>46</v>
      </c>
      <c r="G101" s="32">
        <v>31</v>
      </c>
      <c r="H101" s="32">
        <v>2</v>
      </c>
      <c r="I101" s="32">
        <v>2</v>
      </c>
      <c r="J101" s="336">
        <f t="shared" si="9"/>
        <v>2082</v>
      </c>
      <c r="K101" s="336">
        <f t="shared" si="9"/>
        <v>1181</v>
      </c>
    </row>
    <row r="102" spans="1:11" ht="15" customHeight="1">
      <c r="A102" s="288" t="s">
        <v>972</v>
      </c>
      <c r="B102" s="32">
        <v>2474</v>
      </c>
      <c r="C102" s="32">
        <v>1323</v>
      </c>
      <c r="D102" s="31">
        <v>1355</v>
      </c>
      <c r="E102" s="32">
        <v>718</v>
      </c>
      <c r="F102" s="32">
        <v>306</v>
      </c>
      <c r="G102" s="32">
        <v>183</v>
      </c>
      <c r="H102" s="32">
        <v>41</v>
      </c>
      <c r="I102" s="32">
        <v>19</v>
      </c>
      <c r="J102" s="336">
        <f t="shared" si="9"/>
        <v>4176</v>
      </c>
      <c r="K102" s="336">
        <f t="shared" si="9"/>
        <v>2243</v>
      </c>
    </row>
    <row r="103" spans="1:11" ht="15" customHeight="1">
      <c r="A103" s="288" t="s">
        <v>973</v>
      </c>
      <c r="B103" s="32">
        <v>2869</v>
      </c>
      <c r="C103" s="32">
        <v>1513</v>
      </c>
      <c r="D103" s="31">
        <v>1972</v>
      </c>
      <c r="E103" s="32">
        <v>1003</v>
      </c>
      <c r="F103" s="32">
        <v>932</v>
      </c>
      <c r="G103" s="32">
        <v>541</v>
      </c>
      <c r="H103" s="32">
        <v>299</v>
      </c>
      <c r="I103" s="32">
        <v>177</v>
      </c>
      <c r="J103" s="336">
        <f t="shared" si="9"/>
        <v>6072</v>
      </c>
      <c r="K103" s="336">
        <f t="shared" si="9"/>
        <v>3234</v>
      </c>
    </row>
    <row r="104" spans="1:11" ht="15" customHeight="1">
      <c r="A104" s="288" t="s">
        <v>974</v>
      </c>
      <c r="B104" s="32">
        <v>3124</v>
      </c>
      <c r="C104" s="32">
        <v>1548</v>
      </c>
      <c r="D104" s="31">
        <v>2411</v>
      </c>
      <c r="E104" s="32">
        <v>1230</v>
      </c>
      <c r="F104" s="32">
        <v>1572</v>
      </c>
      <c r="G104" s="32">
        <v>852</v>
      </c>
      <c r="H104" s="32">
        <v>985</v>
      </c>
      <c r="I104" s="32">
        <v>567</v>
      </c>
      <c r="J104" s="336">
        <f t="shared" si="9"/>
        <v>8092</v>
      </c>
      <c r="K104" s="336">
        <f t="shared" si="9"/>
        <v>4197</v>
      </c>
    </row>
    <row r="105" spans="1:11" ht="15" customHeight="1">
      <c r="A105" s="288" t="s">
        <v>975</v>
      </c>
      <c r="B105" s="32">
        <v>2319</v>
      </c>
      <c r="C105" s="32">
        <v>1064</v>
      </c>
      <c r="D105" s="31">
        <v>2343</v>
      </c>
      <c r="E105" s="32">
        <v>1157</v>
      </c>
      <c r="F105" s="32">
        <v>1824</v>
      </c>
      <c r="G105" s="32">
        <v>925</v>
      </c>
      <c r="H105" s="32">
        <v>1557</v>
      </c>
      <c r="I105" s="32">
        <v>857</v>
      </c>
      <c r="J105" s="336">
        <f t="shared" si="9"/>
        <v>8043</v>
      </c>
      <c r="K105" s="336">
        <f t="shared" si="9"/>
        <v>4003</v>
      </c>
    </row>
    <row r="106" spans="1:11" ht="15" customHeight="1">
      <c r="A106" s="288" t="s">
        <v>976</v>
      </c>
      <c r="B106" s="32">
        <v>1468</v>
      </c>
      <c r="C106" s="32">
        <v>637</v>
      </c>
      <c r="D106" s="31">
        <v>1925</v>
      </c>
      <c r="E106" s="32">
        <v>864</v>
      </c>
      <c r="F106" s="32">
        <v>1734</v>
      </c>
      <c r="G106" s="32">
        <v>829</v>
      </c>
      <c r="H106" s="32">
        <v>2044</v>
      </c>
      <c r="I106" s="32">
        <v>1091</v>
      </c>
      <c r="J106" s="336">
        <f t="shared" si="9"/>
        <v>7171</v>
      </c>
      <c r="K106" s="336">
        <f t="shared" si="9"/>
        <v>3421</v>
      </c>
    </row>
    <row r="107" spans="1:11" ht="15" customHeight="1">
      <c r="A107" s="288" t="s">
        <v>977</v>
      </c>
      <c r="B107" s="32">
        <v>369</v>
      </c>
      <c r="C107" s="32">
        <v>148</v>
      </c>
      <c r="D107" s="31">
        <v>1036</v>
      </c>
      <c r="E107" s="32">
        <v>418</v>
      </c>
      <c r="F107" s="32">
        <v>1334</v>
      </c>
      <c r="G107" s="32">
        <v>581</v>
      </c>
      <c r="H107" s="32">
        <v>2342</v>
      </c>
      <c r="I107" s="32">
        <v>1156</v>
      </c>
      <c r="J107" s="336">
        <f t="shared" si="9"/>
        <v>5081</v>
      </c>
      <c r="K107" s="336">
        <f t="shared" si="9"/>
        <v>2303</v>
      </c>
    </row>
    <row r="108" spans="1:11" ht="15" customHeight="1">
      <c r="A108" s="288" t="s">
        <v>978</v>
      </c>
      <c r="B108" s="32">
        <v>71</v>
      </c>
      <c r="C108" s="32">
        <v>25</v>
      </c>
      <c r="D108" s="31">
        <v>454</v>
      </c>
      <c r="E108" s="32">
        <v>182</v>
      </c>
      <c r="F108" s="32">
        <v>930</v>
      </c>
      <c r="G108" s="32">
        <v>358</v>
      </c>
      <c r="H108" s="32">
        <v>2961</v>
      </c>
      <c r="I108" s="32">
        <v>1288</v>
      </c>
      <c r="J108" s="336">
        <f t="shared" si="9"/>
        <v>4416</v>
      </c>
      <c r="K108" s="336">
        <f t="shared" si="9"/>
        <v>1853</v>
      </c>
    </row>
    <row r="109" spans="1:11" ht="17.25" customHeight="1">
      <c r="A109" s="289" t="s">
        <v>395</v>
      </c>
      <c r="B109" s="291">
        <f>SUM(B97:B108)</f>
        <v>14924</v>
      </c>
      <c r="C109" s="291">
        <f t="shared" ref="C109:K109" si="10">SUM(C97:C108)</f>
        <v>7526</v>
      </c>
      <c r="D109" s="291">
        <f t="shared" si="10"/>
        <v>12033</v>
      </c>
      <c r="E109" s="291">
        <f t="shared" si="10"/>
        <v>5889</v>
      </c>
      <c r="F109" s="291">
        <f t="shared" si="10"/>
        <v>8681</v>
      </c>
      <c r="G109" s="291">
        <f t="shared" si="10"/>
        <v>4302</v>
      </c>
      <c r="H109" s="291">
        <f t="shared" si="10"/>
        <v>10231</v>
      </c>
      <c r="I109" s="291">
        <f t="shared" si="10"/>
        <v>5157</v>
      </c>
      <c r="J109" s="291">
        <f t="shared" si="10"/>
        <v>45869</v>
      </c>
      <c r="K109" s="291">
        <f t="shared" si="10"/>
        <v>22874</v>
      </c>
    </row>
    <row r="110" spans="1:11">
      <c r="F110" s="21"/>
    </row>
    <row r="111" spans="1:11" s="21" customFormat="1">
      <c r="A111" s="1098" t="s">
        <v>956</v>
      </c>
      <c r="B111" s="1098"/>
      <c r="C111" s="1098"/>
      <c r="D111" s="1098"/>
      <c r="E111" s="1098"/>
      <c r="F111" s="1098"/>
      <c r="G111" s="1098"/>
      <c r="H111" s="1098"/>
      <c r="I111" s="1098"/>
      <c r="J111" s="1098"/>
      <c r="K111" s="1098"/>
    </row>
    <row r="112" spans="1:11" s="21" customFormat="1">
      <c r="A112" s="1098" t="s">
        <v>675</v>
      </c>
      <c r="B112" s="1098"/>
      <c r="C112" s="1098"/>
      <c r="D112" s="1098"/>
      <c r="E112" s="1098"/>
      <c r="F112" s="1098"/>
      <c r="G112" s="1098"/>
      <c r="H112" s="1098"/>
      <c r="I112" s="1098"/>
      <c r="J112" s="1098"/>
      <c r="K112" s="1098"/>
    </row>
    <row r="113" spans="1:11" s="21" customFormat="1">
      <c r="A113" s="1098" t="s">
        <v>2</v>
      </c>
      <c r="B113" s="1098"/>
      <c r="C113" s="1098"/>
      <c r="D113" s="1098"/>
      <c r="E113" s="1098"/>
      <c r="F113" s="1098"/>
      <c r="G113" s="1098"/>
      <c r="H113" s="1098"/>
      <c r="I113" s="1098"/>
      <c r="J113" s="1098"/>
      <c r="K113" s="1098"/>
    </row>
    <row r="114" spans="1:11" s="21" customFormat="1">
      <c r="A114" s="1116" t="s">
        <v>798</v>
      </c>
      <c r="B114" s="1116"/>
      <c r="C114" s="1116"/>
      <c r="D114" s="1116"/>
      <c r="E114" s="1116"/>
      <c r="F114" s="1116"/>
      <c r="G114" s="1116"/>
      <c r="H114" s="1116"/>
      <c r="I114" s="1116"/>
      <c r="J114" s="1116"/>
      <c r="K114" s="1116"/>
    </row>
    <row r="115" spans="1:11">
      <c r="A115" s="274" t="s">
        <v>625</v>
      </c>
    </row>
    <row r="116" spans="1:11">
      <c r="A116" s="274"/>
    </row>
    <row r="117" spans="1:11">
      <c r="A117" s="326" t="s">
        <v>779</v>
      </c>
      <c r="B117" s="1115" t="s">
        <v>987</v>
      </c>
      <c r="C117" s="1114"/>
      <c r="D117" s="1113" t="s">
        <v>988</v>
      </c>
      <c r="E117" s="1114"/>
      <c r="F117" s="1113" t="s">
        <v>989</v>
      </c>
      <c r="G117" s="1114"/>
      <c r="H117" s="1113" t="s">
        <v>990</v>
      </c>
      <c r="I117" s="1114"/>
      <c r="J117" s="1113" t="s">
        <v>395</v>
      </c>
      <c r="K117" s="1114"/>
    </row>
    <row r="118" spans="1:11">
      <c r="A118" s="327"/>
      <c r="B118" s="289" t="s">
        <v>665</v>
      </c>
      <c r="C118" s="289" t="s">
        <v>389</v>
      </c>
      <c r="D118" s="289" t="s">
        <v>665</v>
      </c>
      <c r="E118" s="289" t="s">
        <v>389</v>
      </c>
      <c r="F118" s="289" t="s">
        <v>665</v>
      </c>
      <c r="G118" s="289" t="s">
        <v>389</v>
      </c>
      <c r="H118" s="289" t="s">
        <v>665</v>
      </c>
      <c r="I118" s="289" t="s">
        <v>389</v>
      </c>
      <c r="J118" s="289" t="s">
        <v>665</v>
      </c>
      <c r="K118" s="289" t="s">
        <v>389</v>
      </c>
    </row>
    <row r="119" spans="1:11" ht="15" customHeight="1">
      <c r="A119" s="287" t="s">
        <v>967</v>
      </c>
      <c r="B119" s="222">
        <v>0</v>
      </c>
      <c r="C119" s="222">
        <v>0</v>
      </c>
      <c r="D119" s="290">
        <v>0</v>
      </c>
      <c r="E119" s="222">
        <v>0</v>
      </c>
      <c r="F119" s="222">
        <v>0</v>
      </c>
      <c r="G119" s="222">
        <v>0</v>
      </c>
      <c r="H119" s="222">
        <v>0</v>
      </c>
      <c r="I119" s="222">
        <v>0</v>
      </c>
      <c r="J119" s="339">
        <f>B119+D119+F119+H119</f>
        <v>0</v>
      </c>
      <c r="K119" s="339">
        <f>C119+E119+G119+I119</f>
        <v>0</v>
      </c>
    </row>
    <row r="120" spans="1:11" ht="15" customHeight="1">
      <c r="A120" s="288" t="s">
        <v>968</v>
      </c>
      <c r="B120" s="32">
        <v>1</v>
      </c>
      <c r="C120" s="32">
        <v>0</v>
      </c>
      <c r="D120" s="31">
        <v>0</v>
      </c>
      <c r="E120" s="32">
        <v>0</v>
      </c>
      <c r="F120" s="32">
        <v>0</v>
      </c>
      <c r="G120" s="32">
        <v>0</v>
      </c>
      <c r="H120" s="32">
        <v>0</v>
      </c>
      <c r="I120" s="32">
        <v>0</v>
      </c>
      <c r="J120" s="336">
        <f t="shared" ref="J120:K130" si="11">B120+D120+F120+H120</f>
        <v>1</v>
      </c>
      <c r="K120" s="336">
        <f t="shared" si="11"/>
        <v>0</v>
      </c>
    </row>
    <row r="121" spans="1:11" ht="15" customHeight="1">
      <c r="A121" s="288" t="s">
        <v>969</v>
      </c>
      <c r="B121" s="32">
        <v>13</v>
      </c>
      <c r="C121" s="32">
        <v>5</v>
      </c>
      <c r="D121" s="31">
        <v>0</v>
      </c>
      <c r="E121" s="32">
        <v>0</v>
      </c>
      <c r="F121" s="32">
        <v>0</v>
      </c>
      <c r="G121" s="32">
        <v>0</v>
      </c>
      <c r="H121" s="32">
        <v>0</v>
      </c>
      <c r="I121" s="32">
        <v>0</v>
      </c>
      <c r="J121" s="336">
        <f t="shared" si="11"/>
        <v>13</v>
      </c>
      <c r="K121" s="336">
        <f t="shared" si="11"/>
        <v>5</v>
      </c>
    </row>
    <row r="122" spans="1:11" ht="15" customHeight="1">
      <c r="A122" s="288" t="s">
        <v>970</v>
      </c>
      <c r="B122" s="32">
        <v>177</v>
      </c>
      <c r="C122" s="32">
        <v>114</v>
      </c>
      <c r="D122" s="31">
        <v>14</v>
      </c>
      <c r="E122" s="32">
        <v>6</v>
      </c>
      <c r="F122" s="32">
        <v>0</v>
      </c>
      <c r="G122" s="32">
        <v>0</v>
      </c>
      <c r="H122" s="32">
        <v>0</v>
      </c>
      <c r="I122" s="32">
        <v>0</v>
      </c>
      <c r="J122" s="336">
        <f t="shared" si="11"/>
        <v>191</v>
      </c>
      <c r="K122" s="336">
        <f t="shared" si="11"/>
        <v>120</v>
      </c>
    </row>
    <row r="123" spans="1:11" ht="15" customHeight="1">
      <c r="A123" s="288" t="s">
        <v>971</v>
      </c>
      <c r="B123" s="32">
        <v>802</v>
      </c>
      <c r="C123" s="32">
        <v>486</v>
      </c>
      <c r="D123" s="31">
        <v>128</v>
      </c>
      <c r="E123" s="32">
        <v>68</v>
      </c>
      <c r="F123" s="32">
        <v>10</v>
      </c>
      <c r="G123" s="32">
        <v>4</v>
      </c>
      <c r="H123" s="32">
        <v>2</v>
      </c>
      <c r="I123" s="32">
        <v>1</v>
      </c>
      <c r="J123" s="336">
        <f t="shared" si="11"/>
        <v>942</v>
      </c>
      <c r="K123" s="336">
        <f t="shared" si="11"/>
        <v>559</v>
      </c>
    </row>
    <row r="124" spans="1:11" ht="15" customHeight="1">
      <c r="A124" s="288" t="s">
        <v>972</v>
      </c>
      <c r="B124" s="32">
        <v>1319</v>
      </c>
      <c r="C124" s="32">
        <v>707</v>
      </c>
      <c r="D124" s="31">
        <v>512</v>
      </c>
      <c r="E124" s="32">
        <v>270</v>
      </c>
      <c r="F124" s="32">
        <v>66</v>
      </c>
      <c r="G124" s="32">
        <v>39</v>
      </c>
      <c r="H124" s="32">
        <v>6</v>
      </c>
      <c r="I124" s="32">
        <v>4</v>
      </c>
      <c r="J124" s="336">
        <f t="shared" si="11"/>
        <v>1903</v>
      </c>
      <c r="K124" s="336">
        <f t="shared" si="11"/>
        <v>1020</v>
      </c>
    </row>
    <row r="125" spans="1:11" ht="15" customHeight="1">
      <c r="A125" s="288" t="s">
        <v>973</v>
      </c>
      <c r="B125" s="32">
        <v>1938</v>
      </c>
      <c r="C125" s="32">
        <v>1056</v>
      </c>
      <c r="D125" s="31">
        <v>1078</v>
      </c>
      <c r="E125" s="32">
        <v>573</v>
      </c>
      <c r="F125" s="32">
        <v>357</v>
      </c>
      <c r="G125" s="32">
        <v>208</v>
      </c>
      <c r="H125" s="32">
        <v>55</v>
      </c>
      <c r="I125" s="32">
        <v>29</v>
      </c>
      <c r="J125" s="336">
        <f t="shared" si="11"/>
        <v>3428</v>
      </c>
      <c r="K125" s="336">
        <f t="shared" si="11"/>
        <v>1866</v>
      </c>
    </row>
    <row r="126" spans="1:11" ht="15" customHeight="1">
      <c r="A126" s="288" t="s">
        <v>974</v>
      </c>
      <c r="B126" s="32">
        <v>1951</v>
      </c>
      <c r="C126" s="32">
        <v>993</v>
      </c>
      <c r="D126" s="31">
        <v>1373</v>
      </c>
      <c r="E126" s="32">
        <v>692</v>
      </c>
      <c r="F126" s="32">
        <v>727</v>
      </c>
      <c r="G126" s="32">
        <v>408</v>
      </c>
      <c r="H126" s="32">
        <v>264</v>
      </c>
      <c r="I126" s="32">
        <v>155</v>
      </c>
      <c r="J126" s="336">
        <f t="shared" si="11"/>
        <v>4315</v>
      </c>
      <c r="K126" s="336">
        <f t="shared" si="11"/>
        <v>2248</v>
      </c>
    </row>
    <row r="127" spans="1:11" ht="15" customHeight="1">
      <c r="A127" s="288" t="s">
        <v>975</v>
      </c>
      <c r="B127" s="32">
        <v>1672</v>
      </c>
      <c r="C127" s="32">
        <v>810</v>
      </c>
      <c r="D127" s="31">
        <v>1544</v>
      </c>
      <c r="E127" s="32">
        <v>721</v>
      </c>
      <c r="F127" s="32">
        <v>1174</v>
      </c>
      <c r="G127" s="32">
        <v>620</v>
      </c>
      <c r="H127" s="32">
        <v>547</v>
      </c>
      <c r="I127" s="32">
        <v>297</v>
      </c>
      <c r="J127" s="336">
        <f t="shared" si="11"/>
        <v>4937</v>
      </c>
      <c r="K127" s="336">
        <f t="shared" si="11"/>
        <v>2448</v>
      </c>
    </row>
    <row r="128" spans="1:11" ht="15" customHeight="1">
      <c r="A128" s="288" t="s">
        <v>976</v>
      </c>
      <c r="B128" s="32">
        <v>1116</v>
      </c>
      <c r="C128" s="32">
        <v>445</v>
      </c>
      <c r="D128" s="31">
        <v>1357</v>
      </c>
      <c r="E128" s="32">
        <v>593</v>
      </c>
      <c r="F128" s="32">
        <v>1333</v>
      </c>
      <c r="G128" s="32">
        <v>620</v>
      </c>
      <c r="H128" s="32">
        <v>1093</v>
      </c>
      <c r="I128" s="32">
        <v>553</v>
      </c>
      <c r="J128" s="336">
        <f t="shared" si="11"/>
        <v>4899</v>
      </c>
      <c r="K128" s="336">
        <f t="shared" si="11"/>
        <v>2211</v>
      </c>
    </row>
    <row r="129" spans="1:11" ht="15" customHeight="1">
      <c r="A129" s="288" t="s">
        <v>977</v>
      </c>
      <c r="B129" s="32">
        <v>411</v>
      </c>
      <c r="C129" s="32">
        <v>129</v>
      </c>
      <c r="D129" s="31">
        <v>708</v>
      </c>
      <c r="E129" s="32">
        <v>265</v>
      </c>
      <c r="F129" s="32">
        <v>963</v>
      </c>
      <c r="G129" s="32">
        <v>382</v>
      </c>
      <c r="H129" s="32">
        <v>1142</v>
      </c>
      <c r="I129" s="32">
        <v>578</v>
      </c>
      <c r="J129" s="336">
        <f t="shared" si="11"/>
        <v>3224</v>
      </c>
      <c r="K129" s="336">
        <f t="shared" si="11"/>
        <v>1354</v>
      </c>
    </row>
    <row r="130" spans="1:11" ht="15" customHeight="1">
      <c r="A130" s="288" t="s">
        <v>978</v>
      </c>
      <c r="B130" s="32">
        <v>144</v>
      </c>
      <c r="C130" s="32">
        <v>28</v>
      </c>
      <c r="D130" s="31">
        <v>373</v>
      </c>
      <c r="E130" s="32">
        <v>103</v>
      </c>
      <c r="F130" s="32">
        <v>802</v>
      </c>
      <c r="G130" s="32">
        <v>278</v>
      </c>
      <c r="H130" s="32">
        <v>2031</v>
      </c>
      <c r="I130" s="32">
        <v>803</v>
      </c>
      <c r="J130" s="336">
        <f t="shared" si="11"/>
        <v>3350</v>
      </c>
      <c r="K130" s="336">
        <f t="shared" si="11"/>
        <v>1212</v>
      </c>
    </row>
    <row r="131" spans="1:11" ht="14.25" customHeight="1">
      <c r="A131" s="289" t="s">
        <v>395</v>
      </c>
      <c r="B131" s="291">
        <f>SUM(B119:B130)</f>
        <v>9544</v>
      </c>
      <c r="C131" s="291">
        <f t="shared" ref="C131:K131" si="12">SUM(C119:C130)</f>
        <v>4773</v>
      </c>
      <c r="D131" s="291">
        <f t="shared" si="12"/>
        <v>7087</v>
      </c>
      <c r="E131" s="291">
        <f t="shared" si="12"/>
        <v>3291</v>
      </c>
      <c r="F131" s="291">
        <f t="shared" si="12"/>
        <v>5432</v>
      </c>
      <c r="G131" s="291">
        <f t="shared" si="12"/>
        <v>2559</v>
      </c>
      <c r="H131" s="291">
        <f t="shared" si="12"/>
        <v>5140</v>
      </c>
      <c r="I131" s="291">
        <f t="shared" si="12"/>
        <v>2420</v>
      </c>
      <c r="J131" s="291">
        <f t="shared" si="12"/>
        <v>27203</v>
      </c>
      <c r="K131" s="291">
        <f t="shared" si="12"/>
        <v>13043</v>
      </c>
    </row>
    <row r="133" spans="1:11" s="21" customFormat="1">
      <c r="A133" s="1098" t="s">
        <v>953</v>
      </c>
      <c r="B133" s="1098"/>
      <c r="C133" s="1098"/>
      <c r="D133" s="1098"/>
      <c r="E133" s="1098"/>
      <c r="F133" s="1098"/>
      <c r="G133" s="1098"/>
      <c r="H133" s="1098"/>
      <c r="I133" s="1098"/>
      <c r="J133" s="1098"/>
      <c r="K133" s="1098"/>
    </row>
    <row r="134" spans="1:11" s="21" customFormat="1">
      <c r="A134" s="1098" t="s">
        <v>805</v>
      </c>
      <c r="B134" s="1098"/>
      <c r="C134" s="1098"/>
      <c r="D134" s="1098"/>
      <c r="E134" s="1098"/>
      <c r="F134" s="1098"/>
      <c r="G134" s="1098"/>
      <c r="H134" s="1098"/>
      <c r="I134" s="1098"/>
      <c r="J134" s="1098"/>
      <c r="K134" s="1098"/>
    </row>
    <row r="135" spans="1:11" s="21" customFormat="1">
      <c r="A135" s="1098" t="s">
        <v>2</v>
      </c>
      <c r="B135" s="1098"/>
      <c r="C135" s="1098"/>
      <c r="D135" s="1098"/>
      <c r="E135" s="1098"/>
      <c r="F135" s="1098"/>
      <c r="G135" s="1098"/>
      <c r="H135" s="1098"/>
      <c r="I135" s="1098"/>
      <c r="J135" s="1098"/>
      <c r="K135" s="1098"/>
    </row>
    <row r="136" spans="1:11" s="21" customFormat="1">
      <c r="A136" s="1116" t="s">
        <v>798</v>
      </c>
      <c r="B136" s="1116"/>
      <c r="C136" s="1116"/>
      <c r="D136" s="1116"/>
      <c r="E136" s="1116"/>
      <c r="F136" s="1116"/>
      <c r="G136" s="1116"/>
      <c r="H136" s="1116"/>
      <c r="I136" s="1116"/>
      <c r="J136" s="1116"/>
      <c r="K136" s="1116"/>
    </row>
    <row r="138" spans="1:11">
      <c r="A138" s="274" t="s">
        <v>668</v>
      </c>
    </row>
    <row r="139" spans="1:11">
      <c r="A139" s="326" t="s">
        <v>779</v>
      </c>
      <c r="B139" s="1115" t="s">
        <v>987</v>
      </c>
      <c r="C139" s="1114"/>
      <c r="D139" s="1113" t="s">
        <v>988</v>
      </c>
      <c r="E139" s="1114"/>
      <c r="F139" s="1113" t="s">
        <v>989</v>
      </c>
      <c r="G139" s="1114"/>
      <c r="H139" s="1113" t="s">
        <v>990</v>
      </c>
      <c r="I139" s="1114"/>
      <c r="J139" s="1113" t="s">
        <v>395</v>
      </c>
      <c r="K139" s="1114"/>
    </row>
    <row r="140" spans="1:11">
      <c r="A140" s="327"/>
      <c r="B140" s="289" t="s">
        <v>665</v>
      </c>
      <c r="C140" s="289" t="s">
        <v>389</v>
      </c>
      <c r="D140" s="289" t="s">
        <v>665</v>
      </c>
      <c r="E140" s="289" t="s">
        <v>389</v>
      </c>
      <c r="F140" s="289" t="s">
        <v>665</v>
      </c>
      <c r="G140" s="289" t="s">
        <v>389</v>
      </c>
      <c r="H140" s="289" t="s">
        <v>665</v>
      </c>
      <c r="I140" s="289" t="s">
        <v>389</v>
      </c>
      <c r="J140" s="289" t="s">
        <v>665</v>
      </c>
      <c r="K140" s="289" t="s">
        <v>389</v>
      </c>
    </row>
    <row r="141" spans="1:11" ht="15" customHeight="1">
      <c r="A141" s="287" t="s">
        <v>967</v>
      </c>
      <c r="B141" s="222">
        <f t="shared" ref="B141:B152" si="13">B9+B31+B53+B75+B97+B119</f>
        <v>9</v>
      </c>
      <c r="C141" s="222">
        <f t="shared" ref="C141:K141" si="14">C9+C31+C53+C75+C97+C119</f>
        <v>0</v>
      </c>
      <c r="D141" s="290">
        <f t="shared" si="14"/>
        <v>0</v>
      </c>
      <c r="E141" s="222">
        <f t="shared" si="14"/>
        <v>0</v>
      </c>
      <c r="F141" s="222">
        <f t="shared" si="14"/>
        <v>0</v>
      </c>
      <c r="G141" s="222">
        <f t="shared" si="14"/>
        <v>0</v>
      </c>
      <c r="H141" s="222">
        <f t="shared" si="14"/>
        <v>0</v>
      </c>
      <c r="I141" s="222">
        <f t="shared" si="14"/>
        <v>0</v>
      </c>
      <c r="J141" s="339">
        <f t="shared" si="14"/>
        <v>9</v>
      </c>
      <c r="K141" s="339">
        <f t="shared" si="14"/>
        <v>0</v>
      </c>
    </row>
    <row r="142" spans="1:11" ht="15" customHeight="1">
      <c r="A142" s="288" t="s">
        <v>968</v>
      </c>
      <c r="B142" s="32">
        <f t="shared" si="13"/>
        <v>72</v>
      </c>
      <c r="C142" s="32">
        <f t="shared" ref="C142:K142" si="15">C10+C32+C54+C76+C98+C120</f>
        <v>44</v>
      </c>
      <c r="D142" s="31">
        <f t="shared" si="15"/>
        <v>2</v>
      </c>
      <c r="E142" s="32">
        <f t="shared" si="15"/>
        <v>0</v>
      </c>
      <c r="F142" s="336">
        <f t="shared" si="15"/>
        <v>0</v>
      </c>
      <c r="G142" s="336">
        <f t="shared" si="15"/>
        <v>0</v>
      </c>
      <c r="H142" s="32">
        <f t="shared" si="15"/>
        <v>0</v>
      </c>
      <c r="I142" s="32">
        <f t="shared" si="15"/>
        <v>0</v>
      </c>
      <c r="J142" s="336">
        <f t="shared" si="15"/>
        <v>74</v>
      </c>
      <c r="K142" s="336">
        <f t="shared" si="15"/>
        <v>44</v>
      </c>
    </row>
    <row r="143" spans="1:11" ht="15" customHeight="1">
      <c r="A143" s="288" t="s">
        <v>969</v>
      </c>
      <c r="B143" s="32">
        <f t="shared" si="13"/>
        <v>1144</v>
      </c>
      <c r="C143" s="32">
        <f t="shared" ref="C143:K143" si="16">C11+C33+C55+C77+C99+C121</f>
        <v>691</v>
      </c>
      <c r="D143" s="31">
        <f t="shared" si="16"/>
        <v>66</v>
      </c>
      <c r="E143" s="32">
        <f t="shared" si="16"/>
        <v>48</v>
      </c>
      <c r="F143" s="32">
        <f t="shared" si="16"/>
        <v>2</v>
      </c>
      <c r="G143" s="32">
        <f t="shared" si="16"/>
        <v>1</v>
      </c>
      <c r="H143" s="32">
        <f t="shared" si="16"/>
        <v>0</v>
      </c>
      <c r="I143" s="32">
        <f t="shared" si="16"/>
        <v>0</v>
      </c>
      <c r="J143" s="336">
        <f t="shared" si="16"/>
        <v>1212</v>
      </c>
      <c r="K143" s="336">
        <f t="shared" si="16"/>
        <v>740</v>
      </c>
    </row>
    <row r="144" spans="1:11" ht="15" customHeight="1">
      <c r="A144" s="288" t="s">
        <v>970</v>
      </c>
      <c r="B144" s="32">
        <f t="shared" si="13"/>
        <v>7346</v>
      </c>
      <c r="C144" s="32">
        <f t="shared" ref="C144:K144" si="17">C12+C34+C56+C78+C100+C122</f>
        <v>4238</v>
      </c>
      <c r="D144" s="31">
        <f t="shared" si="17"/>
        <v>882</v>
      </c>
      <c r="E144" s="32">
        <f t="shared" si="17"/>
        <v>546</v>
      </c>
      <c r="F144" s="32">
        <f t="shared" si="17"/>
        <v>77</v>
      </c>
      <c r="G144" s="32">
        <f t="shared" si="17"/>
        <v>40</v>
      </c>
      <c r="H144" s="335">
        <f t="shared" si="17"/>
        <v>0</v>
      </c>
      <c r="I144" s="335">
        <f t="shared" si="17"/>
        <v>0</v>
      </c>
      <c r="J144" s="336">
        <f t="shared" si="17"/>
        <v>8305</v>
      </c>
      <c r="K144" s="336">
        <f t="shared" si="17"/>
        <v>4824</v>
      </c>
    </row>
    <row r="145" spans="1:11" ht="15" customHeight="1">
      <c r="A145" s="288" t="s">
        <v>971</v>
      </c>
      <c r="B145" s="32">
        <f t="shared" si="13"/>
        <v>16391</v>
      </c>
      <c r="C145" s="32">
        <f t="shared" ref="C145:K145" si="18">C13+C35+C57+C79+C101+C123</f>
        <v>9123</v>
      </c>
      <c r="D145" s="31">
        <f t="shared" si="18"/>
        <v>4846</v>
      </c>
      <c r="E145" s="32">
        <f t="shared" si="18"/>
        <v>2832</v>
      </c>
      <c r="F145" s="32">
        <f t="shared" si="18"/>
        <v>673</v>
      </c>
      <c r="G145" s="32">
        <f t="shared" si="18"/>
        <v>407</v>
      </c>
      <c r="H145" s="32">
        <f t="shared" si="18"/>
        <v>25</v>
      </c>
      <c r="I145" s="32">
        <f t="shared" si="18"/>
        <v>17</v>
      </c>
      <c r="J145" s="336">
        <f t="shared" si="18"/>
        <v>21935</v>
      </c>
      <c r="K145" s="336">
        <f t="shared" si="18"/>
        <v>12379</v>
      </c>
    </row>
    <row r="146" spans="1:11" ht="15" customHeight="1">
      <c r="A146" s="288" t="s">
        <v>972</v>
      </c>
      <c r="B146" s="32">
        <f t="shared" si="13"/>
        <v>22382</v>
      </c>
      <c r="C146" s="32">
        <f t="shared" ref="C146:K146" si="19">C14+C36+C58+C80+C102+C124</f>
        <v>11963</v>
      </c>
      <c r="D146" s="31">
        <f t="shared" si="19"/>
        <v>11522</v>
      </c>
      <c r="E146" s="32">
        <f t="shared" si="19"/>
        <v>6273</v>
      </c>
      <c r="F146" s="32">
        <f t="shared" si="19"/>
        <v>3723</v>
      </c>
      <c r="G146" s="32">
        <f t="shared" si="19"/>
        <v>2152</v>
      </c>
      <c r="H146" s="32">
        <f t="shared" si="19"/>
        <v>469</v>
      </c>
      <c r="I146" s="32">
        <f t="shared" si="19"/>
        <v>269</v>
      </c>
      <c r="J146" s="336">
        <f t="shared" si="19"/>
        <v>38096</v>
      </c>
      <c r="K146" s="336">
        <f t="shared" si="19"/>
        <v>20657</v>
      </c>
    </row>
    <row r="147" spans="1:11" ht="15" customHeight="1">
      <c r="A147" s="288" t="s">
        <v>973</v>
      </c>
      <c r="B147" s="32">
        <f t="shared" si="13"/>
        <v>25062</v>
      </c>
      <c r="C147" s="32">
        <f t="shared" ref="C147:K147" si="20">C15+C37+C59+C81+C103+C125</f>
        <v>12871</v>
      </c>
      <c r="D147" s="31">
        <f t="shared" si="20"/>
        <v>15392</v>
      </c>
      <c r="E147" s="32">
        <f t="shared" si="20"/>
        <v>8147</v>
      </c>
      <c r="F147" s="32">
        <f t="shared" si="20"/>
        <v>9130</v>
      </c>
      <c r="G147" s="32">
        <f t="shared" si="20"/>
        <v>5042</v>
      </c>
      <c r="H147" s="32">
        <f t="shared" si="20"/>
        <v>2854</v>
      </c>
      <c r="I147" s="32">
        <f t="shared" si="20"/>
        <v>1649</v>
      </c>
      <c r="J147" s="336">
        <f t="shared" si="20"/>
        <v>52438</v>
      </c>
      <c r="K147" s="336">
        <f t="shared" si="20"/>
        <v>27709</v>
      </c>
    </row>
    <row r="148" spans="1:11" ht="15" customHeight="1">
      <c r="A148" s="288" t="s">
        <v>974</v>
      </c>
      <c r="B148" s="32">
        <f t="shared" si="13"/>
        <v>23849</v>
      </c>
      <c r="C148" s="32">
        <f t="shared" ref="C148:K148" si="21">C16+C38+C60+C82+C104+C126</f>
        <v>11670</v>
      </c>
      <c r="D148" s="31">
        <f t="shared" si="21"/>
        <v>17301</v>
      </c>
      <c r="E148" s="32">
        <f t="shared" si="21"/>
        <v>8860</v>
      </c>
      <c r="F148" s="32">
        <f t="shared" si="21"/>
        <v>12730</v>
      </c>
      <c r="G148" s="32">
        <f t="shared" si="21"/>
        <v>6825</v>
      </c>
      <c r="H148" s="32">
        <f t="shared" si="21"/>
        <v>7533</v>
      </c>
      <c r="I148" s="32">
        <f t="shared" si="21"/>
        <v>4192</v>
      </c>
      <c r="J148" s="336">
        <f t="shared" si="21"/>
        <v>61413</v>
      </c>
      <c r="K148" s="336">
        <f t="shared" si="21"/>
        <v>31547</v>
      </c>
    </row>
    <row r="149" spans="1:11" ht="15" customHeight="1">
      <c r="A149" s="288" t="s">
        <v>975</v>
      </c>
      <c r="B149" s="32">
        <f t="shared" si="13"/>
        <v>17830</v>
      </c>
      <c r="C149" s="32">
        <f t="shared" ref="C149:K149" si="22">C17+C39+C61+C83+C105+C127</f>
        <v>7944</v>
      </c>
      <c r="D149" s="31">
        <f t="shared" si="22"/>
        <v>16060</v>
      </c>
      <c r="E149" s="32">
        <f t="shared" si="22"/>
        <v>7601</v>
      </c>
      <c r="F149" s="32">
        <f t="shared" si="22"/>
        <v>14403</v>
      </c>
      <c r="G149" s="32">
        <f t="shared" si="22"/>
        <v>7244</v>
      </c>
      <c r="H149" s="32">
        <f t="shared" si="22"/>
        <v>11448</v>
      </c>
      <c r="I149" s="32">
        <f t="shared" si="22"/>
        <v>6160</v>
      </c>
      <c r="J149" s="336">
        <f t="shared" si="22"/>
        <v>59741</v>
      </c>
      <c r="K149" s="336">
        <f t="shared" si="22"/>
        <v>28949</v>
      </c>
    </row>
    <row r="150" spans="1:11" ht="15" customHeight="1">
      <c r="A150" s="288" t="s">
        <v>976</v>
      </c>
      <c r="B150" s="32">
        <f t="shared" si="13"/>
        <v>9960</v>
      </c>
      <c r="C150" s="32">
        <f t="shared" ref="C150:K150" si="23">C18+C40+C62+C84+C106+C128</f>
        <v>3912</v>
      </c>
      <c r="D150" s="31">
        <f t="shared" si="23"/>
        <v>11705</v>
      </c>
      <c r="E150" s="32">
        <f t="shared" si="23"/>
        <v>5030</v>
      </c>
      <c r="F150" s="32">
        <f t="shared" si="23"/>
        <v>12892</v>
      </c>
      <c r="G150" s="32">
        <f t="shared" si="23"/>
        <v>6084</v>
      </c>
      <c r="H150" s="32">
        <f t="shared" si="23"/>
        <v>13699</v>
      </c>
      <c r="I150" s="32">
        <f t="shared" si="23"/>
        <v>7042</v>
      </c>
      <c r="J150" s="336">
        <f t="shared" si="23"/>
        <v>48256</v>
      </c>
      <c r="K150" s="336">
        <f t="shared" si="23"/>
        <v>22068</v>
      </c>
    </row>
    <row r="151" spans="1:11" ht="15" customHeight="1">
      <c r="A151" s="288" t="s">
        <v>977</v>
      </c>
      <c r="B151" s="32">
        <f t="shared" si="13"/>
        <v>2714</v>
      </c>
      <c r="C151" s="32">
        <f t="shared" ref="C151:K151" si="24">C19+C41+C63+C85+C107+C129</f>
        <v>938</v>
      </c>
      <c r="D151" s="31">
        <f t="shared" si="24"/>
        <v>5448</v>
      </c>
      <c r="E151" s="32">
        <f t="shared" si="24"/>
        <v>2032</v>
      </c>
      <c r="F151" s="32">
        <f t="shared" si="24"/>
        <v>8234</v>
      </c>
      <c r="G151" s="32">
        <f t="shared" si="24"/>
        <v>3411</v>
      </c>
      <c r="H151" s="32">
        <f t="shared" si="24"/>
        <v>12730</v>
      </c>
      <c r="I151" s="32">
        <f t="shared" si="24"/>
        <v>6130</v>
      </c>
      <c r="J151" s="336">
        <f t="shared" si="24"/>
        <v>29126</v>
      </c>
      <c r="K151" s="336">
        <f t="shared" si="24"/>
        <v>12511</v>
      </c>
    </row>
    <row r="152" spans="1:11" ht="15" customHeight="1">
      <c r="A152" s="288" t="s">
        <v>978</v>
      </c>
      <c r="B152" s="32">
        <f t="shared" si="13"/>
        <v>695</v>
      </c>
      <c r="C152" s="32">
        <f t="shared" ref="C152:K152" si="25">C20+C42+C64+C86+C108+C130</f>
        <v>182</v>
      </c>
      <c r="D152" s="31">
        <f t="shared" si="25"/>
        <v>2095</v>
      </c>
      <c r="E152" s="32">
        <f t="shared" si="25"/>
        <v>696</v>
      </c>
      <c r="F152" s="32">
        <f t="shared" si="25"/>
        <v>5238</v>
      </c>
      <c r="G152" s="32">
        <f t="shared" si="25"/>
        <v>1897</v>
      </c>
      <c r="H152" s="32">
        <f t="shared" si="25"/>
        <v>15304</v>
      </c>
      <c r="I152" s="32">
        <f t="shared" si="25"/>
        <v>6275</v>
      </c>
      <c r="J152" s="336">
        <f t="shared" si="25"/>
        <v>23332</v>
      </c>
      <c r="K152" s="336">
        <f t="shared" si="25"/>
        <v>9050</v>
      </c>
    </row>
    <row r="153" spans="1:11" ht="16.5" customHeight="1">
      <c r="A153" s="289" t="s">
        <v>395</v>
      </c>
      <c r="B153" s="291">
        <f>SUM(B141:B152)</f>
        <v>127454</v>
      </c>
      <c r="C153" s="291">
        <f t="shared" ref="C153:K153" si="26">SUM(C141:C152)</f>
        <v>63576</v>
      </c>
      <c r="D153" s="291">
        <f t="shared" si="26"/>
        <v>85319</v>
      </c>
      <c r="E153" s="291">
        <f t="shared" si="26"/>
        <v>42065</v>
      </c>
      <c r="F153" s="291">
        <f t="shared" si="26"/>
        <v>67102</v>
      </c>
      <c r="G153" s="291">
        <f t="shared" si="26"/>
        <v>33103</v>
      </c>
      <c r="H153" s="291">
        <f t="shared" si="26"/>
        <v>64062</v>
      </c>
      <c r="I153" s="291">
        <f t="shared" si="26"/>
        <v>31734</v>
      </c>
      <c r="J153" s="291">
        <f t="shared" si="26"/>
        <v>343937</v>
      </c>
      <c r="K153" s="291">
        <f t="shared" si="26"/>
        <v>170478</v>
      </c>
    </row>
  </sheetData>
  <mergeCells count="63">
    <mergeCell ref="A136:K136"/>
    <mergeCell ref="A112:K112"/>
    <mergeCell ref="A113:K113"/>
    <mergeCell ref="A133:K133"/>
    <mergeCell ref="A135:K135"/>
    <mergeCell ref="F117:G117"/>
    <mergeCell ref="H117:I117"/>
    <mergeCell ref="J117:K117"/>
    <mergeCell ref="A114:K114"/>
    <mergeCell ref="A69:K69"/>
    <mergeCell ref="A90:K90"/>
    <mergeCell ref="A91:K91"/>
    <mergeCell ref="A92:K92"/>
    <mergeCell ref="A89:K89"/>
    <mergeCell ref="A70:K70"/>
    <mergeCell ref="A45:K45"/>
    <mergeCell ref="A47:K47"/>
    <mergeCell ref="A48:K48"/>
    <mergeCell ref="A68:K68"/>
    <mergeCell ref="H51:I51"/>
    <mergeCell ref="A67:K67"/>
    <mergeCell ref="D51:E51"/>
    <mergeCell ref="F51:G51"/>
    <mergeCell ref="A111:K111"/>
    <mergeCell ref="A1:K1"/>
    <mergeCell ref="A2:K2"/>
    <mergeCell ref="A3:K3"/>
    <mergeCell ref="A4:K4"/>
    <mergeCell ref="A26:K26"/>
    <mergeCell ref="A46:K46"/>
    <mergeCell ref="F95:G95"/>
    <mergeCell ref="A24:K24"/>
    <mergeCell ref="A25:K25"/>
    <mergeCell ref="H95:I95"/>
    <mergeCell ref="J139:K139"/>
    <mergeCell ref="J95:K95"/>
    <mergeCell ref="A134:K134"/>
    <mergeCell ref="B139:C139"/>
    <mergeCell ref="D139:E139"/>
    <mergeCell ref="F139:G139"/>
    <mergeCell ref="H139:I139"/>
    <mergeCell ref="B117:C117"/>
    <mergeCell ref="D117:E117"/>
    <mergeCell ref="B95:C95"/>
    <mergeCell ref="D95:E95"/>
    <mergeCell ref="F7:G7"/>
    <mergeCell ref="J51:K51"/>
    <mergeCell ref="B73:C73"/>
    <mergeCell ref="D73:E73"/>
    <mergeCell ref="F73:G73"/>
    <mergeCell ref="H73:I73"/>
    <mergeCell ref="J73:K73"/>
    <mergeCell ref="B51:C51"/>
    <mergeCell ref="H7:I7"/>
    <mergeCell ref="J7:K7"/>
    <mergeCell ref="B29:C29"/>
    <mergeCell ref="D29:E29"/>
    <mergeCell ref="F29:G29"/>
    <mergeCell ref="H29:I29"/>
    <mergeCell ref="J29:K29"/>
    <mergeCell ref="A23:K23"/>
    <mergeCell ref="B7:C7"/>
    <mergeCell ref="D7:E7"/>
  </mergeCells>
  <phoneticPr fontId="0" type="noConversion"/>
  <printOptions horizontalCentered="1"/>
  <pageMargins left="0.78740157480314965" right="0.78740157480314965" top="0.98425196850393704" bottom="0.98425196850393704" header="0.51181102362204722" footer="0.51181102362204722"/>
  <pageSetup paperSize="9" orientation="landscape" r:id="rId1"/>
  <headerFooter alignWithMargins="0"/>
  <rowBreaks count="6" manualBreakCount="6">
    <brk id="22" max="16383" man="1"/>
    <brk id="44" max="16383" man="1"/>
    <brk id="66" max="16383" man="1"/>
    <brk id="88" max="16383" man="1"/>
    <brk id="110" max="16383" man="1"/>
    <brk id="13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6"/>
  <sheetViews>
    <sheetView showZeros="0" zoomScale="75" workbookViewId="0">
      <selection activeCell="P18" sqref="P18"/>
    </sheetView>
  </sheetViews>
  <sheetFormatPr baseColWidth="10" defaultRowHeight="12.75"/>
  <cols>
    <col min="1" max="1" width="11.28515625" customWidth="1"/>
    <col min="2" max="15" width="7" customWidth="1"/>
    <col min="16" max="16" width="7.5703125" customWidth="1"/>
    <col min="17" max="17" width="8.140625" customWidth="1"/>
  </cols>
  <sheetData>
    <row r="1" spans="1:17" s="21" customFormat="1">
      <c r="A1" s="1098" t="s">
        <v>958</v>
      </c>
      <c r="B1" s="1117"/>
      <c r="C1" s="1117"/>
      <c r="D1" s="1117"/>
      <c r="E1" s="1117"/>
      <c r="F1" s="1117"/>
      <c r="G1" s="1117"/>
      <c r="H1" s="1117"/>
      <c r="I1" s="1117"/>
      <c r="J1" s="1117"/>
      <c r="K1" s="1117"/>
      <c r="L1" s="1117"/>
      <c r="M1" s="1117"/>
      <c r="N1" s="1117"/>
      <c r="O1" s="1117"/>
      <c r="P1" s="1117"/>
      <c r="Q1" s="1117"/>
    </row>
    <row r="2" spans="1:17" s="21" customFormat="1">
      <c r="A2" s="1098" t="s">
        <v>675</v>
      </c>
      <c r="B2" s="1117"/>
      <c r="C2" s="1117"/>
      <c r="D2" s="1117"/>
      <c r="E2" s="1117"/>
      <c r="F2" s="1117"/>
      <c r="G2" s="1117"/>
      <c r="H2" s="1117"/>
      <c r="I2" s="1117"/>
      <c r="J2" s="1117"/>
      <c r="K2" s="1117"/>
      <c r="L2" s="1117"/>
      <c r="M2" s="1117"/>
      <c r="N2" s="1117"/>
      <c r="O2" s="1117"/>
      <c r="P2" s="1117"/>
      <c r="Q2" s="1117"/>
    </row>
    <row r="3" spans="1:17" s="21" customFormat="1">
      <c r="A3" s="1098" t="s">
        <v>2</v>
      </c>
      <c r="B3" s="1117"/>
      <c r="C3" s="1117"/>
      <c r="D3" s="1117"/>
      <c r="E3" s="1117"/>
      <c r="F3" s="1117"/>
      <c r="G3" s="1117"/>
      <c r="H3" s="1117"/>
      <c r="I3" s="1117"/>
      <c r="J3" s="1117"/>
      <c r="K3" s="1117"/>
      <c r="L3" s="1117"/>
      <c r="M3" s="1117"/>
      <c r="N3" s="1117"/>
      <c r="O3" s="1117"/>
      <c r="P3" s="1117"/>
      <c r="Q3" s="1117"/>
    </row>
    <row r="4" spans="1:17" s="21" customFormat="1">
      <c r="A4" s="1098" t="s">
        <v>798</v>
      </c>
      <c r="B4" s="1117"/>
      <c r="C4" s="1117"/>
      <c r="D4" s="111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</row>
    <row r="5" spans="1:17" s="274" customFormat="1"/>
    <row r="6" spans="1:17">
      <c r="A6" s="274" t="s">
        <v>621</v>
      </c>
    </row>
    <row r="7" spans="1:17">
      <c r="A7" s="274"/>
    </row>
    <row r="8" spans="1:17">
      <c r="A8" s="320" t="s">
        <v>779</v>
      </c>
      <c r="B8" s="1118" t="s">
        <v>585</v>
      </c>
      <c r="C8" s="1119"/>
      <c r="D8" s="1118" t="s">
        <v>586</v>
      </c>
      <c r="E8" s="1119"/>
      <c r="F8" s="1118" t="s">
        <v>587</v>
      </c>
      <c r="G8" s="1119"/>
      <c r="H8" s="1118" t="s">
        <v>588</v>
      </c>
      <c r="I8" s="1119"/>
      <c r="J8" s="1118" t="s">
        <v>589</v>
      </c>
      <c r="K8" s="1119"/>
      <c r="L8" s="1120" t="s">
        <v>590</v>
      </c>
      <c r="M8" s="1121"/>
      <c r="N8" s="1120" t="s">
        <v>591</v>
      </c>
      <c r="O8" s="1121"/>
      <c r="P8" s="1122" t="s">
        <v>395</v>
      </c>
      <c r="Q8" s="1123"/>
    </row>
    <row r="9" spans="1:17">
      <c r="A9" s="321"/>
      <c r="B9" s="322" t="s">
        <v>665</v>
      </c>
      <c r="C9" s="322" t="s">
        <v>389</v>
      </c>
      <c r="D9" s="322" t="s">
        <v>665</v>
      </c>
      <c r="E9" s="322" t="s">
        <v>389</v>
      </c>
      <c r="F9" s="322" t="s">
        <v>665</v>
      </c>
      <c r="G9" s="322" t="s">
        <v>389</v>
      </c>
      <c r="H9" s="322" t="s">
        <v>665</v>
      </c>
      <c r="I9" s="322" t="s">
        <v>389</v>
      </c>
      <c r="J9" s="322" t="s">
        <v>665</v>
      </c>
      <c r="K9" s="322" t="s">
        <v>389</v>
      </c>
      <c r="L9" s="323" t="s">
        <v>665</v>
      </c>
      <c r="M9" s="323" t="s">
        <v>389</v>
      </c>
      <c r="N9" s="323" t="s">
        <v>665</v>
      </c>
      <c r="O9" s="324" t="s">
        <v>389</v>
      </c>
      <c r="P9" s="325" t="s">
        <v>665</v>
      </c>
      <c r="Q9" s="325" t="s">
        <v>389</v>
      </c>
    </row>
    <row r="10" spans="1:17" ht="15" customHeight="1">
      <c r="A10" s="331" t="s">
        <v>973</v>
      </c>
      <c r="B10" s="222">
        <v>342</v>
      </c>
      <c r="C10" s="222">
        <v>216</v>
      </c>
      <c r="D10" s="222">
        <v>8</v>
      </c>
      <c r="E10" s="222">
        <v>3</v>
      </c>
      <c r="F10" s="222">
        <v>5</v>
      </c>
      <c r="G10" s="222">
        <v>2</v>
      </c>
      <c r="H10" s="222">
        <v>4</v>
      </c>
      <c r="I10" s="222">
        <v>2</v>
      </c>
      <c r="J10" s="222">
        <v>1</v>
      </c>
      <c r="K10" s="222"/>
      <c r="L10" s="222">
        <v>0</v>
      </c>
      <c r="M10" s="222">
        <v>0</v>
      </c>
      <c r="N10" s="222"/>
      <c r="O10" s="222">
        <v>0</v>
      </c>
      <c r="P10" s="222">
        <f>B10+D10+F10+H10+J10+L10+N10</f>
        <v>360</v>
      </c>
      <c r="Q10" s="222">
        <f>C10+E10+G10+I10+K10+M10+O10</f>
        <v>223</v>
      </c>
    </row>
    <row r="11" spans="1:17" ht="15" customHeight="1">
      <c r="A11" s="332" t="s">
        <v>974</v>
      </c>
      <c r="B11" s="32">
        <v>1565</v>
      </c>
      <c r="C11" s="32">
        <v>947</v>
      </c>
      <c r="D11" s="32">
        <v>86</v>
      </c>
      <c r="E11" s="32">
        <v>44</v>
      </c>
      <c r="F11" s="32">
        <v>64</v>
      </c>
      <c r="G11" s="32">
        <v>37</v>
      </c>
      <c r="H11" s="32">
        <v>47</v>
      </c>
      <c r="I11" s="32">
        <v>32</v>
      </c>
      <c r="J11" s="32">
        <v>14</v>
      </c>
      <c r="K11" s="32">
        <v>11</v>
      </c>
      <c r="L11" s="32">
        <v>6</v>
      </c>
      <c r="M11" s="32">
        <v>4</v>
      </c>
      <c r="N11" s="32">
        <v>5</v>
      </c>
      <c r="O11" s="32">
        <v>0</v>
      </c>
      <c r="P11" s="32">
        <f t="shared" ref="P11:Q20" si="0">B11+D11+F11+H11+J11+L11+N11</f>
        <v>1787</v>
      </c>
      <c r="Q11" s="32">
        <f t="shared" si="0"/>
        <v>1075</v>
      </c>
    </row>
    <row r="12" spans="1:17" ht="15" customHeight="1">
      <c r="A12" s="332" t="s">
        <v>975</v>
      </c>
      <c r="B12" s="32">
        <v>3199</v>
      </c>
      <c r="C12" s="32">
        <v>1745</v>
      </c>
      <c r="D12" s="32">
        <v>501</v>
      </c>
      <c r="E12" s="32">
        <v>247</v>
      </c>
      <c r="F12" s="32">
        <v>413</v>
      </c>
      <c r="G12" s="32">
        <v>219</v>
      </c>
      <c r="H12" s="32">
        <v>313</v>
      </c>
      <c r="I12" s="32">
        <v>170</v>
      </c>
      <c r="J12" s="32">
        <v>131</v>
      </c>
      <c r="K12" s="32">
        <v>92</v>
      </c>
      <c r="L12" s="32">
        <v>51</v>
      </c>
      <c r="M12" s="32">
        <v>33</v>
      </c>
      <c r="N12" s="32">
        <v>58</v>
      </c>
      <c r="O12" s="32">
        <v>41</v>
      </c>
      <c r="P12" s="32">
        <f t="shared" si="0"/>
        <v>4666</v>
      </c>
      <c r="Q12" s="32">
        <f t="shared" si="0"/>
        <v>2547</v>
      </c>
    </row>
    <row r="13" spans="1:17" ht="15" customHeight="1">
      <c r="A13" s="332" t="s">
        <v>976</v>
      </c>
      <c r="B13" s="32">
        <v>3546</v>
      </c>
      <c r="C13" s="32">
        <v>1952</v>
      </c>
      <c r="D13" s="32">
        <v>1143</v>
      </c>
      <c r="E13" s="32">
        <v>536</v>
      </c>
      <c r="F13" s="32">
        <v>721</v>
      </c>
      <c r="G13" s="32">
        <v>314</v>
      </c>
      <c r="H13" s="32">
        <v>600</v>
      </c>
      <c r="I13" s="32">
        <v>308</v>
      </c>
      <c r="J13" s="32">
        <v>490</v>
      </c>
      <c r="K13" s="32">
        <v>344</v>
      </c>
      <c r="L13" s="32">
        <v>260</v>
      </c>
      <c r="M13" s="32">
        <v>131</v>
      </c>
      <c r="N13" s="32">
        <v>265</v>
      </c>
      <c r="O13" s="32">
        <v>153</v>
      </c>
      <c r="P13" s="32">
        <f t="shared" si="0"/>
        <v>7025</v>
      </c>
      <c r="Q13" s="32">
        <f t="shared" si="0"/>
        <v>3738</v>
      </c>
    </row>
    <row r="14" spans="1:17" ht="15" customHeight="1">
      <c r="A14" s="332" t="s">
        <v>977</v>
      </c>
      <c r="B14" s="32">
        <v>2947</v>
      </c>
      <c r="C14" s="32">
        <v>1522</v>
      </c>
      <c r="D14" s="32">
        <v>1530</v>
      </c>
      <c r="E14" s="32">
        <v>675</v>
      </c>
      <c r="F14" s="32">
        <v>612</v>
      </c>
      <c r="G14" s="32">
        <v>219</v>
      </c>
      <c r="H14" s="32">
        <v>654</v>
      </c>
      <c r="I14" s="32">
        <v>303</v>
      </c>
      <c r="J14" s="32">
        <v>1238</v>
      </c>
      <c r="K14" s="32">
        <v>862</v>
      </c>
      <c r="L14" s="32">
        <v>601</v>
      </c>
      <c r="M14" s="32">
        <v>266</v>
      </c>
      <c r="N14" s="32">
        <v>624</v>
      </c>
      <c r="O14" s="32">
        <v>338</v>
      </c>
      <c r="P14" s="32">
        <f t="shared" si="0"/>
        <v>8206</v>
      </c>
      <c r="Q14" s="32">
        <f t="shared" si="0"/>
        <v>4185</v>
      </c>
    </row>
    <row r="15" spans="1:17" ht="15" customHeight="1">
      <c r="A15" s="332" t="s">
        <v>978</v>
      </c>
      <c r="B15" s="32">
        <v>2089</v>
      </c>
      <c r="C15" s="32">
        <v>1025</v>
      </c>
      <c r="D15" s="32">
        <v>1418</v>
      </c>
      <c r="E15" s="32">
        <v>568</v>
      </c>
      <c r="F15" s="32">
        <v>472</v>
      </c>
      <c r="G15" s="32">
        <v>160</v>
      </c>
      <c r="H15" s="32">
        <v>586</v>
      </c>
      <c r="I15" s="32">
        <v>243</v>
      </c>
      <c r="J15" s="32">
        <v>1781</v>
      </c>
      <c r="K15" s="32">
        <v>1162</v>
      </c>
      <c r="L15" s="32">
        <v>540</v>
      </c>
      <c r="M15" s="32">
        <v>181</v>
      </c>
      <c r="N15" s="32">
        <v>744</v>
      </c>
      <c r="O15" s="32">
        <v>356</v>
      </c>
      <c r="P15" s="32">
        <f t="shared" si="0"/>
        <v>7630</v>
      </c>
      <c r="Q15" s="32">
        <f t="shared" si="0"/>
        <v>3695</v>
      </c>
    </row>
    <row r="16" spans="1:17" ht="15" customHeight="1">
      <c r="A16" s="332" t="s">
        <v>982</v>
      </c>
      <c r="B16" s="32">
        <v>1013</v>
      </c>
      <c r="C16" s="32">
        <v>437</v>
      </c>
      <c r="D16" s="32">
        <v>777</v>
      </c>
      <c r="E16" s="32">
        <v>278</v>
      </c>
      <c r="F16" s="32">
        <v>256</v>
      </c>
      <c r="G16" s="32">
        <v>73</v>
      </c>
      <c r="H16" s="32">
        <v>362</v>
      </c>
      <c r="I16" s="32">
        <v>145</v>
      </c>
      <c r="J16" s="32">
        <v>1834</v>
      </c>
      <c r="K16" s="32">
        <v>1074</v>
      </c>
      <c r="L16" s="32">
        <v>405</v>
      </c>
      <c r="M16" s="32">
        <v>137</v>
      </c>
      <c r="N16" s="32">
        <v>665</v>
      </c>
      <c r="O16" s="32">
        <v>292</v>
      </c>
      <c r="P16" s="32">
        <f t="shared" si="0"/>
        <v>5312</v>
      </c>
      <c r="Q16" s="32">
        <f t="shared" si="0"/>
        <v>2436</v>
      </c>
    </row>
    <row r="17" spans="1:17" ht="15" customHeight="1">
      <c r="A17" s="332" t="s">
        <v>983</v>
      </c>
      <c r="B17" s="32">
        <v>447</v>
      </c>
      <c r="C17" s="32">
        <v>185</v>
      </c>
      <c r="D17" s="32">
        <v>417</v>
      </c>
      <c r="E17" s="32">
        <v>137</v>
      </c>
      <c r="F17" s="32">
        <v>125</v>
      </c>
      <c r="G17" s="32">
        <v>41</v>
      </c>
      <c r="H17" s="32">
        <v>198</v>
      </c>
      <c r="I17" s="32">
        <v>73</v>
      </c>
      <c r="J17" s="32">
        <v>1374</v>
      </c>
      <c r="K17" s="32">
        <v>810</v>
      </c>
      <c r="L17" s="32">
        <v>277</v>
      </c>
      <c r="M17" s="32">
        <v>62</v>
      </c>
      <c r="N17" s="32">
        <v>512</v>
      </c>
      <c r="O17" s="32">
        <v>186</v>
      </c>
      <c r="P17" s="32">
        <f t="shared" si="0"/>
        <v>3350</v>
      </c>
      <c r="Q17" s="32">
        <f t="shared" si="0"/>
        <v>1494</v>
      </c>
    </row>
    <row r="18" spans="1:17" ht="15" customHeight="1">
      <c r="A18" s="332" t="s">
        <v>984</v>
      </c>
      <c r="B18" s="32">
        <v>117</v>
      </c>
      <c r="C18" s="32">
        <v>52</v>
      </c>
      <c r="D18" s="32">
        <v>133</v>
      </c>
      <c r="E18" s="32">
        <v>42</v>
      </c>
      <c r="F18" s="32">
        <v>42</v>
      </c>
      <c r="G18" s="32">
        <v>14</v>
      </c>
      <c r="H18" s="32">
        <v>89</v>
      </c>
      <c r="I18" s="32">
        <v>28</v>
      </c>
      <c r="J18" s="32">
        <v>731</v>
      </c>
      <c r="K18" s="32">
        <v>344</v>
      </c>
      <c r="L18" s="32">
        <v>134</v>
      </c>
      <c r="M18" s="32">
        <v>29</v>
      </c>
      <c r="N18" s="32">
        <v>259</v>
      </c>
      <c r="O18" s="32">
        <v>82</v>
      </c>
      <c r="P18" s="32">
        <f t="shared" si="0"/>
        <v>1505</v>
      </c>
      <c r="Q18" s="32">
        <f t="shared" si="0"/>
        <v>591</v>
      </c>
    </row>
    <row r="19" spans="1:17" ht="15" customHeight="1">
      <c r="A19" s="332" t="s">
        <v>985</v>
      </c>
      <c r="B19" s="32">
        <v>50</v>
      </c>
      <c r="C19" s="32">
        <v>31</v>
      </c>
      <c r="D19" s="32">
        <v>66</v>
      </c>
      <c r="E19" s="32">
        <v>26</v>
      </c>
      <c r="F19" s="32">
        <v>5</v>
      </c>
      <c r="G19" s="32">
        <v>1</v>
      </c>
      <c r="H19" s="32">
        <v>21</v>
      </c>
      <c r="I19" s="32">
        <v>6</v>
      </c>
      <c r="J19" s="32">
        <v>374</v>
      </c>
      <c r="K19" s="32">
        <v>186</v>
      </c>
      <c r="L19" s="32">
        <v>42</v>
      </c>
      <c r="M19" s="32">
        <v>6</v>
      </c>
      <c r="N19" s="32">
        <v>114</v>
      </c>
      <c r="O19" s="32">
        <v>33</v>
      </c>
      <c r="P19" s="32">
        <f t="shared" si="0"/>
        <v>672</v>
      </c>
      <c r="Q19" s="32">
        <f t="shared" si="0"/>
        <v>289</v>
      </c>
    </row>
    <row r="20" spans="1:17" ht="15" customHeight="1">
      <c r="A20" s="332" t="s">
        <v>986</v>
      </c>
      <c r="B20" s="32">
        <v>48</v>
      </c>
      <c r="C20" s="32">
        <v>43</v>
      </c>
      <c r="D20" s="32">
        <v>42</v>
      </c>
      <c r="E20" s="32">
        <v>14</v>
      </c>
      <c r="F20" s="32">
        <v>4</v>
      </c>
      <c r="G20" s="32">
        <v>2</v>
      </c>
      <c r="H20" s="32">
        <v>7</v>
      </c>
      <c r="I20" s="32">
        <v>3</v>
      </c>
      <c r="J20" s="32">
        <v>325</v>
      </c>
      <c r="K20" s="32">
        <v>181</v>
      </c>
      <c r="L20" s="32">
        <v>20</v>
      </c>
      <c r="M20" s="32">
        <v>4</v>
      </c>
      <c r="N20" s="32">
        <v>58</v>
      </c>
      <c r="O20" s="32">
        <v>9</v>
      </c>
      <c r="P20" s="32">
        <f t="shared" si="0"/>
        <v>504</v>
      </c>
      <c r="Q20" s="32">
        <f t="shared" si="0"/>
        <v>256</v>
      </c>
    </row>
    <row r="21" spans="1:17" ht="17.25" customHeight="1">
      <c r="A21" s="303" t="s">
        <v>395</v>
      </c>
      <c r="B21" s="291">
        <f>SUM(B10:B20)</f>
        <v>15363</v>
      </c>
      <c r="C21" s="291">
        <f t="shared" ref="C21:Q21" si="1">SUM(C10:C20)</f>
        <v>8155</v>
      </c>
      <c r="D21" s="291">
        <f t="shared" si="1"/>
        <v>6121</v>
      </c>
      <c r="E21" s="291">
        <f t="shared" si="1"/>
        <v>2570</v>
      </c>
      <c r="F21" s="291">
        <f t="shared" si="1"/>
        <v>2719</v>
      </c>
      <c r="G21" s="291">
        <f t="shared" si="1"/>
        <v>1082</v>
      </c>
      <c r="H21" s="291">
        <f t="shared" si="1"/>
        <v>2881</v>
      </c>
      <c r="I21" s="291">
        <f t="shared" si="1"/>
        <v>1313</v>
      </c>
      <c r="J21" s="291">
        <f t="shared" si="1"/>
        <v>8293</v>
      </c>
      <c r="K21" s="291">
        <f t="shared" si="1"/>
        <v>5066</v>
      </c>
      <c r="L21" s="291">
        <f t="shared" si="1"/>
        <v>2336</v>
      </c>
      <c r="M21" s="291">
        <f t="shared" si="1"/>
        <v>853</v>
      </c>
      <c r="N21" s="291">
        <f t="shared" si="1"/>
        <v>3304</v>
      </c>
      <c r="O21" s="291">
        <f t="shared" si="1"/>
        <v>1490</v>
      </c>
      <c r="P21" s="291">
        <f t="shared" si="1"/>
        <v>41017</v>
      </c>
      <c r="Q21" s="291">
        <f t="shared" si="1"/>
        <v>20529</v>
      </c>
    </row>
    <row r="23" spans="1:17" s="21" customFormat="1">
      <c r="A23" s="1098" t="s">
        <v>959</v>
      </c>
      <c r="B23" s="1117"/>
      <c r="C23" s="1117"/>
      <c r="D23" s="1117"/>
      <c r="E23" s="1117"/>
      <c r="F23" s="1117"/>
      <c r="G23" s="1117"/>
      <c r="H23" s="1117"/>
      <c r="I23" s="1117"/>
      <c r="J23" s="1117"/>
      <c r="K23" s="1117"/>
      <c r="L23" s="1117"/>
      <c r="M23" s="1117"/>
      <c r="N23" s="1117"/>
      <c r="O23" s="1117"/>
      <c r="P23" s="1117"/>
      <c r="Q23" s="1117"/>
    </row>
    <row r="24" spans="1:17" s="21" customFormat="1">
      <c r="A24" s="1098" t="s">
        <v>675</v>
      </c>
      <c r="B24" s="1117"/>
      <c r="C24" s="1117"/>
      <c r="D24" s="1117"/>
      <c r="E24" s="1117"/>
      <c r="F24" s="1117"/>
      <c r="G24" s="1117"/>
      <c r="H24" s="1117"/>
      <c r="I24" s="1117"/>
      <c r="J24" s="1117"/>
      <c r="K24" s="1117"/>
      <c r="L24" s="1117"/>
      <c r="M24" s="1117"/>
      <c r="N24" s="1117"/>
      <c r="O24" s="1117"/>
      <c r="P24" s="1117"/>
      <c r="Q24" s="1117"/>
    </row>
    <row r="25" spans="1:17" s="21" customFormat="1">
      <c r="A25" s="1098" t="s">
        <v>2</v>
      </c>
      <c r="B25" s="1117"/>
      <c r="C25" s="1117"/>
      <c r="D25" s="1117"/>
      <c r="E25" s="1117"/>
      <c r="F25" s="1117"/>
      <c r="G25" s="1117"/>
      <c r="H25" s="1117"/>
      <c r="I25" s="1117"/>
      <c r="J25" s="1117"/>
      <c r="K25" s="1117"/>
      <c r="L25" s="1117"/>
      <c r="M25" s="1117"/>
      <c r="N25" s="1117"/>
      <c r="O25" s="1117"/>
      <c r="P25" s="1117"/>
      <c r="Q25" s="1117"/>
    </row>
    <row r="26" spans="1:17" s="21" customFormat="1">
      <c r="A26" s="1098" t="s">
        <v>798</v>
      </c>
      <c r="B26" s="1117"/>
      <c r="C26" s="1117"/>
      <c r="D26" s="1117"/>
      <c r="E26" s="1117"/>
      <c r="F26" s="1117"/>
      <c r="G26" s="1117"/>
      <c r="H26" s="1117"/>
      <c r="I26" s="1117"/>
      <c r="J26" s="1117"/>
      <c r="K26" s="1117"/>
      <c r="L26" s="1117"/>
      <c r="M26" s="1117"/>
      <c r="N26" s="1117"/>
      <c r="O26" s="1117"/>
      <c r="P26" s="1117"/>
      <c r="Q26" s="1117"/>
    </row>
    <row r="27" spans="1:17" s="274" customFormat="1"/>
    <row r="28" spans="1:17">
      <c r="A28" s="274" t="s">
        <v>626</v>
      </c>
    </row>
    <row r="29" spans="1:17">
      <c r="A29" s="274"/>
    </row>
    <row r="30" spans="1:17">
      <c r="A30" s="320" t="s">
        <v>779</v>
      </c>
      <c r="B30" s="1118" t="s">
        <v>585</v>
      </c>
      <c r="C30" s="1119"/>
      <c r="D30" s="1118" t="s">
        <v>586</v>
      </c>
      <c r="E30" s="1119"/>
      <c r="F30" s="1118" t="s">
        <v>587</v>
      </c>
      <c r="G30" s="1119"/>
      <c r="H30" s="1118" t="s">
        <v>588</v>
      </c>
      <c r="I30" s="1119"/>
      <c r="J30" s="1118" t="s">
        <v>589</v>
      </c>
      <c r="K30" s="1119"/>
      <c r="L30" s="1120" t="s">
        <v>590</v>
      </c>
      <c r="M30" s="1121"/>
      <c r="N30" s="1120" t="s">
        <v>591</v>
      </c>
      <c r="O30" s="1121"/>
      <c r="P30" s="1122" t="s">
        <v>395</v>
      </c>
      <c r="Q30" s="1123"/>
    </row>
    <row r="31" spans="1:17">
      <c r="A31" s="321"/>
      <c r="B31" s="322" t="s">
        <v>665</v>
      </c>
      <c r="C31" s="322" t="s">
        <v>389</v>
      </c>
      <c r="D31" s="322" t="s">
        <v>665</v>
      </c>
      <c r="E31" s="322" t="s">
        <v>389</v>
      </c>
      <c r="F31" s="322" t="s">
        <v>665</v>
      </c>
      <c r="G31" s="322" t="s">
        <v>389</v>
      </c>
      <c r="H31" s="322" t="s">
        <v>665</v>
      </c>
      <c r="I31" s="322" t="s">
        <v>389</v>
      </c>
      <c r="J31" s="322" t="s">
        <v>665</v>
      </c>
      <c r="K31" s="322" t="s">
        <v>389</v>
      </c>
      <c r="L31" s="323" t="s">
        <v>665</v>
      </c>
      <c r="M31" s="323" t="s">
        <v>389</v>
      </c>
      <c r="N31" s="323" t="s">
        <v>665</v>
      </c>
      <c r="O31" s="324" t="s">
        <v>389</v>
      </c>
      <c r="P31" s="325" t="s">
        <v>665</v>
      </c>
      <c r="Q31" s="325" t="s">
        <v>389</v>
      </c>
    </row>
    <row r="32" spans="1:17" ht="15" customHeight="1">
      <c r="A32" s="331" t="s">
        <v>973</v>
      </c>
      <c r="B32" s="222">
        <v>14</v>
      </c>
      <c r="C32" s="222">
        <v>4</v>
      </c>
      <c r="D32" s="222">
        <v>1</v>
      </c>
      <c r="E32" s="222">
        <v>0</v>
      </c>
      <c r="F32" s="222">
        <v>0</v>
      </c>
      <c r="G32" s="222">
        <v>0</v>
      </c>
      <c r="H32" s="222">
        <v>0</v>
      </c>
      <c r="I32" s="222">
        <v>0</v>
      </c>
      <c r="J32" s="222">
        <v>0</v>
      </c>
      <c r="K32" s="222">
        <v>0</v>
      </c>
      <c r="L32" s="222">
        <v>0</v>
      </c>
      <c r="M32" s="222">
        <v>0</v>
      </c>
      <c r="N32" s="222">
        <v>0</v>
      </c>
      <c r="O32" s="222">
        <v>0</v>
      </c>
      <c r="P32" s="222">
        <f>B32+D32+F32+H32+J32+L32+N32</f>
        <v>15</v>
      </c>
      <c r="Q32" s="222">
        <f>C32+E32+G32+I32+K32+M32+O32</f>
        <v>4</v>
      </c>
    </row>
    <row r="33" spans="1:17" ht="15" customHeight="1">
      <c r="A33" s="332" t="s">
        <v>974</v>
      </c>
      <c r="B33" s="32">
        <v>103</v>
      </c>
      <c r="C33" s="32">
        <v>60</v>
      </c>
      <c r="D33" s="32">
        <v>5</v>
      </c>
      <c r="E33" s="32">
        <v>4</v>
      </c>
      <c r="F33" s="32">
        <v>1</v>
      </c>
      <c r="G33" s="32">
        <v>1</v>
      </c>
      <c r="H33" s="32">
        <v>4</v>
      </c>
      <c r="I33" s="32">
        <v>3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f t="shared" ref="P33:Q42" si="2">B33+D33+F33+H33+J33+L33+N33</f>
        <v>113</v>
      </c>
      <c r="Q33" s="32">
        <f t="shared" si="2"/>
        <v>68</v>
      </c>
    </row>
    <row r="34" spans="1:17" ht="15" customHeight="1">
      <c r="A34" s="332" t="s">
        <v>975</v>
      </c>
      <c r="B34" s="32">
        <v>300</v>
      </c>
      <c r="C34" s="32">
        <v>160</v>
      </c>
      <c r="D34" s="32">
        <v>29</v>
      </c>
      <c r="E34" s="32">
        <v>24</v>
      </c>
      <c r="F34" s="32">
        <v>10</v>
      </c>
      <c r="G34" s="32">
        <v>4</v>
      </c>
      <c r="H34" s="32">
        <v>24</v>
      </c>
      <c r="I34" s="32">
        <v>8</v>
      </c>
      <c r="J34" s="32">
        <v>2</v>
      </c>
      <c r="K34" s="32">
        <v>1</v>
      </c>
      <c r="L34" s="32">
        <v>3</v>
      </c>
      <c r="M34" s="32">
        <v>0</v>
      </c>
      <c r="N34" s="32">
        <v>4</v>
      </c>
      <c r="O34" s="32">
        <v>2</v>
      </c>
      <c r="P34" s="32">
        <f t="shared" si="2"/>
        <v>372</v>
      </c>
      <c r="Q34" s="32">
        <f t="shared" si="2"/>
        <v>199</v>
      </c>
    </row>
    <row r="35" spans="1:17" ht="15" customHeight="1">
      <c r="A35" s="332" t="s">
        <v>976</v>
      </c>
      <c r="B35" s="32">
        <v>418</v>
      </c>
      <c r="C35" s="32">
        <v>215</v>
      </c>
      <c r="D35" s="32">
        <v>65</v>
      </c>
      <c r="E35" s="32">
        <v>42</v>
      </c>
      <c r="F35" s="32">
        <v>18</v>
      </c>
      <c r="G35" s="32">
        <v>5</v>
      </c>
      <c r="H35" s="32">
        <v>63</v>
      </c>
      <c r="I35" s="32">
        <v>30</v>
      </c>
      <c r="J35" s="32">
        <v>26</v>
      </c>
      <c r="K35" s="32">
        <v>12</v>
      </c>
      <c r="L35" s="32">
        <v>12</v>
      </c>
      <c r="M35" s="32">
        <v>3</v>
      </c>
      <c r="N35" s="32">
        <v>14</v>
      </c>
      <c r="O35" s="32">
        <v>7</v>
      </c>
      <c r="P35" s="32">
        <f t="shared" si="2"/>
        <v>616</v>
      </c>
      <c r="Q35" s="32">
        <f t="shared" si="2"/>
        <v>314</v>
      </c>
    </row>
    <row r="36" spans="1:17" ht="15" customHeight="1">
      <c r="A36" s="332" t="s">
        <v>977</v>
      </c>
      <c r="B36" s="32">
        <v>481</v>
      </c>
      <c r="C36" s="32">
        <v>225</v>
      </c>
      <c r="D36" s="32">
        <v>127</v>
      </c>
      <c r="E36" s="32">
        <v>79</v>
      </c>
      <c r="F36" s="32">
        <v>17</v>
      </c>
      <c r="G36" s="32">
        <v>4</v>
      </c>
      <c r="H36" s="32">
        <v>86</v>
      </c>
      <c r="I36" s="32">
        <v>40</v>
      </c>
      <c r="J36" s="32">
        <v>82</v>
      </c>
      <c r="K36" s="32">
        <v>46</v>
      </c>
      <c r="L36" s="32">
        <v>14</v>
      </c>
      <c r="M36" s="32">
        <v>10</v>
      </c>
      <c r="N36" s="32">
        <v>59</v>
      </c>
      <c r="O36" s="32">
        <v>24</v>
      </c>
      <c r="P36" s="32">
        <f t="shared" si="2"/>
        <v>866</v>
      </c>
      <c r="Q36" s="32">
        <f t="shared" si="2"/>
        <v>428</v>
      </c>
    </row>
    <row r="37" spans="1:17" ht="15" customHeight="1">
      <c r="A37" s="332" t="s">
        <v>978</v>
      </c>
      <c r="B37" s="32">
        <v>413</v>
      </c>
      <c r="C37" s="32">
        <v>197</v>
      </c>
      <c r="D37" s="32">
        <v>123</v>
      </c>
      <c r="E37" s="32">
        <v>62</v>
      </c>
      <c r="F37" s="32">
        <v>21</v>
      </c>
      <c r="G37" s="32">
        <v>2</v>
      </c>
      <c r="H37" s="32">
        <v>99</v>
      </c>
      <c r="I37" s="32">
        <v>41</v>
      </c>
      <c r="J37" s="32">
        <v>140</v>
      </c>
      <c r="K37" s="32">
        <v>92</v>
      </c>
      <c r="L37" s="32">
        <v>21</v>
      </c>
      <c r="M37" s="32">
        <v>6</v>
      </c>
      <c r="N37" s="32">
        <v>88</v>
      </c>
      <c r="O37" s="32">
        <v>32</v>
      </c>
      <c r="P37" s="32">
        <f t="shared" si="2"/>
        <v>905</v>
      </c>
      <c r="Q37" s="32">
        <f t="shared" si="2"/>
        <v>432</v>
      </c>
    </row>
    <row r="38" spans="1:17" ht="15" customHeight="1">
      <c r="A38" s="332" t="s">
        <v>982</v>
      </c>
      <c r="B38" s="32">
        <v>432</v>
      </c>
      <c r="C38" s="32">
        <v>228</v>
      </c>
      <c r="D38" s="32">
        <v>148</v>
      </c>
      <c r="E38" s="32">
        <v>68</v>
      </c>
      <c r="F38" s="32">
        <v>17</v>
      </c>
      <c r="G38" s="32">
        <v>3</v>
      </c>
      <c r="H38" s="32">
        <v>95</v>
      </c>
      <c r="I38" s="32">
        <v>32</v>
      </c>
      <c r="J38" s="32">
        <v>196</v>
      </c>
      <c r="K38" s="32">
        <v>120</v>
      </c>
      <c r="L38" s="32">
        <v>16</v>
      </c>
      <c r="M38" s="32">
        <v>1</v>
      </c>
      <c r="N38" s="32">
        <v>84</v>
      </c>
      <c r="O38" s="32">
        <v>31</v>
      </c>
      <c r="P38" s="32">
        <f t="shared" si="2"/>
        <v>988</v>
      </c>
      <c r="Q38" s="32">
        <f t="shared" si="2"/>
        <v>483</v>
      </c>
    </row>
    <row r="39" spans="1:17" ht="15" customHeight="1">
      <c r="A39" s="332" t="s">
        <v>983</v>
      </c>
      <c r="B39" s="32">
        <v>259</v>
      </c>
      <c r="C39" s="32">
        <v>77</v>
      </c>
      <c r="D39" s="32">
        <v>140</v>
      </c>
      <c r="E39" s="32">
        <v>74</v>
      </c>
      <c r="F39" s="32">
        <v>18</v>
      </c>
      <c r="G39" s="32">
        <v>2</v>
      </c>
      <c r="H39" s="32">
        <v>82</v>
      </c>
      <c r="I39" s="32">
        <v>26</v>
      </c>
      <c r="J39" s="32">
        <v>216</v>
      </c>
      <c r="K39" s="32">
        <v>131</v>
      </c>
      <c r="L39" s="32">
        <v>10</v>
      </c>
      <c r="M39" s="32">
        <v>0</v>
      </c>
      <c r="N39" s="32">
        <v>126</v>
      </c>
      <c r="O39" s="32">
        <v>35</v>
      </c>
      <c r="P39" s="32">
        <f t="shared" si="2"/>
        <v>851</v>
      </c>
      <c r="Q39" s="32">
        <f t="shared" si="2"/>
        <v>345</v>
      </c>
    </row>
    <row r="40" spans="1:17" ht="15" customHeight="1">
      <c r="A40" s="332" t="s">
        <v>984</v>
      </c>
      <c r="B40" s="32">
        <v>111</v>
      </c>
      <c r="C40" s="32">
        <v>29</v>
      </c>
      <c r="D40" s="32">
        <v>69</v>
      </c>
      <c r="E40" s="32">
        <v>24</v>
      </c>
      <c r="F40" s="32">
        <v>13</v>
      </c>
      <c r="G40" s="32">
        <v>0</v>
      </c>
      <c r="H40" s="32">
        <v>58</v>
      </c>
      <c r="I40" s="32">
        <v>19</v>
      </c>
      <c r="J40" s="32">
        <v>216</v>
      </c>
      <c r="K40" s="32">
        <v>94</v>
      </c>
      <c r="L40" s="32">
        <v>8</v>
      </c>
      <c r="M40" s="32">
        <v>0</v>
      </c>
      <c r="N40" s="32">
        <v>101</v>
      </c>
      <c r="O40" s="32">
        <v>23</v>
      </c>
      <c r="P40" s="32">
        <f t="shared" si="2"/>
        <v>576</v>
      </c>
      <c r="Q40" s="32">
        <f t="shared" si="2"/>
        <v>189</v>
      </c>
    </row>
    <row r="41" spans="1:17" ht="15" customHeight="1">
      <c r="A41" s="332" t="s">
        <v>985</v>
      </c>
      <c r="B41" s="32">
        <v>49</v>
      </c>
      <c r="C41" s="32">
        <v>23</v>
      </c>
      <c r="D41" s="32">
        <v>22</v>
      </c>
      <c r="E41" s="32">
        <v>9</v>
      </c>
      <c r="F41" s="32">
        <v>5</v>
      </c>
      <c r="G41" s="32">
        <v>2</v>
      </c>
      <c r="H41" s="32">
        <v>19</v>
      </c>
      <c r="I41" s="32">
        <v>9</v>
      </c>
      <c r="J41" s="32">
        <v>130</v>
      </c>
      <c r="K41" s="32">
        <v>62</v>
      </c>
      <c r="L41" s="32">
        <v>6</v>
      </c>
      <c r="M41" s="32">
        <v>0</v>
      </c>
      <c r="N41" s="32">
        <v>93</v>
      </c>
      <c r="O41" s="32">
        <v>20</v>
      </c>
      <c r="P41" s="32">
        <f t="shared" si="2"/>
        <v>324</v>
      </c>
      <c r="Q41" s="32">
        <f t="shared" si="2"/>
        <v>125</v>
      </c>
    </row>
    <row r="42" spans="1:17" ht="15" customHeight="1">
      <c r="A42" s="332" t="s">
        <v>986</v>
      </c>
      <c r="B42" s="32">
        <v>7</v>
      </c>
      <c r="C42" s="32">
        <v>4</v>
      </c>
      <c r="D42" s="32">
        <v>7</v>
      </c>
      <c r="E42" s="32">
        <v>3</v>
      </c>
      <c r="F42" s="32">
        <v>1</v>
      </c>
      <c r="G42" s="32">
        <v>0</v>
      </c>
      <c r="H42" s="32">
        <v>7</v>
      </c>
      <c r="I42" s="32">
        <v>3</v>
      </c>
      <c r="J42" s="32">
        <v>149</v>
      </c>
      <c r="K42" s="32">
        <v>56</v>
      </c>
      <c r="L42" s="32">
        <v>3</v>
      </c>
      <c r="M42" s="32">
        <v>4</v>
      </c>
      <c r="N42" s="32">
        <v>77</v>
      </c>
      <c r="O42" s="32">
        <v>19</v>
      </c>
      <c r="P42" s="32">
        <f t="shared" si="2"/>
        <v>251</v>
      </c>
      <c r="Q42" s="32">
        <f t="shared" si="2"/>
        <v>89</v>
      </c>
    </row>
    <row r="43" spans="1:17" ht="17.25" customHeight="1">
      <c r="A43" s="303" t="s">
        <v>395</v>
      </c>
      <c r="B43" s="291">
        <f>SUM(B32:B42)</f>
        <v>2587</v>
      </c>
      <c r="C43" s="291">
        <f t="shared" ref="C43:Q43" si="3">SUM(C32:C42)</f>
        <v>1222</v>
      </c>
      <c r="D43" s="291">
        <f t="shared" si="3"/>
        <v>736</v>
      </c>
      <c r="E43" s="291">
        <f t="shared" si="3"/>
        <v>389</v>
      </c>
      <c r="F43" s="291">
        <f t="shared" si="3"/>
        <v>121</v>
      </c>
      <c r="G43" s="291">
        <f t="shared" si="3"/>
        <v>23</v>
      </c>
      <c r="H43" s="291">
        <f t="shared" si="3"/>
        <v>537</v>
      </c>
      <c r="I43" s="291">
        <f t="shared" si="3"/>
        <v>211</v>
      </c>
      <c r="J43" s="291">
        <f t="shared" si="3"/>
        <v>1157</v>
      </c>
      <c r="K43" s="291">
        <f t="shared" si="3"/>
        <v>614</v>
      </c>
      <c r="L43" s="291">
        <f t="shared" si="3"/>
        <v>93</v>
      </c>
      <c r="M43" s="291">
        <f t="shared" si="3"/>
        <v>24</v>
      </c>
      <c r="N43" s="291">
        <f t="shared" si="3"/>
        <v>646</v>
      </c>
      <c r="O43" s="291">
        <f t="shared" si="3"/>
        <v>193</v>
      </c>
      <c r="P43" s="291">
        <f t="shared" si="3"/>
        <v>5877</v>
      </c>
      <c r="Q43" s="291">
        <f t="shared" si="3"/>
        <v>2676</v>
      </c>
    </row>
    <row r="45" spans="1:17" s="21" customFormat="1">
      <c r="A45" s="1098" t="s">
        <v>960</v>
      </c>
      <c r="B45" s="1117"/>
      <c r="C45" s="1117"/>
      <c r="D45" s="1117"/>
      <c r="E45" s="1117"/>
      <c r="F45" s="1117"/>
      <c r="G45" s="1117"/>
      <c r="H45" s="1117"/>
      <c r="I45" s="1117"/>
      <c r="J45" s="1117"/>
      <c r="K45" s="1117"/>
      <c r="L45" s="1117"/>
      <c r="M45" s="1117"/>
      <c r="N45" s="1117"/>
      <c r="O45" s="1117"/>
      <c r="P45" s="1117"/>
      <c r="Q45" s="1117"/>
    </row>
    <row r="46" spans="1:17" s="21" customFormat="1">
      <c r="A46" s="1098" t="s">
        <v>675</v>
      </c>
      <c r="B46" s="1117"/>
      <c r="C46" s="1117"/>
      <c r="D46" s="1117"/>
      <c r="E46" s="1117"/>
      <c r="F46" s="1117"/>
      <c r="G46" s="1117"/>
      <c r="H46" s="1117"/>
      <c r="I46" s="1117"/>
      <c r="J46" s="1117"/>
      <c r="K46" s="1117"/>
      <c r="L46" s="1117"/>
      <c r="M46" s="1117"/>
      <c r="N46" s="1117"/>
      <c r="O46" s="1117"/>
      <c r="P46" s="1117"/>
      <c r="Q46" s="1117"/>
    </row>
    <row r="47" spans="1:17" s="21" customFormat="1">
      <c r="A47" s="1098" t="s">
        <v>2</v>
      </c>
      <c r="B47" s="1117"/>
      <c r="C47" s="1117"/>
      <c r="D47" s="1117"/>
      <c r="E47" s="1117"/>
      <c r="F47" s="1117"/>
      <c r="G47" s="1117"/>
      <c r="H47" s="1117"/>
      <c r="I47" s="1117"/>
      <c r="J47" s="1117"/>
      <c r="K47" s="1117"/>
      <c r="L47" s="1117"/>
      <c r="M47" s="1117"/>
      <c r="N47" s="1117"/>
      <c r="O47" s="1117"/>
      <c r="P47" s="1117"/>
      <c r="Q47" s="1117"/>
    </row>
    <row r="48" spans="1:17" s="21" customFormat="1">
      <c r="A48" s="1098" t="s">
        <v>798</v>
      </c>
      <c r="B48" s="1117"/>
      <c r="C48" s="1117"/>
      <c r="D48" s="1117"/>
      <c r="E48" s="1117"/>
      <c r="F48" s="1117"/>
      <c r="G48" s="1117"/>
      <c r="H48" s="1117"/>
      <c r="I48" s="1117"/>
      <c r="J48" s="1117"/>
      <c r="K48" s="1117"/>
      <c r="L48" s="1117"/>
      <c r="M48" s="1117"/>
      <c r="N48" s="1117"/>
      <c r="O48" s="1117"/>
      <c r="P48" s="1117"/>
      <c r="Q48" s="1117"/>
    </row>
    <row r="50" spans="1:17">
      <c r="A50" s="274" t="s">
        <v>622</v>
      </c>
    </row>
    <row r="51" spans="1:17">
      <c r="A51" s="274"/>
    </row>
    <row r="52" spans="1:17">
      <c r="A52" s="320" t="s">
        <v>779</v>
      </c>
      <c r="B52" s="1118" t="s">
        <v>585</v>
      </c>
      <c r="C52" s="1119"/>
      <c r="D52" s="1118" t="s">
        <v>586</v>
      </c>
      <c r="E52" s="1119"/>
      <c r="F52" s="1118" t="s">
        <v>587</v>
      </c>
      <c r="G52" s="1119"/>
      <c r="H52" s="1118" t="s">
        <v>588</v>
      </c>
      <c r="I52" s="1119"/>
      <c r="J52" s="1118" t="s">
        <v>589</v>
      </c>
      <c r="K52" s="1119"/>
      <c r="L52" s="1120" t="s">
        <v>590</v>
      </c>
      <c r="M52" s="1121"/>
      <c r="N52" s="1120" t="s">
        <v>591</v>
      </c>
      <c r="O52" s="1121"/>
      <c r="P52" s="1122" t="s">
        <v>395</v>
      </c>
      <c r="Q52" s="1123"/>
    </row>
    <row r="53" spans="1:17">
      <c r="A53" s="321"/>
      <c r="B53" s="322" t="s">
        <v>665</v>
      </c>
      <c r="C53" s="322" t="s">
        <v>389</v>
      </c>
      <c r="D53" s="322" t="s">
        <v>665</v>
      </c>
      <c r="E53" s="322" t="s">
        <v>389</v>
      </c>
      <c r="F53" s="322" t="s">
        <v>665</v>
      </c>
      <c r="G53" s="322" t="s">
        <v>389</v>
      </c>
      <c r="H53" s="322" t="s">
        <v>665</v>
      </c>
      <c r="I53" s="322" t="s">
        <v>389</v>
      </c>
      <c r="J53" s="322" t="s">
        <v>665</v>
      </c>
      <c r="K53" s="322" t="s">
        <v>389</v>
      </c>
      <c r="L53" s="323" t="s">
        <v>665</v>
      </c>
      <c r="M53" s="323" t="s">
        <v>389</v>
      </c>
      <c r="N53" s="323" t="s">
        <v>665</v>
      </c>
      <c r="O53" s="324" t="s">
        <v>389</v>
      </c>
      <c r="P53" s="325" t="s">
        <v>665</v>
      </c>
      <c r="Q53" s="325" t="s">
        <v>389</v>
      </c>
    </row>
    <row r="54" spans="1:17" ht="15" customHeight="1">
      <c r="A54" s="331" t="s">
        <v>973</v>
      </c>
      <c r="B54" s="222">
        <v>30</v>
      </c>
      <c r="C54" s="222">
        <v>15</v>
      </c>
      <c r="D54" s="222">
        <v>0</v>
      </c>
      <c r="E54" s="222">
        <v>0</v>
      </c>
      <c r="F54" s="222">
        <v>0</v>
      </c>
      <c r="G54" s="222">
        <v>0</v>
      </c>
      <c r="H54" s="222">
        <v>0</v>
      </c>
      <c r="I54" s="222">
        <v>0</v>
      </c>
      <c r="J54" s="222">
        <v>0</v>
      </c>
      <c r="K54" s="222">
        <v>0</v>
      </c>
      <c r="L54" s="222">
        <v>0</v>
      </c>
      <c r="M54" s="222">
        <v>0</v>
      </c>
      <c r="N54" s="222">
        <v>0</v>
      </c>
      <c r="O54" s="222">
        <v>0</v>
      </c>
      <c r="P54" s="222">
        <f>B54+D54+F54+H54+J54+L54+N54</f>
        <v>30</v>
      </c>
      <c r="Q54" s="222">
        <f>C54+E54+G54+I54+K54+M54+O54</f>
        <v>15</v>
      </c>
    </row>
    <row r="55" spans="1:17" ht="15" customHeight="1">
      <c r="A55" s="332" t="s">
        <v>974</v>
      </c>
      <c r="B55" s="32">
        <v>138</v>
      </c>
      <c r="C55" s="32">
        <v>63</v>
      </c>
      <c r="D55" s="32">
        <v>5</v>
      </c>
      <c r="E55" s="32">
        <v>5</v>
      </c>
      <c r="F55" s="32">
        <v>3</v>
      </c>
      <c r="G55" s="32">
        <v>1</v>
      </c>
      <c r="H55" s="32">
        <v>1</v>
      </c>
      <c r="I55" s="32">
        <v>1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f t="shared" ref="P55:Q64" si="4">B55+D55+F55+H55+J55+L55+N55</f>
        <v>147</v>
      </c>
      <c r="Q55" s="32">
        <f t="shared" si="4"/>
        <v>70</v>
      </c>
    </row>
    <row r="56" spans="1:17" ht="15" customHeight="1">
      <c r="A56" s="332" t="s">
        <v>975</v>
      </c>
      <c r="B56" s="32">
        <v>569</v>
      </c>
      <c r="C56" s="32">
        <v>329</v>
      </c>
      <c r="D56" s="32">
        <v>29</v>
      </c>
      <c r="E56" s="32">
        <v>21</v>
      </c>
      <c r="F56" s="32">
        <v>27</v>
      </c>
      <c r="G56" s="32">
        <v>10</v>
      </c>
      <c r="H56" s="32">
        <v>25</v>
      </c>
      <c r="I56" s="32">
        <v>9</v>
      </c>
      <c r="J56" s="32">
        <v>4</v>
      </c>
      <c r="K56" s="32">
        <v>4</v>
      </c>
      <c r="L56" s="32">
        <v>2</v>
      </c>
      <c r="M56" s="32"/>
      <c r="N56" s="32">
        <v>12</v>
      </c>
      <c r="O56" s="32">
        <v>7</v>
      </c>
      <c r="P56" s="32">
        <f t="shared" si="4"/>
        <v>668</v>
      </c>
      <c r="Q56" s="32">
        <f t="shared" si="4"/>
        <v>380</v>
      </c>
    </row>
    <row r="57" spans="1:17" ht="15" customHeight="1">
      <c r="A57" s="332" t="s">
        <v>976</v>
      </c>
      <c r="B57" s="32">
        <v>755</v>
      </c>
      <c r="C57" s="32">
        <v>384</v>
      </c>
      <c r="D57" s="32">
        <v>131</v>
      </c>
      <c r="E57" s="32">
        <v>89</v>
      </c>
      <c r="F57" s="32">
        <v>92</v>
      </c>
      <c r="G57" s="32">
        <v>36</v>
      </c>
      <c r="H57" s="32">
        <v>81</v>
      </c>
      <c r="I57" s="32">
        <v>36</v>
      </c>
      <c r="J57" s="32">
        <v>36</v>
      </c>
      <c r="K57" s="32">
        <v>27</v>
      </c>
      <c r="L57" s="32">
        <v>22</v>
      </c>
      <c r="M57" s="32">
        <v>10</v>
      </c>
      <c r="N57" s="32">
        <v>32</v>
      </c>
      <c r="O57" s="32">
        <v>20</v>
      </c>
      <c r="P57" s="32">
        <f t="shared" si="4"/>
        <v>1149</v>
      </c>
      <c r="Q57" s="32">
        <f t="shared" si="4"/>
        <v>602</v>
      </c>
    </row>
    <row r="58" spans="1:17" ht="15" customHeight="1">
      <c r="A58" s="332" t="s">
        <v>977</v>
      </c>
      <c r="B58" s="32">
        <v>1043</v>
      </c>
      <c r="C58" s="32">
        <v>486</v>
      </c>
      <c r="D58" s="32">
        <v>187</v>
      </c>
      <c r="E58" s="32">
        <v>135</v>
      </c>
      <c r="F58" s="32">
        <v>98</v>
      </c>
      <c r="G58" s="32">
        <v>34</v>
      </c>
      <c r="H58" s="32">
        <v>140</v>
      </c>
      <c r="I58" s="32">
        <v>70</v>
      </c>
      <c r="J58" s="32">
        <v>126</v>
      </c>
      <c r="K58" s="32">
        <v>79</v>
      </c>
      <c r="L58" s="32">
        <v>73</v>
      </c>
      <c r="M58" s="32">
        <v>40</v>
      </c>
      <c r="N58" s="32">
        <v>105</v>
      </c>
      <c r="O58" s="32">
        <v>51</v>
      </c>
      <c r="P58" s="32">
        <f t="shared" si="4"/>
        <v>1772</v>
      </c>
      <c r="Q58" s="32">
        <f t="shared" si="4"/>
        <v>895</v>
      </c>
    </row>
    <row r="59" spans="1:17" ht="15" customHeight="1">
      <c r="A59" s="332" t="s">
        <v>978</v>
      </c>
      <c r="B59" s="32">
        <v>856</v>
      </c>
      <c r="C59" s="32">
        <v>389</v>
      </c>
      <c r="D59" s="32">
        <v>186</v>
      </c>
      <c r="E59" s="32">
        <v>114</v>
      </c>
      <c r="F59" s="32">
        <v>91</v>
      </c>
      <c r="G59" s="32">
        <v>29</v>
      </c>
      <c r="H59" s="32">
        <v>202</v>
      </c>
      <c r="I59" s="32">
        <v>95</v>
      </c>
      <c r="J59" s="32">
        <v>284</v>
      </c>
      <c r="K59" s="32">
        <v>185</v>
      </c>
      <c r="L59" s="32">
        <v>85</v>
      </c>
      <c r="M59" s="32">
        <v>41</v>
      </c>
      <c r="N59" s="32">
        <v>160</v>
      </c>
      <c r="O59" s="32">
        <v>70</v>
      </c>
      <c r="P59" s="32">
        <f t="shared" si="4"/>
        <v>1864</v>
      </c>
      <c r="Q59" s="32">
        <f t="shared" si="4"/>
        <v>923</v>
      </c>
    </row>
    <row r="60" spans="1:17" ht="15" customHeight="1">
      <c r="A60" s="332" t="s">
        <v>982</v>
      </c>
      <c r="B60" s="32">
        <v>529</v>
      </c>
      <c r="C60" s="32">
        <v>231</v>
      </c>
      <c r="D60" s="32">
        <v>162</v>
      </c>
      <c r="E60" s="32">
        <v>85</v>
      </c>
      <c r="F60" s="32">
        <v>64</v>
      </c>
      <c r="G60" s="32">
        <v>23</v>
      </c>
      <c r="H60" s="32">
        <v>179</v>
      </c>
      <c r="I60" s="32">
        <v>76</v>
      </c>
      <c r="J60" s="32">
        <v>375</v>
      </c>
      <c r="K60" s="32">
        <v>213</v>
      </c>
      <c r="L60" s="32">
        <v>74</v>
      </c>
      <c r="M60" s="32">
        <v>23</v>
      </c>
      <c r="N60" s="32">
        <v>149</v>
      </c>
      <c r="O60" s="32">
        <v>65</v>
      </c>
      <c r="P60" s="32">
        <f t="shared" si="4"/>
        <v>1532</v>
      </c>
      <c r="Q60" s="32">
        <f t="shared" si="4"/>
        <v>716</v>
      </c>
    </row>
    <row r="61" spans="1:17" ht="15" customHeight="1">
      <c r="A61" s="332" t="s">
        <v>983</v>
      </c>
      <c r="B61" s="32">
        <v>361</v>
      </c>
      <c r="C61" s="32">
        <v>133</v>
      </c>
      <c r="D61" s="32">
        <v>132</v>
      </c>
      <c r="E61" s="32">
        <v>68</v>
      </c>
      <c r="F61" s="32">
        <v>40</v>
      </c>
      <c r="G61" s="32">
        <v>7</v>
      </c>
      <c r="H61" s="32">
        <v>123</v>
      </c>
      <c r="I61" s="32">
        <v>47</v>
      </c>
      <c r="J61" s="32">
        <v>447</v>
      </c>
      <c r="K61" s="32">
        <v>246</v>
      </c>
      <c r="L61" s="32">
        <v>63</v>
      </c>
      <c r="M61" s="32">
        <v>11</v>
      </c>
      <c r="N61" s="32">
        <v>145</v>
      </c>
      <c r="O61" s="32">
        <v>59</v>
      </c>
      <c r="P61" s="32">
        <f t="shared" si="4"/>
        <v>1311</v>
      </c>
      <c r="Q61" s="32">
        <f t="shared" si="4"/>
        <v>571</v>
      </c>
    </row>
    <row r="62" spans="1:17" ht="15" customHeight="1">
      <c r="A62" s="332" t="s">
        <v>984</v>
      </c>
      <c r="B62" s="32">
        <v>157</v>
      </c>
      <c r="C62" s="32">
        <v>57</v>
      </c>
      <c r="D62" s="32">
        <v>78</v>
      </c>
      <c r="E62" s="32">
        <v>39</v>
      </c>
      <c r="F62" s="32">
        <v>20</v>
      </c>
      <c r="G62" s="32">
        <v>6</v>
      </c>
      <c r="H62" s="32">
        <v>71</v>
      </c>
      <c r="I62" s="32">
        <v>28</v>
      </c>
      <c r="J62" s="32">
        <v>398</v>
      </c>
      <c r="K62" s="32">
        <v>210</v>
      </c>
      <c r="L62" s="32">
        <v>43</v>
      </c>
      <c r="M62" s="32">
        <v>5</v>
      </c>
      <c r="N62" s="32">
        <v>150</v>
      </c>
      <c r="O62" s="32">
        <v>50</v>
      </c>
      <c r="P62" s="32">
        <f t="shared" si="4"/>
        <v>917</v>
      </c>
      <c r="Q62" s="32">
        <f t="shared" si="4"/>
        <v>395</v>
      </c>
    </row>
    <row r="63" spans="1:17" ht="15" customHeight="1">
      <c r="A63" s="332" t="s">
        <v>985</v>
      </c>
      <c r="B63" s="32">
        <v>40</v>
      </c>
      <c r="C63" s="32">
        <v>10</v>
      </c>
      <c r="D63" s="32">
        <v>50</v>
      </c>
      <c r="E63" s="32">
        <v>21</v>
      </c>
      <c r="F63" s="32">
        <v>9</v>
      </c>
      <c r="G63" s="32">
        <v>2</v>
      </c>
      <c r="H63" s="32">
        <v>32</v>
      </c>
      <c r="I63" s="32">
        <v>15</v>
      </c>
      <c r="J63" s="32">
        <v>250</v>
      </c>
      <c r="K63" s="32">
        <v>127</v>
      </c>
      <c r="L63" s="32">
        <v>12</v>
      </c>
      <c r="M63" s="32">
        <v>3</v>
      </c>
      <c r="N63" s="32">
        <v>63</v>
      </c>
      <c r="O63" s="32">
        <v>13</v>
      </c>
      <c r="P63" s="32">
        <f t="shared" si="4"/>
        <v>456</v>
      </c>
      <c r="Q63" s="32">
        <f t="shared" si="4"/>
        <v>191</v>
      </c>
    </row>
    <row r="64" spans="1:17" ht="15" customHeight="1">
      <c r="A64" s="332" t="s">
        <v>986</v>
      </c>
      <c r="B64" s="32">
        <v>39</v>
      </c>
      <c r="C64" s="32">
        <v>7</v>
      </c>
      <c r="D64" s="32">
        <v>31</v>
      </c>
      <c r="E64" s="32">
        <v>11</v>
      </c>
      <c r="F64" s="32">
        <v>2</v>
      </c>
      <c r="G64" s="32">
        <v>0</v>
      </c>
      <c r="H64" s="32">
        <v>17</v>
      </c>
      <c r="I64" s="32">
        <v>3</v>
      </c>
      <c r="J64" s="32">
        <v>265</v>
      </c>
      <c r="K64" s="32">
        <v>119</v>
      </c>
      <c r="L64" s="32">
        <v>13</v>
      </c>
      <c r="M64" s="32">
        <v>3</v>
      </c>
      <c r="N64" s="32">
        <v>62</v>
      </c>
      <c r="O64" s="32">
        <v>17</v>
      </c>
      <c r="P64" s="32">
        <f t="shared" si="4"/>
        <v>429</v>
      </c>
      <c r="Q64" s="32">
        <f t="shared" si="4"/>
        <v>160</v>
      </c>
    </row>
    <row r="65" spans="1:17" ht="17.25" customHeight="1">
      <c r="A65" s="303" t="s">
        <v>395</v>
      </c>
      <c r="B65" s="291">
        <f>SUM(B54:B64)</f>
        <v>4517</v>
      </c>
      <c r="C65" s="291">
        <f t="shared" ref="C65:Q65" si="5">SUM(C54:C64)</f>
        <v>2104</v>
      </c>
      <c r="D65" s="291">
        <f t="shared" si="5"/>
        <v>991</v>
      </c>
      <c r="E65" s="291">
        <f t="shared" si="5"/>
        <v>588</v>
      </c>
      <c r="F65" s="291">
        <f t="shared" si="5"/>
        <v>446</v>
      </c>
      <c r="G65" s="291">
        <f t="shared" si="5"/>
        <v>148</v>
      </c>
      <c r="H65" s="291">
        <f t="shared" si="5"/>
        <v>871</v>
      </c>
      <c r="I65" s="291">
        <f t="shared" si="5"/>
        <v>380</v>
      </c>
      <c r="J65" s="291">
        <f t="shared" si="5"/>
        <v>2185</v>
      </c>
      <c r="K65" s="291">
        <f t="shared" si="5"/>
        <v>1210</v>
      </c>
      <c r="L65" s="291">
        <f t="shared" si="5"/>
        <v>387</v>
      </c>
      <c r="M65" s="291">
        <f t="shared" si="5"/>
        <v>136</v>
      </c>
      <c r="N65" s="291">
        <f t="shared" si="5"/>
        <v>878</v>
      </c>
      <c r="O65" s="291">
        <f t="shared" si="5"/>
        <v>352</v>
      </c>
      <c r="P65" s="291">
        <f t="shared" si="5"/>
        <v>10275</v>
      </c>
      <c r="Q65" s="291">
        <f t="shared" si="5"/>
        <v>4918</v>
      </c>
    </row>
    <row r="67" spans="1:17" s="21" customFormat="1">
      <c r="A67" s="1098" t="s">
        <v>961</v>
      </c>
      <c r="B67" s="1117"/>
      <c r="C67" s="1117"/>
      <c r="D67" s="1117"/>
      <c r="E67" s="1117"/>
      <c r="F67" s="1117"/>
      <c r="G67" s="1117"/>
      <c r="H67" s="1117"/>
      <c r="I67" s="1117"/>
      <c r="J67" s="1117"/>
      <c r="K67" s="1117"/>
      <c r="L67" s="1117"/>
      <c r="M67" s="1117"/>
      <c r="N67" s="1117"/>
      <c r="O67" s="1117"/>
      <c r="P67" s="1117"/>
      <c r="Q67" s="1117"/>
    </row>
    <row r="68" spans="1:17" s="21" customFormat="1">
      <c r="A68" s="1098" t="s">
        <v>675</v>
      </c>
      <c r="B68" s="1117"/>
      <c r="C68" s="1117"/>
      <c r="D68" s="1117"/>
      <c r="E68" s="1117"/>
      <c r="F68" s="1117"/>
      <c r="G68" s="1117"/>
      <c r="H68" s="1117"/>
      <c r="I68" s="1117"/>
      <c r="J68" s="1117"/>
      <c r="K68" s="1117"/>
      <c r="L68" s="1117"/>
      <c r="M68" s="1117"/>
      <c r="N68" s="1117"/>
      <c r="O68" s="1117"/>
      <c r="P68" s="1117"/>
      <c r="Q68" s="1117"/>
    </row>
    <row r="69" spans="1:17" s="21" customFormat="1">
      <c r="A69" s="1098" t="s">
        <v>2</v>
      </c>
      <c r="B69" s="1117"/>
      <c r="C69" s="1117"/>
      <c r="D69" s="1117"/>
      <c r="E69" s="1117"/>
      <c r="F69" s="1117"/>
      <c r="G69" s="1117"/>
      <c r="H69" s="1117"/>
      <c r="I69" s="1117"/>
      <c r="J69" s="1117"/>
      <c r="K69" s="1117"/>
      <c r="L69" s="1117"/>
      <c r="M69" s="1117"/>
      <c r="N69" s="1117"/>
      <c r="O69" s="1117"/>
      <c r="P69" s="1117"/>
      <c r="Q69" s="1117"/>
    </row>
    <row r="70" spans="1:17" s="21" customFormat="1">
      <c r="A70" s="1098" t="s">
        <v>798</v>
      </c>
      <c r="B70" s="1117"/>
      <c r="C70" s="1117"/>
      <c r="D70" s="1117"/>
      <c r="E70" s="1117"/>
      <c r="F70" s="1117"/>
      <c r="G70" s="1117"/>
      <c r="H70" s="1117"/>
      <c r="I70" s="1117"/>
      <c r="J70" s="1117"/>
      <c r="K70" s="1117"/>
      <c r="L70" s="1117"/>
      <c r="M70" s="1117"/>
      <c r="N70" s="1117"/>
      <c r="O70" s="1117"/>
      <c r="P70" s="1117"/>
      <c r="Q70" s="1117"/>
    </row>
    <row r="72" spans="1:17">
      <c r="A72" s="274" t="s">
        <v>624</v>
      </c>
    </row>
    <row r="73" spans="1:17">
      <c r="A73" s="274"/>
    </row>
    <row r="74" spans="1:17">
      <c r="A74" s="320" t="s">
        <v>779</v>
      </c>
      <c r="B74" s="1118" t="s">
        <v>585</v>
      </c>
      <c r="C74" s="1119"/>
      <c r="D74" s="1118" t="s">
        <v>586</v>
      </c>
      <c r="E74" s="1119"/>
      <c r="F74" s="1118" t="s">
        <v>587</v>
      </c>
      <c r="G74" s="1119"/>
      <c r="H74" s="1118" t="s">
        <v>588</v>
      </c>
      <c r="I74" s="1119"/>
      <c r="J74" s="1118" t="s">
        <v>589</v>
      </c>
      <c r="K74" s="1119"/>
      <c r="L74" s="1120" t="s">
        <v>590</v>
      </c>
      <c r="M74" s="1121"/>
      <c r="N74" s="1120" t="s">
        <v>591</v>
      </c>
      <c r="O74" s="1121"/>
      <c r="P74" s="1122" t="s">
        <v>395</v>
      </c>
      <c r="Q74" s="1123"/>
    </row>
    <row r="75" spans="1:17">
      <c r="A75" s="321"/>
      <c r="B75" s="322" t="s">
        <v>665</v>
      </c>
      <c r="C75" s="322" t="s">
        <v>389</v>
      </c>
      <c r="D75" s="322" t="s">
        <v>665</v>
      </c>
      <c r="E75" s="322" t="s">
        <v>389</v>
      </c>
      <c r="F75" s="322" t="s">
        <v>665</v>
      </c>
      <c r="G75" s="322" t="s">
        <v>389</v>
      </c>
      <c r="H75" s="322" t="s">
        <v>665</v>
      </c>
      <c r="I75" s="322" t="s">
        <v>389</v>
      </c>
      <c r="J75" s="322" t="s">
        <v>665</v>
      </c>
      <c r="K75" s="322" t="s">
        <v>389</v>
      </c>
      <c r="L75" s="323" t="s">
        <v>665</v>
      </c>
      <c r="M75" s="323" t="s">
        <v>389</v>
      </c>
      <c r="N75" s="323" t="s">
        <v>665</v>
      </c>
      <c r="O75" s="324" t="s">
        <v>389</v>
      </c>
      <c r="P75" s="325" t="s">
        <v>665</v>
      </c>
      <c r="Q75" s="325" t="s">
        <v>389</v>
      </c>
    </row>
    <row r="76" spans="1:17" ht="15" customHeight="1">
      <c r="A76" s="331" t="s">
        <v>973</v>
      </c>
      <c r="B76" s="222">
        <v>7</v>
      </c>
      <c r="C76" s="222">
        <v>3</v>
      </c>
      <c r="D76" s="222">
        <v>0</v>
      </c>
      <c r="E76" s="222">
        <v>0</v>
      </c>
      <c r="F76" s="222">
        <v>0</v>
      </c>
      <c r="G76" s="222">
        <v>0</v>
      </c>
      <c r="H76" s="222">
        <v>0</v>
      </c>
      <c r="I76" s="222">
        <v>0</v>
      </c>
      <c r="J76" s="222">
        <v>0</v>
      </c>
      <c r="K76" s="222">
        <v>0</v>
      </c>
      <c r="L76" s="222">
        <v>0</v>
      </c>
      <c r="M76" s="222">
        <v>0</v>
      </c>
      <c r="N76" s="222">
        <v>0</v>
      </c>
      <c r="O76" s="222">
        <v>0</v>
      </c>
      <c r="P76" s="222">
        <f>B76+D76+F76+H76+J76+L76+N76</f>
        <v>7</v>
      </c>
      <c r="Q76" s="222">
        <f>C76+E76+G76+I76+K76+M76+O76</f>
        <v>3</v>
      </c>
    </row>
    <row r="77" spans="1:17" ht="15" customHeight="1">
      <c r="A77" s="332" t="s">
        <v>974</v>
      </c>
      <c r="B77" s="32">
        <v>128</v>
      </c>
      <c r="C77" s="32">
        <v>61</v>
      </c>
      <c r="D77" s="32">
        <v>1</v>
      </c>
      <c r="E77" s="32">
        <v>1</v>
      </c>
      <c r="F77" s="32">
        <v>6</v>
      </c>
      <c r="G77" s="32">
        <v>0</v>
      </c>
      <c r="H77" s="32">
        <v>5</v>
      </c>
      <c r="I77" s="32">
        <v>3</v>
      </c>
      <c r="J77" s="32">
        <v>0</v>
      </c>
      <c r="K77" s="32">
        <v>0</v>
      </c>
      <c r="L77" s="32">
        <v>1</v>
      </c>
      <c r="M77" s="32">
        <v>0</v>
      </c>
      <c r="N77" s="32">
        <v>2</v>
      </c>
      <c r="O77" s="32">
        <v>0</v>
      </c>
      <c r="P77" s="32">
        <f t="shared" ref="P77:Q86" si="6">B77+D77+F77+H77+J77+L77+N77</f>
        <v>143</v>
      </c>
      <c r="Q77" s="32">
        <f t="shared" si="6"/>
        <v>65</v>
      </c>
    </row>
    <row r="78" spans="1:17" ht="15" customHeight="1">
      <c r="A78" s="332" t="s">
        <v>975</v>
      </c>
      <c r="B78" s="32">
        <v>307</v>
      </c>
      <c r="C78" s="32">
        <v>163</v>
      </c>
      <c r="D78" s="32">
        <v>14</v>
      </c>
      <c r="E78" s="32">
        <v>10</v>
      </c>
      <c r="F78" s="32">
        <v>12</v>
      </c>
      <c r="G78" s="32">
        <v>1</v>
      </c>
      <c r="H78" s="32">
        <v>35</v>
      </c>
      <c r="I78" s="32">
        <v>15</v>
      </c>
      <c r="J78" s="32">
        <v>0</v>
      </c>
      <c r="K78" s="32">
        <v>0</v>
      </c>
      <c r="L78" s="32">
        <v>1</v>
      </c>
      <c r="M78" s="32">
        <v>1</v>
      </c>
      <c r="N78" s="32">
        <v>5</v>
      </c>
      <c r="O78" s="32">
        <v>2</v>
      </c>
      <c r="P78" s="32">
        <f t="shared" si="6"/>
        <v>374</v>
      </c>
      <c r="Q78" s="32">
        <f t="shared" si="6"/>
        <v>192</v>
      </c>
    </row>
    <row r="79" spans="1:17" ht="15" customHeight="1">
      <c r="A79" s="332" t="s">
        <v>976</v>
      </c>
      <c r="B79" s="32">
        <v>419</v>
      </c>
      <c r="C79" s="32">
        <v>234</v>
      </c>
      <c r="D79" s="32">
        <v>60</v>
      </c>
      <c r="E79" s="32">
        <v>44</v>
      </c>
      <c r="F79" s="32">
        <v>13</v>
      </c>
      <c r="G79" s="32">
        <v>3</v>
      </c>
      <c r="H79" s="32">
        <v>91</v>
      </c>
      <c r="I79" s="32">
        <v>46</v>
      </c>
      <c r="J79" s="32">
        <v>40</v>
      </c>
      <c r="K79" s="32">
        <v>35</v>
      </c>
      <c r="L79" s="32">
        <v>9</v>
      </c>
      <c r="M79" s="32">
        <v>2</v>
      </c>
      <c r="N79" s="32">
        <v>25</v>
      </c>
      <c r="O79" s="32">
        <v>14</v>
      </c>
      <c r="P79" s="32">
        <f t="shared" si="6"/>
        <v>657</v>
      </c>
      <c r="Q79" s="32">
        <f t="shared" si="6"/>
        <v>378</v>
      </c>
    </row>
    <row r="80" spans="1:17" ht="15" customHeight="1">
      <c r="A80" s="332" t="s">
        <v>977</v>
      </c>
      <c r="B80" s="32">
        <v>420</v>
      </c>
      <c r="C80" s="32">
        <v>220</v>
      </c>
      <c r="D80" s="32">
        <v>83</v>
      </c>
      <c r="E80" s="32">
        <v>60</v>
      </c>
      <c r="F80" s="32">
        <v>24</v>
      </c>
      <c r="G80" s="32">
        <v>6</v>
      </c>
      <c r="H80" s="32">
        <v>100</v>
      </c>
      <c r="I80" s="32">
        <v>43</v>
      </c>
      <c r="J80" s="32">
        <v>72</v>
      </c>
      <c r="K80" s="32">
        <v>49</v>
      </c>
      <c r="L80" s="32">
        <v>9</v>
      </c>
      <c r="M80" s="32">
        <v>4</v>
      </c>
      <c r="N80" s="32">
        <v>72</v>
      </c>
      <c r="O80" s="32">
        <v>29</v>
      </c>
      <c r="P80" s="32">
        <f t="shared" si="6"/>
        <v>780</v>
      </c>
      <c r="Q80" s="32">
        <f t="shared" si="6"/>
        <v>411</v>
      </c>
    </row>
    <row r="81" spans="1:17" ht="15" customHeight="1">
      <c r="A81" s="332" t="s">
        <v>978</v>
      </c>
      <c r="B81" s="32">
        <v>397</v>
      </c>
      <c r="C81" s="32">
        <v>171</v>
      </c>
      <c r="D81" s="32">
        <v>105</v>
      </c>
      <c r="E81" s="32">
        <v>51</v>
      </c>
      <c r="F81" s="32">
        <v>21</v>
      </c>
      <c r="G81" s="32">
        <v>11</v>
      </c>
      <c r="H81" s="32">
        <v>129</v>
      </c>
      <c r="I81" s="32">
        <v>61</v>
      </c>
      <c r="J81" s="32">
        <v>187</v>
      </c>
      <c r="K81" s="32">
        <v>135</v>
      </c>
      <c r="L81" s="32">
        <v>11</v>
      </c>
      <c r="M81" s="32">
        <v>2</v>
      </c>
      <c r="N81" s="32">
        <v>103</v>
      </c>
      <c r="O81" s="32">
        <v>41</v>
      </c>
      <c r="P81" s="32">
        <f t="shared" si="6"/>
        <v>953</v>
      </c>
      <c r="Q81" s="32">
        <f t="shared" si="6"/>
        <v>472</v>
      </c>
    </row>
    <row r="82" spans="1:17" ht="15" customHeight="1">
      <c r="A82" s="332" t="s">
        <v>982</v>
      </c>
      <c r="B82" s="32">
        <v>363</v>
      </c>
      <c r="C82" s="32">
        <v>141</v>
      </c>
      <c r="D82" s="32">
        <v>104</v>
      </c>
      <c r="E82" s="32">
        <v>48</v>
      </c>
      <c r="F82" s="32">
        <v>13</v>
      </c>
      <c r="G82" s="32">
        <v>4</v>
      </c>
      <c r="H82" s="32">
        <v>108</v>
      </c>
      <c r="I82" s="32">
        <v>36</v>
      </c>
      <c r="J82" s="32">
        <v>182</v>
      </c>
      <c r="K82" s="32">
        <v>111</v>
      </c>
      <c r="L82" s="32">
        <v>11</v>
      </c>
      <c r="M82" s="32">
        <v>3</v>
      </c>
      <c r="N82" s="32">
        <v>115</v>
      </c>
      <c r="O82" s="32">
        <v>32</v>
      </c>
      <c r="P82" s="32">
        <f t="shared" si="6"/>
        <v>896</v>
      </c>
      <c r="Q82" s="32">
        <f t="shared" si="6"/>
        <v>375</v>
      </c>
    </row>
    <row r="83" spans="1:17" ht="15" customHeight="1">
      <c r="A83" s="332" t="s">
        <v>983</v>
      </c>
      <c r="B83" s="32">
        <v>275</v>
      </c>
      <c r="C83" s="32">
        <v>88</v>
      </c>
      <c r="D83" s="32">
        <v>64</v>
      </c>
      <c r="E83" s="32">
        <v>26</v>
      </c>
      <c r="F83" s="32">
        <v>8</v>
      </c>
      <c r="G83" s="32">
        <v>0</v>
      </c>
      <c r="H83" s="32">
        <v>101</v>
      </c>
      <c r="I83" s="32">
        <v>36</v>
      </c>
      <c r="J83" s="32">
        <v>191</v>
      </c>
      <c r="K83" s="32">
        <v>105</v>
      </c>
      <c r="L83" s="32">
        <v>10</v>
      </c>
      <c r="M83" s="32">
        <v>1</v>
      </c>
      <c r="N83" s="32">
        <v>112</v>
      </c>
      <c r="O83" s="32">
        <v>42</v>
      </c>
      <c r="P83" s="32">
        <f t="shared" si="6"/>
        <v>761</v>
      </c>
      <c r="Q83" s="32">
        <f t="shared" si="6"/>
        <v>298</v>
      </c>
    </row>
    <row r="84" spans="1:17" ht="15" customHeight="1">
      <c r="A84" s="332" t="s">
        <v>984</v>
      </c>
      <c r="B84" s="32">
        <v>110</v>
      </c>
      <c r="C84" s="32">
        <v>19</v>
      </c>
      <c r="D84" s="32">
        <v>36</v>
      </c>
      <c r="E84" s="32">
        <v>10</v>
      </c>
      <c r="F84" s="32">
        <v>4</v>
      </c>
      <c r="G84" s="32">
        <v>1</v>
      </c>
      <c r="H84" s="32">
        <v>48</v>
      </c>
      <c r="I84" s="32">
        <v>11</v>
      </c>
      <c r="J84" s="32">
        <v>183</v>
      </c>
      <c r="K84" s="32">
        <v>82</v>
      </c>
      <c r="L84" s="32">
        <v>15</v>
      </c>
      <c r="M84" s="32">
        <v>2</v>
      </c>
      <c r="N84" s="32">
        <v>68</v>
      </c>
      <c r="O84" s="32">
        <v>12</v>
      </c>
      <c r="P84" s="32">
        <f t="shared" si="6"/>
        <v>464</v>
      </c>
      <c r="Q84" s="32">
        <f t="shared" si="6"/>
        <v>137</v>
      </c>
    </row>
    <row r="85" spans="1:17" ht="15" customHeight="1">
      <c r="A85" s="332" t="s">
        <v>985</v>
      </c>
      <c r="B85" s="32">
        <v>34</v>
      </c>
      <c r="C85" s="32">
        <v>14</v>
      </c>
      <c r="D85" s="32">
        <v>25</v>
      </c>
      <c r="E85" s="32">
        <v>8</v>
      </c>
      <c r="F85" s="32">
        <v>1</v>
      </c>
      <c r="G85" s="32">
        <v>0</v>
      </c>
      <c r="H85" s="32">
        <v>30</v>
      </c>
      <c r="I85" s="32">
        <v>6</v>
      </c>
      <c r="J85" s="32">
        <v>117</v>
      </c>
      <c r="K85" s="32">
        <v>46</v>
      </c>
      <c r="L85" s="32">
        <v>5</v>
      </c>
      <c r="M85" s="32">
        <v>1</v>
      </c>
      <c r="N85" s="32">
        <v>41</v>
      </c>
      <c r="O85" s="32">
        <v>2</v>
      </c>
      <c r="P85" s="32">
        <f t="shared" si="6"/>
        <v>253</v>
      </c>
      <c r="Q85" s="32">
        <f t="shared" si="6"/>
        <v>77</v>
      </c>
    </row>
    <row r="86" spans="1:17" ht="15" customHeight="1">
      <c r="A86" s="332" t="s">
        <v>986</v>
      </c>
      <c r="B86" s="32">
        <v>27</v>
      </c>
      <c r="C86" s="32">
        <v>7</v>
      </c>
      <c r="D86" s="32">
        <v>10</v>
      </c>
      <c r="E86" s="32">
        <v>3</v>
      </c>
      <c r="F86" s="32">
        <v>2</v>
      </c>
      <c r="G86" s="32">
        <v>0</v>
      </c>
      <c r="H86" s="32">
        <v>27</v>
      </c>
      <c r="I86" s="32">
        <v>6</v>
      </c>
      <c r="J86" s="32">
        <v>136</v>
      </c>
      <c r="K86" s="32">
        <v>48</v>
      </c>
      <c r="L86" s="32">
        <v>2</v>
      </c>
      <c r="M86" s="32">
        <v>0</v>
      </c>
      <c r="N86" s="32">
        <v>43</v>
      </c>
      <c r="O86" s="32">
        <v>8</v>
      </c>
      <c r="P86" s="32">
        <f t="shared" si="6"/>
        <v>247</v>
      </c>
      <c r="Q86" s="32">
        <f t="shared" si="6"/>
        <v>72</v>
      </c>
    </row>
    <row r="87" spans="1:17" ht="18" customHeight="1">
      <c r="A87" s="303" t="s">
        <v>395</v>
      </c>
      <c r="B87" s="291">
        <f>SUM(B76:B86)</f>
        <v>2487</v>
      </c>
      <c r="C87" s="291">
        <f t="shared" ref="C87:Q87" si="7">SUM(C76:C86)</f>
        <v>1121</v>
      </c>
      <c r="D87" s="291">
        <f t="shared" si="7"/>
        <v>502</v>
      </c>
      <c r="E87" s="291">
        <f t="shared" si="7"/>
        <v>261</v>
      </c>
      <c r="F87" s="291">
        <f t="shared" si="7"/>
        <v>104</v>
      </c>
      <c r="G87" s="291">
        <f t="shared" si="7"/>
        <v>26</v>
      </c>
      <c r="H87" s="291">
        <f t="shared" si="7"/>
        <v>674</v>
      </c>
      <c r="I87" s="291">
        <f t="shared" si="7"/>
        <v>263</v>
      </c>
      <c r="J87" s="291">
        <f t="shared" si="7"/>
        <v>1108</v>
      </c>
      <c r="K87" s="291">
        <f t="shared" si="7"/>
        <v>611</v>
      </c>
      <c r="L87" s="291">
        <f t="shared" si="7"/>
        <v>74</v>
      </c>
      <c r="M87" s="291">
        <f t="shared" si="7"/>
        <v>16</v>
      </c>
      <c r="N87" s="291">
        <f t="shared" si="7"/>
        <v>586</v>
      </c>
      <c r="O87" s="291">
        <f t="shared" si="7"/>
        <v>182</v>
      </c>
      <c r="P87" s="291">
        <f t="shared" si="7"/>
        <v>5535</v>
      </c>
      <c r="Q87" s="291">
        <f t="shared" si="7"/>
        <v>2480</v>
      </c>
    </row>
    <row r="89" spans="1:17" s="21" customFormat="1">
      <c r="A89" s="1098" t="s">
        <v>962</v>
      </c>
      <c r="B89" s="1117"/>
      <c r="C89" s="1117"/>
      <c r="D89" s="1117"/>
      <c r="E89" s="1117"/>
      <c r="F89" s="1117"/>
      <c r="G89" s="1117"/>
      <c r="H89" s="1117"/>
      <c r="I89" s="1117"/>
      <c r="J89" s="1117"/>
      <c r="K89" s="1117"/>
      <c r="L89" s="1117"/>
      <c r="M89" s="1117"/>
      <c r="N89" s="1117"/>
      <c r="O89" s="1117"/>
      <c r="P89" s="1117"/>
      <c r="Q89" s="1117"/>
    </row>
    <row r="90" spans="1:17" s="21" customFormat="1">
      <c r="A90" s="1098" t="s">
        <v>675</v>
      </c>
      <c r="B90" s="1117"/>
      <c r="C90" s="1117"/>
      <c r="D90" s="1117"/>
      <c r="E90" s="1117"/>
      <c r="F90" s="1117"/>
      <c r="G90" s="1117"/>
      <c r="H90" s="1117"/>
      <c r="I90" s="1117"/>
      <c r="J90" s="1117"/>
      <c r="K90" s="1117"/>
      <c r="L90" s="1117"/>
      <c r="M90" s="1117"/>
      <c r="N90" s="1117"/>
      <c r="O90" s="1117"/>
      <c r="P90" s="1117"/>
      <c r="Q90" s="1117"/>
    </row>
    <row r="91" spans="1:17" s="21" customFormat="1">
      <c r="A91" s="1098" t="s">
        <v>2</v>
      </c>
      <c r="B91" s="1117"/>
      <c r="C91" s="1117"/>
      <c r="D91" s="1117"/>
      <c r="E91" s="1117"/>
      <c r="F91" s="1117"/>
      <c r="G91" s="1117"/>
      <c r="H91" s="1117"/>
      <c r="I91" s="1117"/>
      <c r="J91" s="1117"/>
      <c r="K91" s="1117"/>
      <c r="L91" s="1117"/>
      <c r="M91" s="1117"/>
      <c r="N91" s="1117"/>
      <c r="O91" s="1117"/>
      <c r="P91" s="1117"/>
      <c r="Q91" s="1117"/>
    </row>
    <row r="92" spans="1:17" s="21" customFormat="1">
      <c r="A92" s="1098" t="s">
        <v>798</v>
      </c>
      <c r="B92" s="1117"/>
      <c r="C92" s="1117"/>
      <c r="D92" s="1117"/>
      <c r="E92" s="1117"/>
      <c r="F92" s="1117"/>
      <c r="G92" s="1117"/>
      <c r="H92" s="1117"/>
      <c r="I92" s="1117"/>
      <c r="J92" s="1117"/>
      <c r="K92" s="1117"/>
      <c r="L92" s="1117"/>
      <c r="M92" s="1117"/>
      <c r="N92" s="1117"/>
      <c r="O92" s="1117"/>
      <c r="P92" s="1117"/>
      <c r="Q92" s="1117"/>
    </row>
    <row r="94" spans="1:17">
      <c r="A94" s="274" t="s">
        <v>623</v>
      </c>
    </row>
    <row r="95" spans="1:17">
      <c r="A95" s="274"/>
    </row>
    <row r="96" spans="1:17">
      <c r="A96" s="320" t="s">
        <v>779</v>
      </c>
      <c r="B96" s="1118" t="s">
        <v>585</v>
      </c>
      <c r="C96" s="1119"/>
      <c r="D96" s="1118" t="s">
        <v>586</v>
      </c>
      <c r="E96" s="1119"/>
      <c r="F96" s="1118" t="s">
        <v>587</v>
      </c>
      <c r="G96" s="1119"/>
      <c r="H96" s="1118" t="s">
        <v>588</v>
      </c>
      <c r="I96" s="1119"/>
      <c r="J96" s="1118" t="s">
        <v>589</v>
      </c>
      <c r="K96" s="1119"/>
      <c r="L96" s="1120" t="s">
        <v>590</v>
      </c>
      <c r="M96" s="1121"/>
      <c r="N96" s="1120" t="s">
        <v>591</v>
      </c>
      <c r="O96" s="1121"/>
      <c r="P96" s="1122" t="s">
        <v>395</v>
      </c>
      <c r="Q96" s="1123"/>
    </row>
    <row r="97" spans="1:17">
      <c r="A97" s="321"/>
      <c r="B97" s="322" t="s">
        <v>665</v>
      </c>
      <c r="C97" s="322" t="s">
        <v>389</v>
      </c>
      <c r="D97" s="322" t="s">
        <v>665</v>
      </c>
      <c r="E97" s="322" t="s">
        <v>389</v>
      </c>
      <c r="F97" s="322" t="s">
        <v>665</v>
      </c>
      <c r="G97" s="322" t="s">
        <v>389</v>
      </c>
      <c r="H97" s="322" t="s">
        <v>665</v>
      </c>
      <c r="I97" s="322" t="s">
        <v>389</v>
      </c>
      <c r="J97" s="322" t="s">
        <v>665</v>
      </c>
      <c r="K97" s="322" t="s">
        <v>389</v>
      </c>
      <c r="L97" s="323" t="s">
        <v>665</v>
      </c>
      <c r="M97" s="323" t="s">
        <v>389</v>
      </c>
      <c r="N97" s="323" t="s">
        <v>665</v>
      </c>
      <c r="O97" s="324" t="s">
        <v>389</v>
      </c>
      <c r="P97" s="325" t="s">
        <v>665</v>
      </c>
      <c r="Q97" s="325" t="s">
        <v>389</v>
      </c>
    </row>
    <row r="98" spans="1:17" ht="15" customHeight="1">
      <c r="A98" s="331" t="s">
        <v>973</v>
      </c>
      <c r="B98" s="222">
        <v>22</v>
      </c>
      <c r="C98" s="222">
        <v>11</v>
      </c>
      <c r="D98" s="222">
        <v>0</v>
      </c>
      <c r="E98" s="222">
        <v>0</v>
      </c>
      <c r="F98" s="222">
        <v>0</v>
      </c>
      <c r="G98" s="222">
        <v>0</v>
      </c>
      <c r="H98" s="222">
        <v>0</v>
      </c>
      <c r="I98" s="222">
        <v>0</v>
      </c>
      <c r="J98" s="222">
        <v>0</v>
      </c>
      <c r="K98" s="222">
        <v>0</v>
      </c>
      <c r="L98" s="222">
        <v>0</v>
      </c>
      <c r="M98" s="222">
        <v>0</v>
      </c>
      <c r="N98" s="222">
        <v>0</v>
      </c>
      <c r="O98" s="222">
        <v>0</v>
      </c>
      <c r="P98" s="222">
        <f>B98+D98+F98+H98+J98+L98+N98</f>
        <v>22</v>
      </c>
      <c r="Q98" s="222">
        <f>C98+E98+G98+I98+K98+M98+O98</f>
        <v>11</v>
      </c>
    </row>
    <row r="99" spans="1:17" ht="15" customHeight="1">
      <c r="A99" s="332" t="s">
        <v>974</v>
      </c>
      <c r="B99" s="32">
        <v>205</v>
      </c>
      <c r="C99" s="32">
        <v>116</v>
      </c>
      <c r="D99" s="32">
        <v>6</v>
      </c>
      <c r="E99" s="32">
        <v>5</v>
      </c>
      <c r="F99" s="32">
        <v>0</v>
      </c>
      <c r="G99" s="32">
        <v>0</v>
      </c>
      <c r="H99" s="32">
        <v>6</v>
      </c>
      <c r="I99" s="32">
        <v>2</v>
      </c>
      <c r="J99" s="32">
        <v>0</v>
      </c>
      <c r="K99" s="32">
        <v>0</v>
      </c>
      <c r="L99" s="32">
        <v>0</v>
      </c>
      <c r="M99" s="32">
        <v>0</v>
      </c>
      <c r="N99" s="32">
        <v>1</v>
      </c>
      <c r="O99" s="32">
        <v>0</v>
      </c>
      <c r="P99" s="32">
        <f t="shared" ref="P99:Q108" si="8">B99+D99+F99+H99+J99+L99+N99</f>
        <v>218</v>
      </c>
      <c r="Q99" s="32">
        <f t="shared" si="8"/>
        <v>123</v>
      </c>
    </row>
    <row r="100" spans="1:17" ht="15" customHeight="1">
      <c r="A100" s="332" t="s">
        <v>975</v>
      </c>
      <c r="B100" s="32">
        <v>487</v>
      </c>
      <c r="C100" s="32">
        <v>235</v>
      </c>
      <c r="D100" s="32">
        <v>26</v>
      </c>
      <c r="E100" s="32">
        <v>17</v>
      </c>
      <c r="F100" s="32">
        <v>19</v>
      </c>
      <c r="G100" s="32">
        <v>8</v>
      </c>
      <c r="H100" s="32">
        <v>38</v>
      </c>
      <c r="I100" s="32">
        <v>23</v>
      </c>
      <c r="J100" s="32">
        <v>3</v>
      </c>
      <c r="K100" s="32">
        <v>3</v>
      </c>
      <c r="L100" s="32">
        <v>4</v>
      </c>
      <c r="M100" s="32">
        <v>2</v>
      </c>
      <c r="N100" s="32">
        <v>5</v>
      </c>
      <c r="O100" s="32">
        <v>4</v>
      </c>
      <c r="P100" s="32">
        <f t="shared" si="8"/>
        <v>582</v>
      </c>
      <c r="Q100" s="32">
        <f t="shared" si="8"/>
        <v>292</v>
      </c>
    </row>
    <row r="101" spans="1:17" ht="15" customHeight="1">
      <c r="A101" s="332" t="s">
        <v>976</v>
      </c>
      <c r="B101" s="32">
        <v>768</v>
      </c>
      <c r="C101" s="32">
        <v>413</v>
      </c>
      <c r="D101" s="32">
        <v>95</v>
      </c>
      <c r="E101" s="32">
        <v>68</v>
      </c>
      <c r="F101" s="32">
        <v>54</v>
      </c>
      <c r="G101" s="32">
        <v>23</v>
      </c>
      <c r="H101" s="32">
        <v>113</v>
      </c>
      <c r="I101" s="32">
        <v>61</v>
      </c>
      <c r="J101" s="32">
        <v>36</v>
      </c>
      <c r="K101" s="32">
        <v>28</v>
      </c>
      <c r="L101" s="32">
        <v>18</v>
      </c>
      <c r="M101" s="32">
        <v>9</v>
      </c>
      <c r="N101" s="32">
        <v>41</v>
      </c>
      <c r="O101" s="32">
        <v>13</v>
      </c>
      <c r="P101" s="32">
        <f t="shared" si="8"/>
        <v>1125</v>
      </c>
      <c r="Q101" s="32">
        <f t="shared" si="8"/>
        <v>615</v>
      </c>
    </row>
    <row r="102" spans="1:17" ht="15" customHeight="1">
      <c r="A102" s="332" t="s">
        <v>977</v>
      </c>
      <c r="B102" s="32">
        <v>783</v>
      </c>
      <c r="C102" s="32">
        <v>391</v>
      </c>
      <c r="D102" s="32">
        <v>172</v>
      </c>
      <c r="E102" s="32">
        <v>111</v>
      </c>
      <c r="F102" s="32">
        <v>72</v>
      </c>
      <c r="G102" s="32">
        <v>24</v>
      </c>
      <c r="H102" s="32">
        <v>180</v>
      </c>
      <c r="I102" s="32">
        <v>87</v>
      </c>
      <c r="J102" s="32">
        <v>143</v>
      </c>
      <c r="K102" s="32">
        <v>106</v>
      </c>
      <c r="L102" s="32">
        <v>58</v>
      </c>
      <c r="M102" s="32">
        <v>25</v>
      </c>
      <c r="N102" s="32">
        <v>127</v>
      </c>
      <c r="O102" s="32">
        <v>75</v>
      </c>
      <c r="P102" s="32">
        <f t="shared" si="8"/>
        <v>1535</v>
      </c>
      <c r="Q102" s="32">
        <f t="shared" si="8"/>
        <v>819</v>
      </c>
    </row>
    <row r="103" spans="1:17" ht="15" customHeight="1">
      <c r="A103" s="332" t="s">
        <v>978</v>
      </c>
      <c r="B103" s="32">
        <v>705</v>
      </c>
      <c r="C103" s="32">
        <v>349</v>
      </c>
      <c r="D103" s="32">
        <v>181</v>
      </c>
      <c r="E103" s="32">
        <v>100</v>
      </c>
      <c r="F103" s="32">
        <v>60</v>
      </c>
      <c r="G103" s="32">
        <v>18</v>
      </c>
      <c r="H103" s="32">
        <v>210</v>
      </c>
      <c r="I103" s="32">
        <v>99</v>
      </c>
      <c r="J103" s="32">
        <v>240</v>
      </c>
      <c r="K103" s="32">
        <v>175</v>
      </c>
      <c r="L103" s="32">
        <v>53</v>
      </c>
      <c r="M103" s="32">
        <v>20</v>
      </c>
      <c r="N103" s="32">
        <v>194</v>
      </c>
      <c r="O103" s="32">
        <v>91</v>
      </c>
      <c r="P103" s="32">
        <f t="shared" si="8"/>
        <v>1643</v>
      </c>
      <c r="Q103" s="32">
        <f t="shared" si="8"/>
        <v>852</v>
      </c>
    </row>
    <row r="104" spans="1:17" ht="15" customHeight="1">
      <c r="A104" s="332" t="s">
        <v>982</v>
      </c>
      <c r="B104" s="32">
        <v>488</v>
      </c>
      <c r="C104" s="32">
        <v>237</v>
      </c>
      <c r="D104" s="32">
        <v>157</v>
      </c>
      <c r="E104" s="32">
        <v>95</v>
      </c>
      <c r="F104" s="32">
        <v>53</v>
      </c>
      <c r="G104" s="32">
        <v>10</v>
      </c>
      <c r="H104" s="32">
        <v>196</v>
      </c>
      <c r="I104" s="32">
        <v>93</v>
      </c>
      <c r="J104" s="32">
        <v>311</v>
      </c>
      <c r="K104" s="32">
        <v>206</v>
      </c>
      <c r="L104" s="32">
        <v>27</v>
      </c>
      <c r="M104" s="32">
        <v>7</v>
      </c>
      <c r="N104" s="32">
        <v>252</v>
      </c>
      <c r="O104" s="32">
        <v>122</v>
      </c>
      <c r="P104" s="32">
        <f t="shared" si="8"/>
        <v>1484</v>
      </c>
      <c r="Q104" s="32">
        <f t="shared" si="8"/>
        <v>770</v>
      </c>
    </row>
    <row r="105" spans="1:17" ht="15" customHeight="1">
      <c r="A105" s="332" t="s">
        <v>983</v>
      </c>
      <c r="B105" s="32">
        <v>309</v>
      </c>
      <c r="C105" s="32">
        <v>139</v>
      </c>
      <c r="D105" s="32">
        <v>126</v>
      </c>
      <c r="E105" s="32">
        <v>60</v>
      </c>
      <c r="F105" s="32">
        <v>18</v>
      </c>
      <c r="G105" s="32">
        <v>2</v>
      </c>
      <c r="H105" s="32">
        <v>157</v>
      </c>
      <c r="I105" s="32">
        <v>54</v>
      </c>
      <c r="J105" s="32">
        <v>377</v>
      </c>
      <c r="K105" s="32">
        <v>235</v>
      </c>
      <c r="L105" s="32">
        <v>45</v>
      </c>
      <c r="M105" s="32">
        <v>11</v>
      </c>
      <c r="N105" s="32">
        <v>296</v>
      </c>
      <c r="O105" s="32">
        <v>114</v>
      </c>
      <c r="P105" s="32">
        <f t="shared" si="8"/>
        <v>1328</v>
      </c>
      <c r="Q105" s="32">
        <f t="shared" si="8"/>
        <v>615</v>
      </c>
    </row>
    <row r="106" spans="1:17" ht="15" customHeight="1">
      <c r="A106" s="332" t="s">
        <v>984</v>
      </c>
      <c r="B106" s="32">
        <v>130</v>
      </c>
      <c r="C106" s="32">
        <v>60</v>
      </c>
      <c r="D106" s="32">
        <v>60</v>
      </c>
      <c r="E106" s="32">
        <v>29</v>
      </c>
      <c r="F106" s="32">
        <v>8</v>
      </c>
      <c r="G106" s="32">
        <v>3</v>
      </c>
      <c r="H106" s="32">
        <v>96</v>
      </c>
      <c r="I106" s="32">
        <v>29</v>
      </c>
      <c r="J106" s="32">
        <v>311</v>
      </c>
      <c r="K106" s="32">
        <v>157</v>
      </c>
      <c r="L106" s="32">
        <v>18</v>
      </c>
      <c r="M106" s="32">
        <v>0</v>
      </c>
      <c r="N106" s="32">
        <v>227</v>
      </c>
      <c r="O106" s="32">
        <v>87</v>
      </c>
      <c r="P106" s="32">
        <f t="shared" si="8"/>
        <v>850</v>
      </c>
      <c r="Q106" s="32">
        <f t="shared" si="8"/>
        <v>365</v>
      </c>
    </row>
    <row r="107" spans="1:17" ht="15" customHeight="1">
      <c r="A107" s="332" t="s">
        <v>985</v>
      </c>
      <c r="B107" s="32">
        <v>41</v>
      </c>
      <c r="C107" s="32">
        <v>11</v>
      </c>
      <c r="D107" s="32">
        <v>33</v>
      </c>
      <c r="E107" s="32">
        <v>12</v>
      </c>
      <c r="F107" s="32">
        <v>6</v>
      </c>
      <c r="G107" s="32">
        <v>1</v>
      </c>
      <c r="H107" s="32">
        <v>35</v>
      </c>
      <c r="I107" s="32">
        <v>12</v>
      </c>
      <c r="J107" s="32">
        <v>246</v>
      </c>
      <c r="K107" s="32">
        <v>132</v>
      </c>
      <c r="L107" s="32">
        <v>16</v>
      </c>
      <c r="M107" s="32">
        <v>0</v>
      </c>
      <c r="N107" s="32">
        <v>130</v>
      </c>
      <c r="O107" s="32">
        <v>45</v>
      </c>
      <c r="P107" s="32">
        <f t="shared" si="8"/>
        <v>507</v>
      </c>
      <c r="Q107" s="32">
        <f t="shared" si="8"/>
        <v>213</v>
      </c>
    </row>
    <row r="108" spans="1:17" ht="15" customHeight="1">
      <c r="A108" s="332" t="s">
        <v>986</v>
      </c>
      <c r="B108" s="32">
        <v>37</v>
      </c>
      <c r="C108" s="32">
        <v>15</v>
      </c>
      <c r="D108" s="32">
        <v>12</v>
      </c>
      <c r="E108" s="32">
        <v>8</v>
      </c>
      <c r="F108" s="32">
        <v>3</v>
      </c>
      <c r="G108" s="32">
        <v>0</v>
      </c>
      <c r="H108" s="32">
        <v>16</v>
      </c>
      <c r="I108" s="32">
        <v>9</v>
      </c>
      <c r="J108" s="32">
        <v>184</v>
      </c>
      <c r="K108" s="32">
        <v>100</v>
      </c>
      <c r="L108" s="32">
        <v>0</v>
      </c>
      <c r="M108" s="32">
        <v>0</v>
      </c>
      <c r="N108" s="32">
        <v>109</v>
      </c>
      <c r="O108" s="32">
        <v>33</v>
      </c>
      <c r="P108" s="32">
        <f t="shared" si="8"/>
        <v>361</v>
      </c>
      <c r="Q108" s="32">
        <f t="shared" si="8"/>
        <v>165</v>
      </c>
    </row>
    <row r="109" spans="1:17" ht="16.5" customHeight="1">
      <c r="A109" s="303" t="s">
        <v>395</v>
      </c>
      <c r="B109" s="291">
        <f>SUM(B98:B108)</f>
        <v>3975</v>
      </c>
      <c r="C109" s="291">
        <f t="shared" ref="C109:Q109" si="9">SUM(C98:C108)</f>
        <v>1977</v>
      </c>
      <c r="D109" s="291">
        <f t="shared" si="9"/>
        <v>868</v>
      </c>
      <c r="E109" s="291">
        <f t="shared" si="9"/>
        <v>505</v>
      </c>
      <c r="F109" s="291">
        <f t="shared" si="9"/>
        <v>293</v>
      </c>
      <c r="G109" s="291">
        <f t="shared" si="9"/>
        <v>89</v>
      </c>
      <c r="H109" s="291">
        <f t="shared" si="9"/>
        <v>1047</v>
      </c>
      <c r="I109" s="291">
        <f t="shared" si="9"/>
        <v>469</v>
      </c>
      <c r="J109" s="291">
        <f t="shared" si="9"/>
        <v>1851</v>
      </c>
      <c r="K109" s="291">
        <f t="shared" si="9"/>
        <v>1142</v>
      </c>
      <c r="L109" s="291">
        <f t="shared" si="9"/>
        <v>239</v>
      </c>
      <c r="M109" s="291">
        <f t="shared" si="9"/>
        <v>74</v>
      </c>
      <c r="N109" s="291">
        <f t="shared" si="9"/>
        <v>1382</v>
      </c>
      <c r="O109" s="291">
        <f t="shared" si="9"/>
        <v>584</v>
      </c>
      <c r="P109" s="291">
        <f t="shared" si="9"/>
        <v>9655</v>
      </c>
      <c r="Q109" s="291">
        <f t="shared" si="9"/>
        <v>4840</v>
      </c>
    </row>
    <row r="111" spans="1:17" s="21" customFormat="1">
      <c r="A111" s="1098" t="s">
        <v>963</v>
      </c>
      <c r="B111" s="1117"/>
      <c r="C111" s="1117"/>
      <c r="D111" s="1117"/>
      <c r="E111" s="1117"/>
      <c r="F111" s="1117"/>
      <c r="G111" s="1117"/>
      <c r="H111" s="1117"/>
      <c r="I111" s="1117"/>
      <c r="J111" s="1117"/>
      <c r="K111" s="1117"/>
      <c r="L111" s="1117"/>
      <c r="M111" s="1117"/>
      <c r="N111" s="1117"/>
      <c r="O111" s="1117"/>
      <c r="P111" s="1117"/>
      <c r="Q111" s="1117"/>
    </row>
    <row r="112" spans="1:17" s="21" customFormat="1">
      <c r="A112" s="1098" t="s">
        <v>675</v>
      </c>
      <c r="B112" s="1117"/>
      <c r="C112" s="1117"/>
      <c r="D112" s="1117"/>
      <c r="E112" s="1117"/>
      <c r="F112" s="1117"/>
      <c r="G112" s="1117"/>
      <c r="H112" s="1117"/>
      <c r="I112" s="1117"/>
      <c r="J112" s="1117"/>
      <c r="K112" s="1117"/>
      <c r="L112" s="1117"/>
      <c r="M112" s="1117"/>
      <c r="N112" s="1117"/>
      <c r="O112" s="1117"/>
      <c r="P112" s="1117"/>
      <c r="Q112" s="1117"/>
    </row>
    <row r="113" spans="1:17" s="21" customFormat="1">
      <c r="A113" s="1098" t="s">
        <v>2</v>
      </c>
      <c r="B113" s="1117"/>
      <c r="C113" s="1117"/>
      <c r="D113" s="1117"/>
      <c r="E113" s="1117"/>
      <c r="F113" s="1117"/>
      <c r="G113" s="1117"/>
      <c r="H113" s="1117"/>
      <c r="I113" s="1117"/>
      <c r="J113" s="1117"/>
      <c r="K113" s="1117"/>
      <c r="L113" s="1117"/>
      <c r="M113" s="1117"/>
      <c r="N113" s="1117"/>
      <c r="O113" s="1117"/>
      <c r="P113" s="1117"/>
      <c r="Q113" s="1117"/>
    </row>
    <row r="114" spans="1:17" s="21" customFormat="1">
      <c r="A114" s="1098" t="s">
        <v>798</v>
      </c>
      <c r="B114" s="1117"/>
      <c r="C114" s="1117"/>
      <c r="D114" s="1117"/>
      <c r="E114" s="1117"/>
      <c r="F114" s="1117"/>
      <c r="G114" s="1117"/>
      <c r="H114" s="1117"/>
      <c r="I114" s="1117"/>
      <c r="J114" s="1117"/>
      <c r="K114" s="1117"/>
      <c r="L114" s="1117"/>
      <c r="M114" s="1117"/>
      <c r="N114" s="1117"/>
      <c r="O114" s="1117"/>
      <c r="P114" s="1117"/>
      <c r="Q114" s="1117"/>
    </row>
    <row r="116" spans="1:17">
      <c r="A116" s="274" t="s">
        <v>625</v>
      </c>
    </row>
    <row r="117" spans="1:17">
      <c r="A117" s="274"/>
    </row>
    <row r="118" spans="1:17">
      <c r="A118" s="320" t="s">
        <v>779</v>
      </c>
      <c r="B118" s="1118" t="s">
        <v>585</v>
      </c>
      <c r="C118" s="1119"/>
      <c r="D118" s="1118" t="s">
        <v>586</v>
      </c>
      <c r="E118" s="1119"/>
      <c r="F118" s="1118" t="s">
        <v>587</v>
      </c>
      <c r="G118" s="1119"/>
      <c r="H118" s="1118" t="s">
        <v>588</v>
      </c>
      <c r="I118" s="1119"/>
      <c r="J118" s="1118" t="s">
        <v>589</v>
      </c>
      <c r="K118" s="1119"/>
      <c r="L118" s="1120" t="s">
        <v>590</v>
      </c>
      <c r="M118" s="1121"/>
      <c r="N118" s="1120" t="s">
        <v>591</v>
      </c>
      <c r="O118" s="1121"/>
      <c r="P118" s="1122" t="s">
        <v>395</v>
      </c>
      <c r="Q118" s="1123"/>
    </row>
    <row r="119" spans="1:17">
      <c r="A119" s="321"/>
      <c r="B119" s="322" t="s">
        <v>665</v>
      </c>
      <c r="C119" s="322" t="s">
        <v>389</v>
      </c>
      <c r="D119" s="322" t="s">
        <v>665</v>
      </c>
      <c r="E119" s="322" t="s">
        <v>389</v>
      </c>
      <c r="F119" s="322" t="s">
        <v>665</v>
      </c>
      <c r="G119" s="322" t="s">
        <v>389</v>
      </c>
      <c r="H119" s="322" t="s">
        <v>665</v>
      </c>
      <c r="I119" s="322" t="s">
        <v>389</v>
      </c>
      <c r="J119" s="322" t="s">
        <v>665</v>
      </c>
      <c r="K119" s="322" t="s">
        <v>389</v>
      </c>
      <c r="L119" s="323" t="s">
        <v>665</v>
      </c>
      <c r="M119" s="323" t="s">
        <v>389</v>
      </c>
      <c r="N119" s="323" t="s">
        <v>665</v>
      </c>
      <c r="O119" s="324" t="s">
        <v>389</v>
      </c>
      <c r="P119" s="325" t="s">
        <v>665</v>
      </c>
      <c r="Q119" s="325" t="s">
        <v>389</v>
      </c>
    </row>
    <row r="120" spans="1:17" ht="15" customHeight="1">
      <c r="A120" s="331" t="s">
        <v>973</v>
      </c>
      <c r="B120" s="222">
        <v>8</v>
      </c>
      <c r="C120" s="222">
        <v>5</v>
      </c>
      <c r="D120" s="222">
        <v>0</v>
      </c>
      <c r="E120" s="222">
        <v>0</v>
      </c>
      <c r="F120" s="222">
        <v>0</v>
      </c>
      <c r="G120" s="222">
        <v>0</v>
      </c>
      <c r="H120" s="222">
        <v>0</v>
      </c>
      <c r="I120" s="222">
        <v>0</v>
      </c>
      <c r="J120" s="222">
        <v>0</v>
      </c>
      <c r="K120" s="222">
        <v>0</v>
      </c>
      <c r="L120" s="222">
        <v>0</v>
      </c>
      <c r="M120" s="222">
        <v>0</v>
      </c>
      <c r="N120" s="222">
        <v>0</v>
      </c>
      <c r="O120" s="222">
        <v>0</v>
      </c>
      <c r="P120" s="222">
        <f>B120+D120+F120+H120+J120+L120+N120</f>
        <v>8</v>
      </c>
      <c r="Q120" s="222">
        <f>C120+E120+G120+I120+K120+M120+O120</f>
        <v>5</v>
      </c>
    </row>
    <row r="121" spans="1:17" ht="15" customHeight="1">
      <c r="A121" s="332" t="s">
        <v>974</v>
      </c>
      <c r="B121" s="32">
        <v>49</v>
      </c>
      <c r="C121" s="32">
        <v>25</v>
      </c>
      <c r="D121" s="32">
        <v>0</v>
      </c>
      <c r="E121" s="32">
        <v>0</v>
      </c>
      <c r="F121" s="32">
        <v>0</v>
      </c>
      <c r="G121" s="32">
        <v>0</v>
      </c>
      <c r="H121" s="32">
        <v>3</v>
      </c>
      <c r="I121" s="32">
        <v>2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f t="shared" ref="P121:Q131" si="10">B121+D121+F121+H121+J121+L121+N121</f>
        <v>52</v>
      </c>
      <c r="Q121" s="32">
        <f t="shared" si="10"/>
        <v>27</v>
      </c>
    </row>
    <row r="122" spans="1:17" ht="15" customHeight="1">
      <c r="A122" s="332" t="s">
        <v>975</v>
      </c>
      <c r="B122" s="32">
        <v>206</v>
      </c>
      <c r="C122" s="32">
        <v>111</v>
      </c>
      <c r="D122" s="32">
        <v>5</v>
      </c>
      <c r="E122" s="32">
        <v>2</v>
      </c>
      <c r="F122" s="32">
        <v>6</v>
      </c>
      <c r="G122" s="32">
        <v>2</v>
      </c>
      <c r="H122" s="32">
        <v>3</v>
      </c>
      <c r="I122" s="32">
        <v>3</v>
      </c>
      <c r="J122" s="32">
        <v>1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f t="shared" si="10"/>
        <v>221</v>
      </c>
      <c r="Q122" s="32">
        <f t="shared" si="10"/>
        <v>118</v>
      </c>
    </row>
    <row r="123" spans="1:17" ht="15" customHeight="1">
      <c r="A123" s="332" t="s">
        <v>976</v>
      </c>
      <c r="B123" s="32">
        <v>359</v>
      </c>
      <c r="C123" s="32">
        <v>202</v>
      </c>
      <c r="D123" s="32">
        <v>22</v>
      </c>
      <c r="E123" s="32">
        <v>18</v>
      </c>
      <c r="F123" s="32">
        <v>15</v>
      </c>
      <c r="G123" s="32">
        <v>7</v>
      </c>
      <c r="H123" s="32">
        <v>30</v>
      </c>
      <c r="I123" s="32">
        <v>15</v>
      </c>
      <c r="J123" s="32">
        <v>12</v>
      </c>
      <c r="K123" s="32">
        <v>7</v>
      </c>
      <c r="L123" s="32">
        <v>3</v>
      </c>
      <c r="M123" s="32">
        <v>2</v>
      </c>
      <c r="N123" s="32">
        <v>4</v>
      </c>
      <c r="O123" s="32">
        <v>4</v>
      </c>
      <c r="P123" s="32">
        <f t="shared" si="10"/>
        <v>445</v>
      </c>
      <c r="Q123" s="32">
        <f t="shared" si="10"/>
        <v>255</v>
      </c>
    </row>
    <row r="124" spans="1:17" ht="15" customHeight="1">
      <c r="A124" s="332" t="s">
        <v>977</v>
      </c>
      <c r="B124" s="32">
        <v>425</v>
      </c>
      <c r="C124" s="32">
        <v>176</v>
      </c>
      <c r="D124" s="32">
        <v>55</v>
      </c>
      <c r="E124" s="32">
        <v>39</v>
      </c>
      <c r="F124" s="32">
        <v>25</v>
      </c>
      <c r="G124" s="32">
        <v>11</v>
      </c>
      <c r="H124" s="32">
        <v>87</v>
      </c>
      <c r="I124" s="32">
        <v>43</v>
      </c>
      <c r="J124" s="32">
        <v>48</v>
      </c>
      <c r="K124" s="32">
        <v>31</v>
      </c>
      <c r="L124" s="32">
        <v>15</v>
      </c>
      <c r="M124" s="32">
        <v>2</v>
      </c>
      <c r="N124" s="32">
        <v>53</v>
      </c>
      <c r="O124" s="32">
        <v>20</v>
      </c>
      <c r="P124" s="32">
        <f t="shared" si="10"/>
        <v>708</v>
      </c>
      <c r="Q124" s="32">
        <f t="shared" si="10"/>
        <v>322</v>
      </c>
    </row>
    <row r="125" spans="1:17" ht="15" customHeight="1">
      <c r="A125" s="332" t="s">
        <v>978</v>
      </c>
      <c r="B125" s="32">
        <v>416</v>
      </c>
      <c r="C125" s="32">
        <v>182</v>
      </c>
      <c r="D125" s="32">
        <v>78</v>
      </c>
      <c r="E125" s="32">
        <v>45</v>
      </c>
      <c r="F125" s="32">
        <v>39</v>
      </c>
      <c r="G125" s="32">
        <v>13</v>
      </c>
      <c r="H125" s="32">
        <v>158</v>
      </c>
      <c r="I125" s="32">
        <v>83</v>
      </c>
      <c r="J125" s="32">
        <v>113</v>
      </c>
      <c r="K125" s="32">
        <v>80</v>
      </c>
      <c r="L125" s="32">
        <v>11</v>
      </c>
      <c r="M125" s="32">
        <v>1</v>
      </c>
      <c r="N125" s="32">
        <v>107</v>
      </c>
      <c r="O125" s="32">
        <v>37</v>
      </c>
      <c r="P125" s="32">
        <f t="shared" si="10"/>
        <v>922</v>
      </c>
      <c r="Q125" s="32">
        <f t="shared" si="10"/>
        <v>441</v>
      </c>
    </row>
    <row r="126" spans="1:17" ht="15" customHeight="1">
      <c r="A126" s="332" t="s">
        <v>982</v>
      </c>
      <c r="B126" s="32">
        <v>351</v>
      </c>
      <c r="C126" s="32">
        <v>143</v>
      </c>
      <c r="D126" s="32">
        <v>102</v>
      </c>
      <c r="E126" s="32">
        <v>50</v>
      </c>
      <c r="F126" s="32">
        <v>29</v>
      </c>
      <c r="G126" s="32">
        <v>6</v>
      </c>
      <c r="H126" s="32">
        <v>115</v>
      </c>
      <c r="I126" s="32">
        <v>39</v>
      </c>
      <c r="J126" s="32">
        <v>189</v>
      </c>
      <c r="K126" s="32">
        <v>121</v>
      </c>
      <c r="L126" s="32">
        <v>16</v>
      </c>
      <c r="M126" s="32">
        <v>2</v>
      </c>
      <c r="N126" s="32">
        <v>109</v>
      </c>
      <c r="O126" s="32">
        <v>36</v>
      </c>
      <c r="P126" s="32">
        <f t="shared" si="10"/>
        <v>911</v>
      </c>
      <c r="Q126" s="32">
        <f t="shared" si="10"/>
        <v>397</v>
      </c>
    </row>
    <row r="127" spans="1:17" ht="15" customHeight="1">
      <c r="A127" s="332" t="s">
        <v>983</v>
      </c>
      <c r="B127" s="32">
        <v>240</v>
      </c>
      <c r="C127" s="32">
        <v>88</v>
      </c>
      <c r="D127" s="32">
        <v>96</v>
      </c>
      <c r="E127" s="32">
        <v>48</v>
      </c>
      <c r="F127" s="32">
        <v>22</v>
      </c>
      <c r="G127" s="32">
        <v>4</v>
      </c>
      <c r="H127" s="32">
        <v>91</v>
      </c>
      <c r="I127" s="32">
        <v>25</v>
      </c>
      <c r="J127" s="32">
        <v>246</v>
      </c>
      <c r="K127" s="32">
        <v>154</v>
      </c>
      <c r="L127" s="32">
        <v>12</v>
      </c>
      <c r="M127" s="32">
        <v>1</v>
      </c>
      <c r="N127" s="32">
        <v>102</v>
      </c>
      <c r="O127" s="32">
        <v>28</v>
      </c>
      <c r="P127" s="32">
        <f t="shared" si="10"/>
        <v>809</v>
      </c>
      <c r="Q127" s="32">
        <f t="shared" si="10"/>
        <v>348</v>
      </c>
    </row>
    <row r="128" spans="1:17" ht="15" customHeight="1">
      <c r="A128" s="332" t="s">
        <v>984</v>
      </c>
      <c r="B128" s="32">
        <v>127</v>
      </c>
      <c r="C128" s="32">
        <v>26</v>
      </c>
      <c r="D128" s="32">
        <v>43</v>
      </c>
      <c r="E128" s="32">
        <v>20</v>
      </c>
      <c r="F128" s="32">
        <v>11</v>
      </c>
      <c r="G128" s="32">
        <v>3</v>
      </c>
      <c r="H128" s="32">
        <v>58</v>
      </c>
      <c r="I128" s="32">
        <v>18</v>
      </c>
      <c r="J128" s="32">
        <v>229</v>
      </c>
      <c r="K128" s="32">
        <v>115</v>
      </c>
      <c r="L128" s="32">
        <v>9</v>
      </c>
      <c r="M128" s="32">
        <v>2</v>
      </c>
      <c r="N128" s="32">
        <v>88</v>
      </c>
      <c r="O128" s="32">
        <v>30</v>
      </c>
      <c r="P128" s="32">
        <f t="shared" si="10"/>
        <v>565</v>
      </c>
      <c r="Q128" s="32">
        <f t="shared" si="10"/>
        <v>214</v>
      </c>
    </row>
    <row r="129" spans="1:17" ht="15" customHeight="1">
      <c r="A129" s="332" t="s">
        <v>985</v>
      </c>
      <c r="B129" s="32">
        <v>36</v>
      </c>
      <c r="C129" s="32">
        <v>18</v>
      </c>
      <c r="D129" s="32">
        <v>36</v>
      </c>
      <c r="E129" s="32">
        <v>16</v>
      </c>
      <c r="F129" s="32">
        <v>2</v>
      </c>
      <c r="G129" s="32">
        <v>0</v>
      </c>
      <c r="H129" s="32">
        <v>27</v>
      </c>
      <c r="I129" s="32">
        <v>6</v>
      </c>
      <c r="J129" s="32">
        <v>173</v>
      </c>
      <c r="K129" s="32">
        <v>79</v>
      </c>
      <c r="L129" s="32">
        <v>7</v>
      </c>
      <c r="M129" s="32">
        <v>2</v>
      </c>
      <c r="N129" s="32">
        <v>71</v>
      </c>
      <c r="O129" s="32">
        <v>21</v>
      </c>
      <c r="P129" s="32">
        <f t="shared" si="10"/>
        <v>352</v>
      </c>
      <c r="Q129" s="32">
        <f t="shared" si="10"/>
        <v>142</v>
      </c>
    </row>
    <row r="130" spans="1:17" ht="15" customHeight="1">
      <c r="A130" s="332" t="s">
        <v>986</v>
      </c>
      <c r="B130" s="32">
        <v>18</v>
      </c>
      <c r="C130" s="32">
        <v>3</v>
      </c>
      <c r="D130" s="32">
        <v>26</v>
      </c>
      <c r="E130" s="32">
        <v>12</v>
      </c>
      <c r="F130" s="32">
        <v>2</v>
      </c>
      <c r="G130" s="32">
        <v>1</v>
      </c>
      <c r="H130" s="32">
        <v>13</v>
      </c>
      <c r="I130" s="32">
        <v>0</v>
      </c>
      <c r="J130" s="32">
        <v>186</v>
      </c>
      <c r="K130" s="32">
        <v>75</v>
      </c>
      <c r="L130" s="32">
        <v>4</v>
      </c>
      <c r="M130" s="32">
        <v>1</v>
      </c>
      <c r="N130" s="32">
        <v>64</v>
      </c>
      <c r="O130" s="32">
        <v>16</v>
      </c>
      <c r="P130" s="32">
        <f t="shared" si="10"/>
        <v>313</v>
      </c>
      <c r="Q130" s="32">
        <f t="shared" si="10"/>
        <v>108</v>
      </c>
    </row>
    <row r="131" spans="1:17" ht="17.25" customHeight="1">
      <c r="A131" s="303" t="s">
        <v>395</v>
      </c>
      <c r="B131" s="291">
        <f>SUM(B120:B130)</f>
        <v>2235</v>
      </c>
      <c r="C131" s="291">
        <f t="shared" ref="C131:O131" si="11">SUM(C120:C130)</f>
        <v>979</v>
      </c>
      <c r="D131" s="291">
        <f t="shared" si="11"/>
        <v>463</v>
      </c>
      <c r="E131" s="291">
        <f t="shared" si="11"/>
        <v>250</v>
      </c>
      <c r="F131" s="291">
        <f t="shared" si="11"/>
        <v>151</v>
      </c>
      <c r="G131" s="291">
        <f t="shared" si="11"/>
        <v>47</v>
      </c>
      <c r="H131" s="291">
        <f t="shared" si="11"/>
        <v>585</v>
      </c>
      <c r="I131" s="291">
        <f t="shared" si="11"/>
        <v>234</v>
      </c>
      <c r="J131" s="291">
        <f t="shared" si="11"/>
        <v>1197</v>
      </c>
      <c r="K131" s="291">
        <f t="shared" si="11"/>
        <v>662</v>
      </c>
      <c r="L131" s="291">
        <f t="shared" si="11"/>
        <v>77</v>
      </c>
      <c r="M131" s="291">
        <f t="shared" si="11"/>
        <v>13</v>
      </c>
      <c r="N131" s="291">
        <f t="shared" si="11"/>
        <v>598</v>
      </c>
      <c r="O131" s="291">
        <f t="shared" si="11"/>
        <v>192</v>
      </c>
      <c r="P131" s="291">
        <f t="shared" si="10"/>
        <v>5306</v>
      </c>
      <c r="Q131" s="291">
        <f t="shared" si="10"/>
        <v>2377</v>
      </c>
    </row>
    <row r="133" spans="1:17" s="21" customFormat="1">
      <c r="A133" s="1098" t="s">
        <v>957</v>
      </c>
      <c r="B133" s="1117"/>
      <c r="C133" s="1117"/>
      <c r="D133" s="1117"/>
      <c r="E133" s="1117"/>
      <c r="F133" s="1117"/>
      <c r="G133" s="1117"/>
      <c r="H133" s="1117"/>
      <c r="I133" s="1117"/>
      <c r="J133" s="1117"/>
      <c r="K133" s="1117"/>
      <c r="L133" s="1117"/>
      <c r="M133" s="1117"/>
      <c r="N133" s="1117"/>
      <c r="O133" s="1117"/>
      <c r="P133" s="1117"/>
      <c r="Q133" s="1117"/>
    </row>
    <row r="134" spans="1:17" s="21" customFormat="1">
      <c r="A134" s="1098" t="s">
        <v>805</v>
      </c>
      <c r="B134" s="1117"/>
      <c r="C134" s="1117"/>
      <c r="D134" s="1117"/>
      <c r="E134" s="1117"/>
      <c r="F134" s="1117"/>
      <c r="G134" s="1117"/>
      <c r="H134" s="1117"/>
      <c r="I134" s="1117"/>
      <c r="J134" s="1117"/>
      <c r="K134" s="1117"/>
      <c r="L134" s="1117"/>
      <c r="M134" s="1117"/>
      <c r="N134" s="1117"/>
      <c r="O134" s="1117"/>
      <c r="P134" s="1117"/>
      <c r="Q134" s="1117"/>
    </row>
    <row r="135" spans="1:17" s="21" customFormat="1">
      <c r="A135" s="1098" t="s">
        <v>2</v>
      </c>
      <c r="B135" s="1117"/>
      <c r="C135" s="1117"/>
      <c r="D135" s="1117"/>
      <c r="E135" s="1117"/>
      <c r="F135" s="1117"/>
      <c r="G135" s="1117"/>
      <c r="H135" s="1117"/>
      <c r="I135" s="1117"/>
      <c r="J135" s="1117"/>
      <c r="K135" s="1117"/>
      <c r="L135" s="1117"/>
      <c r="M135" s="1117"/>
      <c r="N135" s="1117"/>
      <c r="O135" s="1117"/>
      <c r="P135" s="1117"/>
      <c r="Q135" s="1117"/>
    </row>
    <row r="136" spans="1:17" s="21" customFormat="1">
      <c r="A136" s="1116" t="s">
        <v>798</v>
      </c>
      <c r="B136" s="1117"/>
      <c r="C136" s="1117"/>
      <c r="D136" s="1117"/>
      <c r="E136" s="1117"/>
      <c r="F136" s="1117"/>
      <c r="G136" s="1117"/>
      <c r="H136" s="1117"/>
      <c r="I136" s="1117"/>
      <c r="J136" s="1117"/>
      <c r="K136" s="1117"/>
      <c r="L136" s="1117"/>
      <c r="M136" s="1117"/>
      <c r="N136" s="1117"/>
      <c r="O136" s="1117"/>
      <c r="P136" s="1117"/>
      <c r="Q136" s="1117"/>
    </row>
    <row r="138" spans="1:17">
      <c r="A138" s="274" t="s">
        <v>668</v>
      </c>
    </row>
    <row r="139" spans="1:17">
      <c r="A139" s="274"/>
    </row>
    <row r="140" spans="1:17">
      <c r="A140" s="320" t="s">
        <v>779</v>
      </c>
      <c r="B140" s="1118" t="s">
        <v>585</v>
      </c>
      <c r="C140" s="1119"/>
      <c r="D140" s="1118" t="s">
        <v>586</v>
      </c>
      <c r="E140" s="1119"/>
      <c r="F140" s="1118" t="s">
        <v>587</v>
      </c>
      <c r="G140" s="1119"/>
      <c r="H140" s="1118" t="s">
        <v>588</v>
      </c>
      <c r="I140" s="1119"/>
      <c r="J140" s="1118" t="s">
        <v>589</v>
      </c>
      <c r="K140" s="1119"/>
      <c r="L140" s="1120" t="s">
        <v>590</v>
      </c>
      <c r="M140" s="1121"/>
      <c r="N140" s="1120" t="s">
        <v>591</v>
      </c>
      <c r="O140" s="1121"/>
      <c r="P140" s="1122" t="s">
        <v>395</v>
      </c>
      <c r="Q140" s="1123"/>
    </row>
    <row r="141" spans="1:17">
      <c r="A141" s="321"/>
      <c r="B141" s="322" t="s">
        <v>665</v>
      </c>
      <c r="C141" s="322" t="s">
        <v>389</v>
      </c>
      <c r="D141" s="322" t="s">
        <v>665</v>
      </c>
      <c r="E141" s="322" t="s">
        <v>389</v>
      </c>
      <c r="F141" s="322" t="s">
        <v>665</v>
      </c>
      <c r="G141" s="322" t="s">
        <v>389</v>
      </c>
      <c r="H141" s="322" t="s">
        <v>665</v>
      </c>
      <c r="I141" s="322" t="s">
        <v>389</v>
      </c>
      <c r="J141" s="322" t="s">
        <v>665</v>
      </c>
      <c r="K141" s="322" t="s">
        <v>389</v>
      </c>
      <c r="L141" s="323" t="s">
        <v>665</v>
      </c>
      <c r="M141" s="323" t="s">
        <v>389</v>
      </c>
      <c r="N141" s="323" t="s">
        <v>665</v>
      </c>
      <c r="O141" s="324" t="s">
        <v>389</v>
      </c>
      <c r="P141" s="325" t="s">
        <v>665</v>
      </c>
      <c r="Q141" s="325" t="s">
        <v>389</v>
      </c>
    </row>
    <row r="142" spans="1:17" ht="15" customHeight="1">
      <c r="A142" s="331" t="s">
        <v>973</v>
      </c>
      <c r="B142" s="222">
        <f t="shared" ref="B142:Q142" si="12">B10+B32+B54+B76+B98+B120</f>
        <v>423</v>
      </c>
      <c r="C142" s="222">
        <f t="shared" si="12"/>
        <v>254</v>
      </c>
      <c r="D142" s="222">
        <f t="shared" si="12"/>
        <v>9</v>
      </c>
      <c r="E142" s="222">
        <f t="shared" si="12"/>
        <v>3</v>
      </c>
      <c r="F142" s="222">
        <f t="shared" si="12"/>
        <v>5</v>
      </c>
      <c r="G142" s="222">
        <f t="shared" si="12"/>
        <v>2</v>
      </c>
      <c r="H142" s="222">
        <f t="shared" si="12"/>
        <v>4</v>
      </c>
      <c r="I142" s="222">
        <f t="shared" si="12"/>
        <v>2</v>
      </c>
      <c r="J142" s="222">
        <f t="shared" si="12"/>
        <v>1</v>
      </c>
      <c r="K142" s="222">
        <f t="shared" si="12"/>
        <v>0</v>
      </c>
      <c r="L142" s="222">
        <f t="shared" si="12"/>
        <v>0</v>
      </c>
      <c r="M142" s="222">
        <f t="shared" si="12"/>
        <v>0</v>
      </c>
      <c r="N142" s="222">
        <f t="shared" si="12"/>
        <v>0</v>
      </c>
      <c r="O142" s="222">
        <f t="shared" si="12"/>
        <v>0</v>
      </c>
      <c r="P142" s="222">
        <f t="shared" si="12"/>
        <v>442</v>
      </c>
      <c r="Q142" s="222">
        <f t="shared" si="12"/>
        <v>261</v>
      </c>
    </row>
    <row r="143" spans="1:17" ht="15" customHeight="1">
      <c r="A143" s="332" t="s">
        <v>974</v>
      </c>
      <c r="B143" s="32">
        <f t="shared" ref="B143:Q143" si="13">B11+B33+B55+B77+B99+B121</f>
        <v>2188</v>
      </c>
      <c r="C143" s="32">
        <f t="shared" si="13"/>
        <v>1272</v>
      </c>
      <c r="D143" s="32">
        <f t="shared" si="13"/>
        <v>103</v>
      </c>
      <c r="E143" s="32">
        <f t="shared" si="13"/>
        <v>59</v>
      </c>
      <c r="F143" s="32">
        <f t="shared" si="13"/>
        <v>74</v>
      </c>
      <c r="G143" s="32">
        <f t="shared" si="13"/>
        <v>39</v>
      </c>
      <c r="H143" s="32">
        <f t="shared" si="13"/>
        <v>66</v>
      </c>
      <c r="I143" s="32">
        <f t="shared" si="13"/>
        <v>43</v>
      </c>
      <c r="J143" s="32">
        <f t="shared" si="13"/>
        <v>14</v>
      </c>
      <c r="K143" s="32">
        <f t="shared" si="13"/>
        <v>11</v>
      </c>
      <c r="L143" s="32">
        <f t="shared" si="13"/>
        <v>7</v>
      </c>
      <c r="M143" s="32">
        <f t="shared" si="13"/>
        <v>4</v>
      </c>
      <c r="N143" s="32">
        <f t="shared" si="13"/>
        <v>8</v>
      </c>
      <c r="O143" s="32">
        <f t="shared" si="13"/>
        <v>0</v>
      </c>
      <c r="P143" s="32">
        <f t="shared" si="13"/>
        <v>2460</v>
      </c>
      <c r="Q143" s="32">
        <f t="shared" si="13"/>
        <v>1428</v>
      </c>
    </row>
    <row r="144" spans="1:17" ht="15" customHeight="1">
      <c r="A144" s="332" t="s">
        <v>975</v>
      </c>
      <c r="B144" s="32">
        <f t="shared" ref="B144:Q144" si="14">B12+B34+B56+B78+B100+B122</f>
        <v>5068</v>
      </c>
      <c r="C144" s="32">
        <f t="shared" si="14"/>
        <v>2743</v>
      </c>
      <c r="D144" s="32">
        <f t="shared" si="14"/>
        <v>604</v>
      </c>
      <c r="E144" s="32">
        <f t="shared" si="14"/>
        <v>321</v>
      </c>
      <c r="F144" s="32">
        <f t="shared" si="14"/>
        <v>487</v>
      </c>
      <c r="G144" s="32">
        <f t="shared" si="14"/>
        <v>244</v>
      </c>
      <c r="H144" s="32">
        <f t="shared" si="14"/>
        <v>438</v>
      </c>
      <c r="I144" s="32">
        <f t="shared" si="14"/>
        <v>228</v>
      </c>
      <c r="J144" s="32">
        <f t="shared" si="14"/>
        <v>141</v>
      </c>
      <c r="K144" s="32">
        <f t="shared" si="14"/>
        <v>100</v>
      </c>
      <c r="L144" s="32">
        <f t="shared" si="14"/>
        <v>61</v>
      </c>
      <c r="M144" s="32">
        <f t="shared" si="14"/>
        <v>36</v>
      </c>
      <c r="N144" s="32">
        <f t="shared" si="14"/>
        <v>84</v>
      </c>
      <c r="O144" s="32">
        <f t="shared" si="14"/>
        <v>56</v>
      </c>
      <c r="P144" s="32">
        <f t="shared" si="14"/>
        <v>6883</v>
      </c>
      <c r="Q144" s="32">
        <f t="shared" si="14"/>
        <v>3728</v>
      </c>
    </row>
    <row r="145" spans="1:17" ht="15" customHeight="1">
      <c r="A145" s="332" t="s">
        <v>976</v>
      </c>
      <c r="B145" s="32">
        <f t="shared" ref="B145:Q145" si="15">B13+B35+B57+B79+B101+B123</f>
        <v>6265</v>
      </c>
      <c r="C145" s="32">
        <f t="shared" si="15"/>
        <v>3400</v>
      </c>
      <c r="D145" s="32">
        <f t="shared" si="15"/>
        <v>1516</v>
      </c>
      <c r="E145" s="32">
        <f t="shared" si="15"/>
        <v>797</v>
      </c>
      <c r="F145" s="32">
        <f t="shared" si="15"/>
        <v>913</v>
      </c>
      <c r="G145" s="32">
        <f t="shared" si="15"/>
        <v>388</v>
      </c>
      <c r="H145" s="32">
        <f t="shared" si="15"/>
        <v>978</v>
      </c>
      <c r="I145" s="32">
        <f t="shared" si="15"/>
        <v>496</v>
      </c>
      <c r="J145" s="32">
        <f t="shared" si="15"/>
        <v>640</v>
      </c>
      <c r="K145" s="32">
        <f t="shared" si="15"/>
        <v>453</v>
      </c>
      <c r="L145" s="32">
        <f t="shared" si="15"/>
        <v>324</v>
      </c>
      <c r="M145" s="32">
        <f t="shared" si="15"/>
        <v>157</v>
      </c>
      <c r="N145" s="32">
        <f t="shared" si="15"/>
        <v>381</v>
      </c>
      <c r="O145" s="32">
        <f t="shared" si="15"/>
        <v>211</v>
      </c>
      <c r="P145" s="32">
        <f t="shared" si="15"/>
        <v>11017</v>
      </c>
      <c r="Q145" s="32">
        <f t="shared" si="15"/>
        <v>5902</v>
      </c>
    </row>
    <row r="146" spans="1:17" ht="15" customHeight="1">
      <c r="A146" s="332" t="s">
        <v>977</v>
      </c>
      <c r="B146" s="32">
        <f t="shared" ref="B146:Q146" si="16">B14+B36+B58+B80+B102+B124</f>
        <v>6099</v>
      </c>
      <c r="C146" s="32">
        <f t="shared" si="16"/>
        <v>3020</v>
      </c>
      <c r="D146" s="32">
        <f t="shared" si="16"/>
        <v>2154</v>
      </c>
      <c r="E146" s="32">
        <f t="shared" si="16"/>
        <v>1099</v>
      </c>
      <c r="F146" s="32">
        <f t="shared" si="16"/>
        <v>848</v>
      </c>
      <c r="G146" s="32">
        <f t="shared" si="16"/>
        <v>298</v>
      </c>
      <c r="H146" s="32">
        <f t="shared" si="16"/>
        <v>1247</v>
      </c>
      <c r="I146" s="32">
        <f t="shared" si="16"/>
        <v>586</v>
      </c>
      <c r="J146" s="32">
        <f t="shared" si="16"/>
        <v>1709</v>
      </c>
      <c r="K146" s="32">
        <f t="shared" si="16"/>
        <v>1173</v>
      </c>
      <c r="L146" s="32">
        <f t="shared" si="16"/>
        <v>770</v>
      </c>
      <c r="M146" s="32">
        <f t="shared" si="16"/>
        <v>347</v>
      </c>
      <c r="N146" s="32">
        <f t="shared" si="16"/>
        <v>1040</v>
      </c>
      <c r="O146" s="32">
        <f t="shared" si="16"/>
        <v>537</v>
      </c>
      <c r="P146" s="32">
        <f t="shared" si="16"/>
        <v>13867</v>
      </c>
      <c r="Q146" s="32">
        <f t="shared" si="16"/>
        <v>7060</v>
      </c>
    </row>
    <row r="147" spans="1:17" ht="15" customHeight="1">
      <c r="A147" s="332" t="s">
        <v>978</v>
      </c>
      <c r="B147" s="32">
        <f t="shared" ref="B147:Q147" si="17">B15+B37+B59+B81+B103+B125</f>
        <v>4876</v>
      </c>
      <c r="C147" s="32">
        <f t="shared" si="17"/>
        <v>2313</v>
      </c>
      <c r="D147" s="32">
        <f t="shared" si="17"/>
        <v>2091</v>
      </c>
      <c r="E147" s="32">
        <f t="shared" si="17"/>
        <v>940</v>
      </c>
      <c r="F147" s="32">
        <f t="shared" si="17"/>
        <v>704</v>
      </c>
      <c r="G147" s="32">
        <f t="shared" si="17"/>
        <v>233</v>
      </c>
      <c r="H147" s="32">
        <f t="shared" si="17"/>
        <v>1384</v>
      </c>
      <c r="I147" s="32">
        <f t="shared" si="17"/>
        <v>622</v>
      </c>
      <c r="J147" s="32">
        <f t="shared" si="17"/>
        <v>2745</v>
      </c>
      <c r="K147" s="32">
        <f t="shared" si="17"/>
        <v>1829</v>
      </c>
      <c r="L147" s="32">
        <f t="shared" si="17"/>
        <v>721</v>
      </c>
      <c r="M147" s="32">
        <f t="shared" si="17"/>
        <v>251</v>
      </c>
      <c r="N147" s="32">
        <f t="shared" si="17"/>
        <v>1396</v>
      </c>
      <c r="O147" s="32">
        <f t="shared" si="17"/>
        <v>627</v>
      </c>
      <c r="P147" s="32">
        <f t="shared" si="17"/>
        <v>13917</v>
      </c>
      <c r="Q147" s="32">
        <f t="shared" si="17"/>
        <v>6815</v>
      </c>
    </row>
    <row r="148" spans="1:17" ht="15" customHeight="1">
      <c r="A148" s="332" t="s">
        <v>982</v>
      </c>
      <c r="B148" s="32">
        <f t="shared" ref="B148:Q148" si="18">B16+B38+B60+B82+B104+B126</f>
        <v>3176</v>
      </c>
      <c r="C148" s="32">
        <f t="shared" si="18"/>
        <v>1417</v>
      </c>
      <c r="D148" s="32">
        <f t="shared" si="18"/>
        <v>1450</v>
      </c>
      <c r="E148" s="32">
        <f t="shared" si="18"/>
        <v>624</v>
      </c>
      <c r="F148" s="32">
        <f t="shared" si="18"/>
        <v>432</v>
      </c>
      <c r="G148" s="32">
        <f t="shared" si="18"/>
        <v>119</v>
      </c>
      <c r="H148" s="32">
        <f t="shared" si="18"/>
        <v>1055</v>
      </c>
      <c r="I148" s="32">
        <f t="shared" si="18"/>
        <v>421</v>
      </c>
      <c r="J148" s="32">
        <f t="shared" si="18"/>
        <v>3087</v>
      </c>
      <c r="K148" s="32">
        <f t="shared" si="18"/>
        <v>1845</v>
      </c>
      <c r="L148" s="32">
        <f t="shared" si="18"/>
        <v>549</v>
      </c>
      <c r="M148" s="32">
        <f t="shared" si="18"/>
        <v>173</v>
      </c>
      <c r="N148" s="32">
        <f t="shared" si="18"/>
        <v>1374</v>
      </c>
      <c r="O148" s="32">
        <f t="shared" si="18"/>
        <v>578</v>
      </c>
      <c r="P148" s="32">
        <f t="shared" si="18"/>
        <v>11123</v>
      </c>
      <c r="Q148" s="32">
        <f t="shared" si="18"/>
        <v>5177</v>
      </c>
    </row>
    <row r="149" spans="1:17" ht="15" customHeight="1">
      <c r="A149" s="332" t="s">
        <v>983</v>
      </c>
      <c r="B149" s="32">
        <f t="shared" ref="B149:Q149" si="19">B17+B39+B61+B83+B105+B127</f>
        <v>1891</v>
      </c>
      <c r="C149" s="32">
        <f t="shared" si="19"/>
        <v>710</v>
      </c>
      <c r="D149" s="32">
        <f t="shared" si="19"/>
        <v>975</v>
      </c>
      <c r="E149" s="32">
        <f t="shared" si="19"/>
        <v>413</v>
      </c>
      <c r="F149" s="32">
        <f t="shared" si="19"/>
        <v>231</v>
      </c>
      <c r="G149" s="32">
        <f t="shared" si="19"/>
        <v>56</v>
      </c>
      <c r="H149" s="32">
        <f t="shared" si="19"/>
        <v>752</v>
      </c>
      <c r="I149" s="32">
        <f t="shared" si="19"/>
        <v>261</v>
      </c>
      <c r="J149" s="32">
        <f t="shared" si="19"/>
        <v>2851</v>
      </c>
      <c r="K149" s="32">
        <f t="shared" si="19"/>
        <v>1681</v>
      </c>
      <c r="L149" s="32">
        <f t="shared" si="19"/>
        <v>417</v>
      </c>
      <c r="M149" s="32">
        <f t="shared" si="19"/>
        <v>86</v>
      </c>
      <c r="N149" s="32">
        <f t="shared" si="19"/>
        <v>1293</v>
      </c>
      <c r="O149" s="32">
        <f t="shared" si="19"/>
        <v>464</v>
      </c>
      <c r="P149" s="32">
        <f t="shared" si="19"/>
        <v>8410</v>
      </c>
      <c r="Q149" s="32">
        <f t="shared" si="19"/>
        <v>3671</v>
      </c>
    </row>
    <row r="150" spans="1:17" ht="15" customHeight="1">
      <c r="A150" s="332" t="s">
        <v>984</v>
      </c>
      <c r="B150" s="32">
        <f t="shared" ref="B150:Q150" si="20">B18+B40+B62+B84+B106+B128</f>
        <v>752</v>
      </c>
      <c r="C150" s="32">
        <f t="shared" si="20"/>
        <v>243</v>
      </c>
      <c r="D150" s="32">
        <f t="shared" si="20"/>
        <v>419</v>
      </c>
      <c r="E150" s="32">
        <f t="shared" si="20"/>
        <v>164</v>
      </c>
      <c r="F150" s="32">
        <f t="shared" si="20"/>
        <v>98</v>
      </c>
      <c r="G150" s="32">
        <f t="shared" si="20"/>
        <v>27</v>
      </c>
      <c r="H150" s="32">
        <f t="shared" si="20"/>
        <v>420</v>
      </c>
      <c r="I150" s="32">
        <f t="shared" si="20"/>
        <v>133</v>
      </c>
      <c r="J150" s="32">
        <f t="shared" si="20"/>
        <v>2068</v>
      </c>
      <c r="K150" s="32">
        <f t="shared" si="20"/>
        <v>1002</v>
      </c>
      <c r="L150" s="32">
        <f t="shared" si="20"/>
        <v>227</v>
      </c>
      <c r="M150" s="32">
        <f t="shared" si="20"/>
        <v>38</v>
      </c>
      <c r="N150" s="32">
        <f t="shared" si="20"/>
        <v>893</v>
      </c>
      <c r="O150" s="32">
        <f t="shared" si="20"/>
        <v>284</v>
      </c>
      <c r="P150" s="32">
        <f t="shared" si="20"/>
        <v>4877</v>
      </c>
      <c r="Q150" s="32">
        <f t="shared" si="20"/>
        <v>1891</v>
      </c>
    </row>
    <row r="151" spans="1:17" ht="15" customHeight="1">
      <c r="A151" s="332" t="s">
        <v>985</v>
      </c>
      <c r="B151" s="32">
        <f t="shared" ref="B151:Q151" si="21">B19+B41+B63+B85+B107+B129</f>
        <v>250</v>
      </c>
      <c r="C151" s="32">
        <f t="shared" si="21"/>
        <v>107</v>
      </c>
      <c r="D151" s="32">
        <f t="shared" si="21"/>
        <v>232</v>
      </c>
      <c r="E151" s="32">
        <f t="shared" si="21"/>
        <v>92</v>
      </c>
      <c r="F151" s="32">
        <f t="shared" si="21"/>
        <v>28</v>
      </c>
      <c r="G151" s="32">
        <f t="shared" si="21"/>
        <v>6</v>
      </c>
      <c r="H151" s="32">
        <f t="shared" si="21"/>
        <v>164</v>
      </c>
      <c r="I151" s="32">
        <f t="shared" si="21"/>
        <v>54</v>
      </c>
      <c r="J151" s="32">
        <f t="shared" si="21"/>
        <v>1290</v>
      </c>
      <c r="K151" s="32">
        <f t="shared" si="21"/>
        <v>632</v>
      </c>
      <c r="L151" s="32">
        <f t="shared" si="21"/>
        <v>88</v>
      </c>
      <c r="M151" s="32">
        <f t="shared" si="21"/>
        <v>12</v>
      </c>
      <c r="N151" s="32">
        <f t="shared" si="21"/>
        <v>512</v>
      </c>
      <c r="O151" s="32">
        <f t="shared" si="21"/>
        <v>134</v>
      </c>
      <c r="P151" s="32">
        <f t="shared" si="21"/>
        <v>2564</v>
      </c>
      <c r="Q151" s="32">
        <f t="shared" si="21"/>
        <v>1037</v>
      </c>
    </row>
    <row r="152" spans="1:17" ht="15" customHeight="1">
      <c r="A152" s="332" t="s">
        <v>986</v>
      </c>
      <c r="B152" s="32">
        <f t="shared" ref="B152:Q152" si="22">B20+B42+B64+B86+B108+B130</f>
        <v>176</v>
      </c>
      <c r="C152" s="32">
        <f t="shared" si="22"/>
        <v>79</v>
      </c>
      <c r="D152" s="32">
        <f t="shared" si="22"/>
        <v>128</v>
      </c>
      <c r="E152" s="32">
        <f t="shared" si="22"/>
        <v>51</v>
      </c>
      <c r="F152" s="32">
        <f t="shared" si="22"/>
        <v>14</v>
      </c>
      <c r="G152" s="32">
        <f t="shared" si="22"/>
        <v>3</v>
      </c>
      <c r="H152" s="32">
        <f t="shared" si="22"/>
        <v>87</v>
      </c>
      <c r="I152" s="32">
        <f t="shared" si="22"/>
        <v>24</v>
      </c>
      <c r="J152" s="32">
        <f t="shared" si="22"/>
        <v>1245</v>
      </c>
      <c r="K152" s="32">
        <f t="shared" si="22"/>
        <v>579</v>
      </c>
      <c r="L152" s="32">
        <f t="shared" si="22"/>
        <v>42</v>
      </c>
      <c r="M152" s="32">
        <f t="shared" si="22"/>
        <v>12</v>
      </c>
      <c r="N152" s="32">
        <f t="shared" si="22"/>
        <v>413</v>
      </c>
      <c r="O152" s="32">
        <f t="shared" si="22"/>
        <v>102</v>
      </c>
      <c r="P152" s="32">
        <f t="shared" si="22"/>
        <v>2105</v>
      </c>
      <c r="Q152" s="32">
        <f t="shared" si="22"/>
        <v>850</v>
      </c>
    </row>
    <row r="153" spans="1:17" ht="18" customHeight="1">
      <c r="A153" s="303" t="s">
        <v>395</v>
      </c>
      <c r="B153" s="291">
        <f t="shared" ref="B153:Q153" si="23">B21+B43+B65+B87+B109+B131</f>
        <v>31164</v>
      </c>
      <c r="C153" s="291">
        <f t="shared" si="23"/>
        <v>15558</v>
      </c>
      <c r="D153" s="291">
        <f t="shared" si="23"/>
        <v>9681</v>
      </c>
      <c r="E153" s="291">
        <f t="shared" si="23"/>
        <v>4563</v>
      </c>
      <c r="F153" s="291">
        <f t="shared" si="23"/>
        <v>3834</v>
      </c>
      <c r="G153" s="291">
        <f t="shared" si="23"/>
        <v>1415</v>
      </c>
      <c r="H153" s="291">
        <f t="shared" si="23"/>
        <v>6595</v>
      </c>
      <c r="I153" s="291">
        <f t="shared" si="23"/>
        <v>2870</v>
      </c>
      <c r="J153" s="291">
        <f t="shared" si="23"/>
        <v>15791</v>
      </c>
      <c r="K153" s="291">
        <f t="shared" si="23"/>
        <v>9305</v>
      </c>
      <c r="L153" s="291">
        <f t="shared" si="23"/>
        <v>3206</v>
      </c>
      <c r="M153" s="291">
        <f t="shared" si="23"/>
        <v>1116</v>
      </c>
      <c r="N153" s="291">
        <f t="shared" si="23"/>
        <v>7394</v>
      </c>
      <c r="O153" s="291">
        <f t="shared" si="23"/>
        <v>2993</v>
      </c>
      <c r="P153" s="291">
        <f t="shared" si="23"/>
        <v>77665</v>
      </c>
      <c r="Q153" s="291">
        <f t="shared" si="23"/>
        <v>37820</v>
      </c>
    </row>
    <row r="157" spans="1:17">
      <c r="B157" s="21"/>
      <c r="C157" s="21"/>
    </row>
    <row r="158" spans="1:17">
      <c r="B158" s="21"/>
      <c r="C158" s="21"/>
    </row>
    <row r="159" spans="1:17">
      <c r="B159" s="21"/>
      <c r="C159" s="21"/>
    </row>
    <row r="160" spans="1:17">
      <c r="B160" s="21"/>
      <c r="C160" s="21"/>
    </row>
    <row r="161" spans="1:3">
      <c r="B161" s="21"/>
      <c r="C161" s="21"/>
    </row>
    <row r="162" spans="1:3">
      <c r="B162" s="21"/>
      <c r="C162" s="21"/>
    </row>
    <row r="163" spans="1:3">
      <c r="B163" s="21"/>
      <c r="C163" s="21"/>
    </row>
    <row r="164" spans="1:3">
      <c r="A164" s="61"/>
    </row>
    <row r="166" spans="1:3">
      <c r="B166" s="21"/>
      <c r="C166" s="21"/>
    </row>
  </sheetData>
  <mergeCells count="84">
    <mergeCell ref="N118:O118"/>
    <mergeCell ref="P118:Q118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B118:C118"/>
    <mergeCell ref="D118:E118"/>
    <mergeCell ref="F118:G118"/>
    <mergeCell ref="H118:I118"/>
    <mergeCell ref="J118:K118"/>
    <mergeCell ref="L118:M118"/>
    <mergeCell ref="N74:O74"/>
    <mergeCell ref="P74:Q74"/>
    <mergeCell ref="B96:C96"/>
    <mergeCell ref="D96:E96"/>
    <mergeCell ref="F96:G96"/>
    <mergeCell ref="H96:I96"/>
    <mergeCell ref="J96:K96"/>
    <mergeCell ref="L96:M96"/>
    <mergeCell ref="N96:O96"/>
    <mergeCell ref="P96:Q96"/>
    <mergeCell ref="B74:C74"/>
    <mergeCell ref="D74:E74"/>
    <mergeCell ref="F74:G74"/>
    <mergeCell ref="H74:I74"/>
    <mergeCell ref="J74:K74"/>
    <mergeCell ref="L74:M74"/>
    <mergeCell ref="N30:O30"/>
    <mergeCell ref="P30:Q30"/>
    <mergeCell ref="B52:C52"/>
    <mergeCell ref="D52:E52"/>
    <mergeCell ref="F52:G52"/>
    <mergeCell ref="H52:I52"/>
    <mergeCell ref="J52:K52"/>
    <mergeCell ref="L52:M52"/>
    <mergeCell ref="N52:O52"/>
    <mergeCell ref="P52:Q52"/>
    <mergeCell ref="A113:Q113"/>
    <mergeCell ref="A114:Q114"/>
    <mergeCell ref="N8:O8"/>
    <mergeCell ref="P8:Q8"/>
    <mergeCell ref="B30:C30"/>
    <mergeCell ref="D30:E30"/>
    <mergeCell ref="F30:G30"/>
    <mergeCell ref="H30:I30"/>
    <mergeCell ref="J30:K30"/>
    <mergeCell ref="L30:M30"/>
    <mergeCell ref="A89:Q89"/>
    <mergeCell ref="A90:Q90"/>
    <mergeCell ref="A91:Q91"/>
    <mergeCell ref="A92:Q92"/>
    <mergeCell ref="A111:Q111"/>
    <mergeCell ref="A112:Q112"/>
    <mergeCell ref="A47:Q47"/>
    <mergeCell ref="A48:Q48"/>
    <mergeCell ref="A67:Q67"/>
    <mergeCell ref="A68:Q68"/>
    <mergeCell ref="A69:Q69"/>
    <mergeCell ref="A70:Q70"/>
    <mergeCell ref="A133:Q133"/>
    <mergeCell ref="A134:Q134"/>
    <mergeCell ref="A136:Q136"/>
    <mergeCell ref="A135:Q135"/>
    <mergeCell ref="A23:Q23"/>
    <mergeCell ref="A24:Q24"/>
    <mergeCell ref="A25:Q25"/>
    <mergeCell ref="A26:Q26"/>
    <mergeCell ref="A45:Q45"/>
    <mergeCell ref="A46:Q46"/>
    <mergeCell ref="A1:Q1"/>
    <mergeCell ref="A4:Q4"/>
    <mergeCell ref="B8:C8"/>
    <mergeCell ref="D8:E8"/>
    <mergeCell ref="F8:G8"/>
    <mergeCell ref="H8:I8"/>
    <mergeCell ref="A2:Q2"/>
    <mergeCell ref="A3:Q3"/>
    <mergeCell ref="J8:K8"/>
    <mergeCell ref="L8:M8"/>
  </mergeCells>
  <phoneticPr fontId="0" type="noConversion"/>
  <printOptions horizontalCentered="1"/>
  <pageMargins left="0.78740157480314965" right="0.39370078740157483" top="0.98425196850393704" bottom="0.98425196850393704" header="0.51181102362204722" footer="0.51181102362204722"/>
  <pageSetup paperSize="9" orientation="landscape" r:id="rId1"/>
  <headerFooter alignWithMargins="0"/>
  <rowBreaks count="6" manualBreakCount="6">
    <brk id="22" max="16383" man="1"/>
    <brk id="44" max="16383" man="1"/>
    <brk id="66" max="16383" man="1"/>
    <brk id="88" max="16383" man="1"/>
    <brk id="110" max="16383" man="1"/>
    <brk id="13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workbookViewId="0">
      <selection activeCell="C14" sqref="C14"/>
    </sheetView>
  </sheetViews>
  <sheetFormatPr baseColWidth="10" defaultRowHeight="12.75"/>
  <cols>
    <col min="1" max="1" width="16.42578125" customWidth="1"/>
    <col min="2" max="9" width="10.42578125" style="21" customWidth="1"/>
    <col min="10" max="10" width="8" customWidth="1"/>
    <col min="11" max="11" width="9.28515625" customWidth="1"/>
    <col min="12" max="12" width="6.7109375" customWidth="1"/>
  </cols>
  <sheetData>
    <row r="1" spans="1:9">
      <c r="A1" s="1124" t="s">
        <v>1005</v>
      </c>
      <c r="B1" s="1124"/>
      <c r="C1" s="1124"/>
      <c r="D1" s="1124"/>
      <c r="E1" s="1124"/>
      <c r="F1" s="1124"/>
      <c r="G1" s="1124"/>
      <c r="H1" s="1124"/>
      <c r="I1" s="1124"/>
    </row>
    <row r="2" spans="1:9">
      <c r="A2" s="1124" t="s">
        <v>896</v>
      </c>
      <c r="B2" s="1124"/>
      <c r="C2" s="1124"/>
      <c r="D2" s="1124"/>
      <c r="E2" s="1124"/>
      <c r="F2" s="1124"/>
      <c r="G2" s="1124"/>
      <c r="H2" s="1124"/>
      <c r="I2" s="1124"/>
    </row>
    <row r="3" spans="1:9">
      <c r="A3" s="284"/>
      <c r="B3" s="285"/>
      <c r="C3" s="285"/>
      <c r="D3" s="285"/>
      <c r="E3" s="285"/>
      <c r="F3" s="285"/>
      <c r="G3" s="285"/>
      <c r="H3" s="285"/>
      <c r="I3" s="285"/>
    </row>
    <row r="4" spans="1:9">
      <c r="A4" s="284" t="s">
        <v>573</v>
      </c>
      <c r="B4" s="285"/>
      <c r="C4" s="285"/>
      <c r="D4" s="285"/>
      <c r="E4" s="285"/>
      <c r="F4" s="285"/>
      <c r="G4" s="285"/>
      <c r="H4" s="285"/>
      <c r="I4" s="285" t="s">
        <v>618</v>
      </c>
    </row>
    <row r="6" spans="1:9">
      <c r="A6" s="304" t="s">
        <v>897</v>
      </c>
      <c r="B6" s="1125" t="s">
        <v>895</v>
      </c>
      <c r="C6" s="1125"/>
      <c r="D6" s="1125" t="s">
        <v>894</v>
      </c>
      <c r="E6" s="1125"/>
      <c r="F6" s="1125" t="s">
        <v>886</v>
      </c>
      <c r="G6" s="1125"/>
      <c r="H6" s="1125" t="s">
        <v>377</v>
      </c>
      <c r="I6" s="1125"/>
    </row>
    <row r="7" spans="1:9">
      <c r="A7" s="34"/>
      <c r="B7" s="289" t="s">
        <v>665</v>
      </c>
      <c r="C7" s="289" t="s">
        <v>389</v>
      </c>
      <c r="D7" s="289" t="s">
        <v>665</v>
      </c>
      <c r="E7" s="289" t="s">
        <v>389</v>
      </c>
      <c r="F7" s="289" t="s">
        <v>665</v>
      </c>
      <c r="G7" s="289" t="s">
        <v>389</v>
      </c>
      <c r="H7" s="289" t="s">
        <v>665</v>
      </c>
      <c r="I7" s="289" t="s">
        <v>389</v>
      </c>
    </row>
    <row r="8" spans="1:9">
      <c r="A8" s="26" t="s">
        <v>575</v>
      </c>
      <c r="B8" s="222">
        <v>42</v>
      </c>
      <c r="C8" s="222">
        <v>34</v>
      </c>
      <c r="D8" s="222">
        <v>3287</v>
      </c>
      <c r="E8" s="222">
        <v>2867</v>
      </c>
      <c r="F8" s="222">
        <v>5540</v>
      </c>
      <c r="G8" s="222">
        <v>3189</v>
      </c>
      <c r="H8" s="222">
        <f t="shared" ref="H8:I13" si="0">+B8+D8+F8</f>
        <v>8869</v>
      </c>
      <c r="I8" s="222">
        <f t="shared" si="0"/>
        <v>6090</v>
      </c>
    </row>
    <row r="9" spans="1:9">
      <c r="A9" s="27" t="s">
        <v>580</v>
      </c>
      <c r="B9" s="32">
        <v>59</v>
      </c>
      <c r="C9" s="32">
        <v>18</v>
      </c>
      <c r="D9" s="32">
        <v>483</v>
      </c>
      <c r="E9" s="32">
        <v>236</v>
      </c>
      <c r="F9" s="32">
        <v>2095</v>
      </c>
      <c r="G9" s="32">
        <v>636</v>
      </c>
      <c r="H9" s="32">
        <f t="shared" si="0"/>
        <v>2637</v>
      </c>
      <c r="I9" s="32">
        <f t="shared" si="0"/>
        <v>890</v>
      </c>
    </row>
    <row r="10" spans="1:9">
      <c r="A10" s="27" t="s">
        <v>576</v>
      </c>
      <c r="B10" s="32">
        <v>1107</v>
      </c>
      <c r="C10" s="32">
        <v>433</v>
      </c>
      <c r="D10" s="32">
        <v>2181</v>
      </c>
      <c r="E10" s="32">
        <v>1243</v>
      </c>
      <c r="F10" s="32">
        <v>5728</v>
      </c>
      <c r="G10" s="32">
        <v>2854</v>
      </c>
      <c r="H10" s="32">
        <f t="shared" si="0"/>
        <v>9016</v>
      </c>
      <c r="I10" s="32">
        <f t="shared" si="0"/>
        <v>4530</v>
      </c>
    </row>
    <row r="11" spans="1:9">
      <c r="A11" s="27" t="s">
        <v>578</v>
      </c>
      <c r="B11" s="32">
        <v>45</v>
      </c>
      <c r="C11" s="32">
        <v>10</v>
      </c>
      <c r="D11" s="32">
        <v>653</v>
      </c>
      <c r="E11" s="32">
        <v>342</v>
      </c>
      <c r="F11" s="32">
        <v>2890</v>
      </c>
      <c r="G11" s="32">
        <v>940</v>
      </c>
      <c r="H11" s="32">
        <f t="shared" si="0"/>
        <v>3588</v>
      </c>
      <c r="I11" s="32">
        <f t="shared" si="0"/>
        <v>1292</v>
      </c>
    </row>
    <row r="12" spans="1:9">
      <c r="A12" s="27" t="s">
        <v>617</v>
      </c>
      <c r="B12" s="32">
        <v>156</v>
      </c>
      <c r="C12" s="32">
        <v>73</v>
      </c>
      <c r="D12" s="32">
        <v>1012</v>
      </c>
      <c r="E12" s="32">
        <v>857</v>
      </c>
      <c r="F12" s="32">
        <v>4972</v>
      </c>
      <c r="G12" s="32">
        <v>2229</v>
      </c>
      <c r="H12" s="32">
        <f t="shared" si="0"/>
        <v>6140</v>
      </c>
      <c r="I12" s="32">
        <f t="shared" si="0"/>
        <v>3159</v>
      </c>
    </row>
    <row r="13" spans="1:9">
      <c r="A13" s="34" t="s">
        <v>579</v>
      </c>
      <c r="B13" s="318">
        <v>85</v>
      </c>
      <c r="C13" s="318">
        <v>22</v>
      </c>
      <c r="D13" s="318">
        <v>2080</v>
      </c>
      <c r="E13" s="318">
        <v>1028</v>
      </c>
      <c r="F13" s="318">
        <v>1453</v>
      </c>
      <c r="G13" s="318">
        <v>693</v>
      </c>
      <c r="H13" s="32">
        <f t="shared" si="0"/>
        <v>3618</v>
      </c>
      <c r="I13" s="32">
        <f t="shared" si="0"/>
        <v>1743</v>
      </c>
    </row>
    <row r="14" spans="1:9">
      <c r="A14" s="303" t="s">
        <v>377</v>
      </c>
      <c r="B14" s="291">
        <f t="shared" ref="B14:I14" si="1">SUM(B8:B13)</f>
        <v>1494</v>
      </c>
      <c r="C14" s="291">
        <f t="shared" si="1"/>
        <v>590</v>
      </c>
      <c r="D14" s="291">
        <f t="shared" si="1"/>
        <v>9696</v>
      </c>
      <c r="E14" s="291">
        <f t="shared" si="1"/>
        <v>6573</v>
      </c>
      <c r="F14" s="319">
        <f t="shared" si="1"/>
        <v>22678</v>
      </c>
      <c r="G14" s="319">
        <f t="shared" si="1"/>
        <v>10541</v>
      </c>
      <c r="H14" s="319">
        <f t="shared" si="1"/>
        <v>33868</v>
      </c>
      <c r="I14" s="319">
        <f t="shared" si="1"/>
        <v>17704</v>
      </c>
    </row>
    <row r="17" spans="1:15">
      <c r="A17" s="284" t="s">
        <v>573</v>
      </c>
      <c r="B17" s="285"/>
      <c r="C17" s="285"/>
      <c r="D17" s="285"/>
      <c r="E17" s="285"/>
      <c r="F17" s="285"/>
      <c r="G17" s="285"/>
      <c r="H17" s="285"/>
      <c r="I17" s="285" t="s">
        <v>376</v>
      </c>
    </row>
    <row r="19" spans="1:15">
      <c r="A19" s="304" t="s">
        <v>897</v>
      </c>
      <c r="B19" s="1125" t="s">
        <v>895</v>
      </c>
      <c r="C19" s="1125"/>
      <c r="D19" s="1125" t="s">
        <v>951</v>
      </c>
      <c r="E19" s="1125"/>
      <c r="F19" s="1125" t="s">
        <v>886</v>
      </c>
      <c r="G19" s="1125"/>
      <c r="H19" s="1125" t="s">
        <v>377</v>
      </c>
      <c r="I19" s="1125"/>
      <c r="L19" s="274"/>
      <c r="M19" s="274"/>
      <c r="N19" s="274"/>
      <c r="O19" s="274"/>
    </row>
    <row r="20" spans="1:15">
      <c r="A20" s="34"/>
      <c r="B20" s="289" t="s">
        <v>665</v>
      </c>
      <c r="C20" s="289" t="s">
        <v>389</v>
      </c>
      <c r="D20" s="289" t="s">
        <v>665</v>
      </c>
      <c r="E20" s="289" t="s">
        <v>389</v>
      </c>
      <c r="F20" s="289" t="s">
        <v>665</v>
      </c>
      <c r="G20" s="289" t="s">
        <v>389</v>
      </c>
      <c r="H20" s="289" t="s">
        <v>665</v>
      </c>
      <c r="I20" s="289" t="s">
        <v>389</v>
      </c>
      <c r="L20" s="274"/>
      <c r="M20" s="274"/>
      <c r="N20" s="274"/>
      <c r="O20" s="274"/>
    </row>
    <row r="21" spans="1:15">
      <c r="A21" s="26" t="s">
        <v>575</v>
      </c>
      <c r="B21" s="222">
        <v>48</v>
      </c>
      <c r="C21" s="222">
        <v>26</v>
      </c>
      <c r="D21" s="222">
        <v>3278</v>
      </c>
      <c r="E21" s="222">
        <v>2606</v>
      </c>
      <c r="F21" s="222">
        <v>5981</v>
      </c>
      <c r="G21" s="222">
        <v>4167</v>
      </c>
      <c r="H21" s="222">
        <f t="shared" ref="H21:I26" si="2">+B21+D21+F21</f>
        <v>9307</v>
      </c>
      <c r="I21" s="222">
        <f t="shared" si="2"/>
        <v>6799</v>
      </c>
    </row>
    <row r="22" spans="1:15">
      <c r="A22" s="27" t="s">
        <v>576</v>
      </c>
      <c r="B22" s="32">
        <v>31</v>
      </c>
      <c r="C22" s="32">
        <v>3</v>
      </c>
      <c r="D22" s="32">
        <v>479</v>
      </c>
      <c r="E22" s="32">
        <v>150</v>
      </c>
      <c r="F22" s="32">
        <v>1337</v>
      </c>
      <c r="G22" s="32">
        <v>45</v>
      </c>
      <c r="H22" s="32">
        <f t="shared" si="2"/>
        <v>1847</v>
      </c>
      <c r="I22" s="32">
        <f t="shared" si="2"/>
        <v>198</v>
      </c>
    </row>
    <row r="23" spans="1:15">
      <c r="A23" s="27" t="s">
        <v>617</v>
      </c>
      <c r="B23" s="32">
        <v>8</v>
      </c>
      <c r="C23" s="32">
        <v>2</v>
      </c>
      <c r="D23" s="32">
        <v>102</v>
      </c>
      <c r="E23" s="32">
        <v>83</v>
      </c>
      <c r="F23" s="32">
        <v>943</v>
      </c>
      <c r="G23" s="32">
        <v>714</v>
      </c>
      <c r="H23" s="32">
        <f t="shared" si="2"/>
        <v>1053</v>
      </c>
      <c r="I23" s="32">
        <f t="shared" si="2"/>
        <v>799</v>
      </c>
    </row>
    <row r="24" spans="1:15">
      <c r="A24" s="27" t="s">
        <v>578</v>
      </c>
      <c r="B24" s="32">
        <v>6</v>
      </c>
      <c r="C24" s="32">
        <v>5</v>
      </c>
      <c r="D24" s="32">
        <v>131</v>
      </c>
      <c r="E24" s="32">
        <v>100</v>
      </c>
      <c r="F24" s="32">
        <v>816</v>
      </c>
      <c r="G24" s="32">
        <v>620</v>
      </c>
      <c r="H24" s="32">
        <f t="shared" si="2"/>
        <v>953</v>
      </c>
      <c r="I24" s="32">
        <f t="shared" si="2"/>
        <v>725</v>
      </c>
    </row>
    <row r="25" spans="1:15">
      <c r="A25" s="27" t="s">
        <v>579</v>
      </c>
      <c r="B25" s="32">
        <v>4</v>
      </c>
      <c r="C25" s="32">
        <v>2</v>
      </c>
      <c r="D25" s="32">
        <v>366</v>
      </c>
      <c r="E25" s="32">
        <v>201</v>
      </c>
      <c r="F25" s="32">
        <v>957</v>
      </c>
      <c r="G25" s="32">
        <v>565</v>
      </c>
      <c r="H25" s="32">
        <f t="shared" si="2"/>
        <v>1327</v>
      </c>
      <c r="I25" s="32">
        <f t="shared" si="2"/>
        <v>768</v>
      </c>
    </row>
    <row r="26" spans="1:15">
      <c r="A26" s="34" t="s">
        <v>580</v>
      </c>
      <c r="B26" s="318">
        <v>4</v>
      </c>
      <c r="C26" s="318">
        <v>3</v>
      </c>
      <c r="D26" s="318">
        <v>225</v>
      </c>
      <c r="E26" s="318">
        <v>167</v>
      </c>
      <c r="F26" s="318">
        <v>829</v>
      </c>
      <c r="G26" s="318">
        <v>596</v>
      </c>
      <c r="H26" s="32">
        <f t="shared" si="2"/>
        <v>1058</v>
      </c>
      <c r="I26" s="32">
        <f t="shared" si="2"/>
        <v>766</v>
      </c>
    </row>
    <row r="27" spans="1:15">
      <c r="A27" s="303" t="s">
        <v>377</v>
      </c>
      <c r="B27" s="291">
        <f t="shared" ref="B27:I27" si="3">SUM(B21:B26)</f>
        <v>101</v>
      </c>
      <c r="C27" s="291">
        <f t="shared" si="3"/>
        <v>41</v>
      </c>
      <c r="D27" s="291">
        <f t="shared" si="3"/>
        <v>4581</v>
      </c>
      <c r="E27" s="291">
        <f t="shared" si="3"/>
        <v>3307</v>
      </c>
      <c r="F27" s="319">
        <f t="shared" si="3"/>
        <v>10863</v>
      </c>
      <c r="G27" s="319">
        <f t="shared" si="3"/>
        <v>6707</v>
      </c>
      <c r="H27" s="319">
        <f t="shared" si="3"/>
        <v>15545</v>
      </c>
      <c r="I27" s="319">
        <f t="shared" si="3"/>
        <v>10055</v>
      </c>
    </row>
    <row r="31" spans="1:15">
      <c r="A31" s="284" t="s">
        <v>573</v>
      </c>
      <c r="H31" s="21" t="s">
        <v>678</v>
      </c>
    </row>
    <row r="33" spans="1:9">
      <c r="A33" s="304" t="s">
        <v>897</v>
      </c>
      <c r="B33" s="1125" t="s">
        <v>895</v>
      </c>
      <c r="C33" s="1125"/>
      <c r="D33" s="1125" t="s">
        <v>951</v>
      </c>
      <c r="E33" s="1125"/>
      <c r="F33" s="1125" t="s">
        <v>886</v>
      </c>
      <c r="G33" s="1125"/>
      <c r="H33" s="1125" t="s">
        <v>377</v>
      </c>
      <c r="I33" s="1125"/>
    </row>
    <row r="34" spans="1:9">
      <c r="A34" s="34"/>
      <c r="B34" s="289" t="s">
        <v>665</v>
      </c>
      <c r="C34" s="289" t="s">
        <v>389</v>
      </c>
      <c r="D34" s="289" t="s">
        <v>665</v>
      </c>
      <c r="E34" s="289" t="s">
        <v>389</v>
      </c>
      <c r="F34" s="289" t="s">
        <v>665</v>
      </c>
      <c r="G34" s="289" t="s">
        <v>389</v>
      </c>
      <c r="H34" s="289" t="s">
        <v>665</v>
      </c>
      <c r="I34" s="289" t="s">
        <v>389</v>
      </c>
    </row>
    <row r="35" spans="1:9">
      <c r="A35" s="26" t="s">
        <v>575</v>
      </c>
      <c r="B35" s="32">
        <f t="shared" ref="B35:G38" si="4">+B21+B8</f>
        <v>90</v>
      </c>
      <c r="C35" s="32">
        <f t="shared" si="4"/>
        <v>60</v>
      </c>
      <c r="D35" s="32">
        <f t="shared" si="4"/>
        <v>6565</v>
      </c>
      <c r="E35" s="32">
        <f t="shared" si="4"/>
        <v>5473</v>
      </c>
      <c r="F35" s="32">
        <f t="shared" si="4"/>
        <v>11521</v>
      </c>
      <c r="G35" s="32">
        <f t="shared" si="4"/>
        <v>7356</v>
      </c>
      <c r="H35" s="222">
        <f t="shared" ref="H35:I40" si="5">+B35+D35+F35</f>
        <v>18176</v>
      </c>
      <c r="I35" s="222">
        <f t="shared" si="5"/>
        <v>12889</v>
      </c>
    </row>
    <row r="36" spans="1:9">
      <c r="A36" s="27" t="s">
        <v>576</v>
      </c>
      <c r="B36" s="32">
        <f t="shared" si="4"/>
        <v>90</v>
      </c>
      <c r="C36" s="32">
        <f t="shared" si="4"/>
        <v>21</v>
      </c>
      <c r="D36" s="32">
        <f t="shared" si="4"/>
        <v>962</v>
      </c>
      <c r="E36" s="32">
        <f t="shared" si="4"/>
        <v>386</v>
      </c>
      <c r="F36" s="32">
        <f t="shared" si="4"/>
        <v>3432</v>
      </c>
      <c r="G36" s="32">
        <f t="shared" si="4"/>
        <v>681</v>
      </c>
      <c r="H36" s="32">
        <f t="shared" si="5"/>
        <v>4484</v>
      </c>
      <c r="I36" s="32">
        <f t="shared" si="5"/>
        <v>1088</v>
      </c>
    </row>
    <row r="37" spans="1:9">
      <c r="A37" s="27" t="s">
        <v>617</v>
      </c>
      <c r="B37" s="32">
        <f t="shared" si="4"/>
        <v>1115</v>
      </c>
      <c r="C37" s="32">
        <f t="shared" si="4"/>
        <v>435</v>
      </c>
      <c r="D37" s="32">
        <f t="shared" si="4"/>
        <v>2283</v>
      </c>
      <c r="E37" s="32">
        <f t="shared" si="4"/>
        <v>1326</v>
      </c>
      <c r="F37" s="32">
        <f t="shared" si="4"/>
        <v>6671</v>
      </c>
      <c r="G37" s="32">
        <f t="shared" si="4"/>
        <v>3568</v>
      </c>
      <c r="H37" s="32">
        <f t="shared" si="5"/>
        <v>10069</v>
      </c>
      <c r="I37" s="32">
        <f t="shared" si="5"/>
        <v>5329</v>
      </c>
    </row>
    <row r="38" spans="1:9">
      <c r="A38" s="27" t="s">
        <v>578</v>
      </c>
      <c r="B38" s="32">
        <f t="shared" si="4"/>
        <v>51</v>
      </c>
      <c r="C38" s="32">
        <f t="shared" si="4"/>
        <v>15</v>
      </c>
      <c r="D38" s="32">
        <f t="shared" si="4"/>
        <v>784</v>
      </c>
      <c r="E38" s="32">
        <f t="shared" si="4"/>
        <v>442</v>
      </c>
      <c r="F38" s="32">
        <f t="shared" si="4"/>
        <v>3706</v>
      </c>
      <c r="G38" s="32">
        <f t="shared" si="4"/>
        <v>1560</v>
      </c>
      <c r="H38" s="32">
        <f t="shared" si="5"/>
        <v>4541</v>
      </c>
      <c r="I38" s="32">
        <f t="shared" si="5"/>
        <v>2017</v>
      </c>
    </row>
    <row r="39" spans="1:9">
      <c r="A39" s="27" t="s">
        <v>579</v>
      </c>
      <c r="B39" s="32">
        <f t="shared" ref="B39:G39" si="6">+B25+B12</f>
        <v>160</v>
      </c>
      <c r="C39" s="32">
        <f t="shared" si="6"/>
        <v>75</v>
      </c>
      <c r="D39" s="32">
        <f t="shared" si="6"/>
        <v>1378</v>
      </c>
      <c r="E39" s="32">
        <f t="shared" si="6"/>
        <v>1058</v>
      </c>
      <c r="F39" s="32">
        <f t="shared" si="6"/>
        <v>5929</v>
      </c>
      <c r="G39" s="32">
        <f t="shared" si="6"/>
        <v>2794</v>
      </c>
      <c r="H39" s="32">
        <f t="shared" si="5"/>
        <v>7467</v>
      </c>
      <c r="I39" s="32">
        <f t="shared" si="5"/>
        <v>3927</v>
      </c>
    </row>
    <row r="40" spans="1:9">
      <c r="A40" s="34" t="s">
        <v>580</v>
      </c>
      <c r="B40" s="32">
        <f t="shared" ref="B40:G40" si="7">+B26+B13</f>
        <v>89</v>
      </c>
      <c r="C40" s="32">
        <f t="shared" si="7"/>
        <v>25</v>
      </c>
      <c r="D40" s="32">
        <f t="shared" si="7"/>
        <v>2305</v>
      </c>
      <c r="E40" s="32">
        <f t="shared" si="7"/>
        <v>1195</v>
      </c>
      <c r="F40" s="32">
        <f t="shared" si="7"/>
        <v>2282</v>
      </c>
      <c r="G40" s="32">
        <f t="shared" si="7"/>
        <v>1289</v>
      </c>
      <c r="H40" s="32">
        <f t="shared" si="5"/>
        <v>4676</v>
      </c>
      <c r="I40" s="32">
        <f t="shared" si="5"/>
        <v>2509</v>
      </c>
    </row>
    <row r="41" spans="1:9">
      <c r="A41" s="303" t="s">
        <v>377</v>
      </c>
      <c r="B41" s="291">
        <f t="shared" ref="B41:I41" si="8">SUM(B35:B40)</f>
        <v>1595</v>
      </c>
      <c r="C41" s="291">
        <f t="shared" si="8"/>
        <v>631</v>
      </c>
      <c r="D41" s="291">
        <f t="shared" si="8"/>
        <v>14277</v>
      </c>
      <c r="E41" s="291">
        <f t="shared" si="8"/>
        <v>9880</v>
      </c>
      <c r="F41" s="319">
        <f t="shared" si="8"/>
        <v>33541</v>
      </c>
      <c r="G41" s="319">
        <f t="shared" si="8"/>
        <v>17248</v>
      </c>
      <c r="H41" s="319">
        <f t="shared" si="8"/>
        <v>49413</v>
      </c>
      <c r="I41" s="319">
        <f t="shared" si="8"/>
        <v>27759</v>
      </c>
    </row>
  </sheetData>
  <mergeCells count="14">
    <mergeCell ref="B19:C19"/>
    <mergeCell ref="D19:E19"/>
    <mergeCell ref="F19:G19"/>
    <mergeCell ref="H19:I19"/>
    <mergeCell ref="B33:C33"/>
    <mergeCell ref="D33:E33"/>
    <mergeCell ref="F33:G33"/>
    <mergeCell ref="H33:I33"/>
    <mergeCell ref="A1:I1"/>
    <mergeCell ref="A2:I2"/>
    <mergeCell ref="B6:C6"/>
    <mergeCell ref="D6:E6"/>
    <mergeCell ref="F6:G6"/>
    <mergeCell ref="H6:I6"/>
  </mergeCells>
  <phoneticPr fontId="0" type="noConversion"/>
  <printOptions gridLines="1" gridLinesSet="0"/>
  <pageMargins left="0.78740157499999996" right="0.78740157499999996" top="0.984251969" bottom="0.984251969" header="0.4921259845" footer="0.4921259845"/>
  <pageSetup paperSize="9" orientation="landscape" r:id="rId1"/>
  <headerFooter alignWithMargins="0">
    <oddHeader>&amp;A</oddHeader>
    <oddFooter>Page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workbookViewId="0">
      <selection activeCell="D11" sqref="D11"/>
    </sheetView>
  </sheetViews>
  <sheetFormatPr baseColWidth="10" defaultRowHeight="12.75"/>
  <sheetData>
    <row r="1" spans="1:7">
      <c r="B1" t="s">
        <v>685</v>
      </c>
    </row>
    <row r="2" spans="1:7">
      <c r="B2" s="21">
        <f>[1]Arsene!$H$8</f>
        <v>2208321</v>
      </c>
    </row>
    <row r="3" spans="1:7">
      <c r="A3" t="s">
        <v>686</v>
      </c>
      <c r="B3" s="21">
        <f>[1]Arsene!$H$9</f>
        <v>1708835</v>
      </c>
    </row>
    <row r="4" spans="1:7">
      <c r="A4" t="s">
        <v>687</v>
      </c>
      <c r="B4" s="21">
        <f>B2-B3</f>
        <v>499486</v>
      </c>
    </row>
    <row r="5" spans="1:7">
      <c r="A5" t="s">
        <v>687</v>
      </c>
      <c r="B5" s="21">
        <f>B2-B3</f>
        <v>499486</v>
      </c>
      <c r="F5" s="61" t="s">
        <v>688</v>
      </c>
      <c r="G5" s="61" t="s">
        <v>688</v>
      </c>
    </row>
    <row r="6" spans="1:7">
      <c r="D6" t="s">
        <v>689</v>
      </c>
      <c r="E6" t="s">
        <v>690</v>
      </c>
      <c r="F6" t="s">
        <v>691</v>
      </c>
      <c r="G6" t="s">
        <v>692</v>
      </c>
    </row>
    <row r="7" spans="1:7">
      <c r="A7" t="s">
        <v>666</v>
      </c>
      <c r="B7" t="s">
        <v>686</v>
      </c>
      <c r="C7" t="s">
        <v>693</v>
      </c>
      <c r="D7" t="s">
        <v>694</v>
      </c>
      <c r="E7" t="s">
        <v>695</v>
      </c>
    </row>
    <row r="8" spans="1:7">
      <c r="A8" t="s">
        <v>621</v>
      </c>
      <c r="B8" s="21">
        <f>'saisie N1Pub'!N10+'saisie N1Pub'!O10</f>
        <v>466360</v>
      </c>
      <c r="C8" s="21">
        <f>B8</f>
        <v>466360</v>
      </c>
      <c r="D8" s="21">
        <f>'saisie N1Pub'!Q10+'saisie N1Pub'!R10</f>
        <v>45659</v>
      </c>
      <c r="E8" s="21">
        <f>D8</f>
        <v>45659</v>
      </c>
      <c r="F8" s="21">
        <f>'saisie N1Pub'!D10+'saisie N1Pub'!E10</f>
        <v>139117</v>
      </c>
      <c r="G8" s="21">
        <f>F8</f>
        <v>139117</v>
      </c>
    </row>
    <row r="9" spans="1:7">
      <c r="A9" t="s">
        <v>626</v>
      </c>
      <c r="B9">
        <f>'saisie N1Pub'!N41+'saisie N1Pub'!O41</f>
        <v>188479</v>
      </c>
      <c r="C9" s="58">
        <f>B9/(B14-B8-B11)*(B3-B8-B11)</f>
        <v>196214.01474241618</v>
      </c>
      <c r="D9">
        <f>'saisie N1Pub'!Q41+'saisie N1Pub'!R41</f>
        <v>30312</v>
      </c>
      <c r="E9" s="58">
        <f>D9/D15*E15</f>
        <v>-6485.2729172621594</v>
      </c>
      <c r="F9">
        <f>'saisie N1Pub'!D41+'saisie N1Pub'!E41</f>
        <v>72371</v>
      </c>
      <c r="G9" s="58">
        <f>F9/F15*G15</f>
        <v>38105.315495066003</v>
      </c>
    </row>
    <row r="10" spans="1:7">
      <c r="A10" t="s">
        <v>622</v>
      </c>
      <c r="B10">
        <f>'saisie N1Pub'!N63+'saisie N1Pub'!O63</f>
        <v>430870</v>
      </c>
      <c r="C10" s="58">
        <f>B10/(B14-B8-B11)*(B3-B8-B11)</f>
        <v>448552.53122132894</v>
      </c>
      <c r="D10">
        <f>'saisie N1Pub'!Q63+'saisie N1Pub'!R63</f>
        <v>79146</v>
      </c>
      <c r="E10" s="58">
        <f>D10/D15*E15</f>
        <v>-16933.340271497451</v>
      </c>
      <c r="F10">
        <f>'saisie N1Pub'!D63+'saisie N1Pub'!E63</f>
        <v>184447</v>
      </c>
      <c r="G10" s="58">
        <f>F10/F15*G15</f>
        <v>97116.401972039064</v>
      </c>
    </row>
    <row r="11" spans="1:7">
      <c r="A11" t="s">
        <v>624</v>
      </c>
      <c r="B11">
        <f>'saisie N1Pub'!N99+'saisie N1Pub'!O99</f>
        <v>0</v>
      </c>
      <c r="C11">
        <f>B11</f>
        <v>0</v>
      </c>
      <c r="D11">
        <f>'saisie N1Pub'!Q99+'saisie N1Pub'!R99</f>
        <v>0</v>
      </c>
      <c r="E11">
        <f>D11</f>
        <v>0</v>
      </c>
      <c r="F11">
        <f>'saisie N1Pub'!D99+'saisie N1Pub'!E99</f>
        <v>0</v>
      </c>
      <c r="G11">
        <f>F11</f>
        <v>0</v>
      </c>
    </row>
    <row r="12" spans="1:7">
      <c r="A12" t="s">
        <v>623</v>
      </c>
      <c r="B12">
        <f>'saisie N1Pub'!N133+'saisie N1Pub'!O133</f>
        <v>395098</v>
      </c>
      <c r="C12" s="58">
        <f>B12/(B14-B8-B11)*(B3-B8-B11)</f>
        <v>411312.47935684689</v>
      </c>
      <c r="D12">
        <f>'saisie N1Pub'!Q133+'saisie N1Pub'!R133</f>
        <v>72681</v>
      </c>
      <c r="E12" s="58">
        <f>D12/D15*E15</f>
        <v>-15550.149145537442</v>
      </c>
      <c r="F12">
        <f>'saisie N1Pub'!D133+'saisie N1Pub'!E133</f>
        <v>171702</v>
      </c>
      <c r="G12" s="58">
        <f>F12/F15*G15</f>
        <v>90405.810077708244</v>
      </c>
    </row>
    <row r="13" spans="1:7">
      <c r="A13" t="s">
        <v>625</v>
      </c>
      <c r="B13">
        <f>'saisie N1Pub'!N163+'saisie N1Pub'!O163</f>
        <v>179048</v>
      </c>
      <c r="C13" s="58">
        <f>B13/(B14-B8-B11)*(B3-B8-B11)</f>
        <v>186395.97467940795</v>
      </c>
      <c r="D13">
        <f>'saisie N1Pub'!Q163+'saisie N1Pub'!R163</f>
        <v>31270</v>
      </c>
      <c r="E13" s="58">
        <f>D13/D15*E15</f>
        <v>-6690.2376657029463</v>
      </c>
      <c r="F13">
        <f>'saisie N1Pub'!D163+'saisie N1Pub'!E163</f>
        <v>84553</v>
      </c>
      <c r="G13" s="58">
        <f>F13/F15*G15</f>
        <v>44519.472455186682</v>
      </c>
    </row>
    <row r="14" spans="1:7">
      <c r="A14" t="s">
        <v>395</v>
      </c>
      <c r="B14" s="21">
        <f>SUM(B8:B13)</f>
        <v>1659855</v>
      </c>
      <c r="C14" s="59">
        <f>SUM(C8:C13)</f>
        <v>1708834.9999999998</v>
      </c>
      <c r="D14" s="21">
        <f>SUM(D8:D13)</f>
        <v>259068</v>
      </c>
      <c r="E14" s="60">
        <f>0.378*[2]ajustépub1!$D$25</f>
        <v>0</v>
      </c>
      <c r="F14" s="21">
        <f>SUM(F8:F13)</f>
        <v>652190</v>
      </c>
      <c r="G14" s="60">
        <f>E14+409264</f>
        <v>409264</v>
      </c>
    </row>
    <row r="15" spans="1:7">
      <c r="D15" s="58">
        <f>D14-D8-D11</f>
        <v>213409</v>
      </c>
      <c r="E15" s="58">
        <f>E14-D8-D11</f>
        <v>-45659</v>
      </c>
      <c r="F15" s="21">
        <f>F14-F8-F11</f>
        <v>513073</v>
      </c>
      <c r="G15" s="58">
        <f>G14-F8-F11</f>
        <v>270147</v>
      </c>
    </row>
    <row r="16" spans="1:7">
      <c r="E16" s="59">
        <f>SUM(E8:E13)</f>
        <v>0</v>
      </c>
      <c r="G16" s="59">
        <f>SUM(G8:G13)</f>
        <v>409264</v>
      </c>
    </row>
    <row r="17" spans="1:4">
      <c r="A17" s="62" t="s">
        <v>696</v>
      </c>
      <c r="B17" s="62" t="s">
        <v>697</v>
      </c>
      <c r="C17" t="s">
        <v>698</v>
      </c>
      <c r="D17" t="s">
        <v>699</v>
      </c>
    </row>
    <row r="18" spans="1:4">
      <c r="A18" t="s">
        <v>621</v>
      </c>
      <c r="B18" s="21">
        <f>'saisie N1 Pr'!N10+'saisie N1 Pr'!O10</f>
        <v>301983</v>
      </c>
      <c r="C18" s="21">
        <f>B18</f>
        <v>301983</v>
      </c>
      <c r="D18" s="58">
        <v>253601</v>
      </c>
    </row>
    <row r="19" spans="1:4">
      <c r="A19" t="s">
        <v>626</v>
      </c>
      <c r="B19" s="58">
        <f>'saisie N1 Pr'!N42+'saisie N1 Pr'!O42</f>
        <v>39413</v>
      </c>
      <c r="C19" s="58">
        <f>B19/B25*C25</f>
        <v>42972.600315772623</v>
      </c>
      <c r="D19" s="58">
        <v>28016.056353368549</v>
      </c>
    </row>
    <row r="20" spans="1:4">
      <c r="A20" t="s">
        <v>622</v>
      </c>
      <c r="B20" s="58">
        <f>'saisie N1 Pr'!N65+'saisie N1 Pr'!O65</f>
        <v>66257</v>
      </c>
      <c r="C20" s="58">
        <f>B20/B25*C25</f>
        <v>72241.026542565814</v>
      </c>
      <c r="D20" s="58">
        <v>64503.356289781346</v>
      </c>
    </row>
    <row r="21" spans="1:4">
      <c r="A21" t="s">
        <v>624</v>
      </c>
      <c r="B21" s="58">
        <f>'saisie N1 Pr'!N101+'saisie N1 Pr'!O101</f>
        <v>0</v>
      </c>
      <c r="C21" s="58">
        <f>B21</f>
        <v>0</v>
      </c>
      <c r="D21" s="58">
        <v>26613</v>
      </c>
    </row>
    <row r="22" spans="1:4">
      <c r="A22" t="s">
        <v>623</v>
      </c>
      <c r="B22" s="58">
        <f>'saisie N1 Pr'!N134+'saisie N1 Pr'!O134</f>
        <v>39069</v>
      </c>
      <c r="C22" s="58">
        <f>B22/B25*C25</f>
        <v>42597.531822924429</v>
      </c>
      <c r="D22" s="58">
        <v>29121.413102740546</v>
      </c>
    </row>
    <row r="23" spans="1:4">
      <c r="A23" t="s">
        <v>625</v>
      </c>
      <c r="B23" s="58">
        <f>'saisie N1 Pr'!N164+'saisie N1 Pr'!O164</f>
        <v>36404</v>
      </c>
      <c r="C23" s="58">
        <f>B23/B25*C25</f>
        <v>39691.841318737133</v>
      </c>
      <c r="D23" s="58">
        <v>45570.174254109559</v>
      </c>
    </row>
    <row r="24" spans="1:4">
      <c r="A24" t="s">
        <v>395</v>
      </c>
      <c r="B24" s="21">
        <f>SUM(B18:B23)</f>
        <v>483126</v>
      </c>
      <c r="C24" s="59">
        <f>B4</f>
        <v>499486</v>
      </c>
      <c r="D24" s="58">
        <f>SUM(D18:D23)</f>
        <v>447425</v>
      </c>
    </row>
    <row r="25" spans="1:4">
      <c r="B25" s="21">
        <f>B24-B18-B21</f>
        <v>181143</v>
      </c>
      <c r="C25" s="21">
        <f>C24-C18-C21</f>
        <v>197503</v>
      </c>
    </row>
    <row r="26" spans="1:4">
      <c r="C26" s="21"/>
    </row>
    <row r="27" spans="1:4">
      <c r="A27" s="62" t="s">
        <v>696</v>
      </c>
      <c r="B27" t="s">
        <v>700</v>
      </c>
      <c r="C27" t="s">
        <v>701</v>
      </c>
      <c r="D27" t="s">
        <v>702</v>
      </c>
    </row>
    <row r="28" spans="1:4">
      <c r="A28" t="s">
        <v>621</v>
      </c>
      <c r="B28" s="21">
        <f>'saisie N1 Pr'!D10+'saisie N1 Pr'!E10</f>
        <v>87729</v>
      </c>
      <c r="C28" s="21">
        <f>'saisie N1 Pr'!R10+'saisie N1 Pr'!Q10</f>
        <v>15754</v>
      </c>
      <c r="D28" s="21">
        <f>B28</f>
        <v>87729</v>
      </c>
    </row>
    <row r="29" spans="1:4">
      <c r="A29" t="s">
        <v>626</v>
      </c>
      <c r="B29" s="58">
        <f>'saisie N1 Pr'!D42+'saisie N1 Pr'!E42</f>
        <v>10540</v>
      </c>
      <c r="C29">
        <f>'saisie N1 Pr'!Q42+'saisie N1 Pr'!R42</f>
        <v>1775</v>
      </c>
      <c r="D29" s="58">
        <f>B29/$B$36*$D$36</f>
        <v>10467.638628375795</v>
      </c>
    </row>
    <row r="30" spans="1:4">
      <c r="A30" t="s">
        <v>622</v>
      </c>
      <c r="B30" s="58">
        <f>'saisie N1 Pr'!D65+'saisie N1 Pr'!E65</f>
        <v>21271</v>
      </c>
      <c r="C30">
        <f>'saisie N1 Pr'!Q65+'saisie N1 Pr'!R65</f>
        <v>4934</v>
      </c>
      <c r="D30" s="58">
        <f>B30/$B$36*$D$36</f>
        <v>21124.965964343599</v>
      </c>
    </row>
    <row r="31" spans="1:4">
      <c r="A31" t="s">
        <v>624</v>
      </c>
      <c r="B31" s="58">
        <f>'saisie N1 Pr'!D101+'saisie N1 Pr'!E101</f>
        <v>0</v>
      </c>
      <c r="C31">
        <f>'saisie N1 Pr'!Q101+'saisie N1 Pr'!R101</f>
        <v>0</v>
      </c>
      <c r="D31" s="58">
        <f>B31</f>
        <v>0</v>
      </c>
    </row>
    <row r="32" spans="1:4">
      <c r="A32" t="s">
        <v>623</v>
      </c>
      <c r="B32" s="58">
        <f>'saisie N1 Pr'!D134+'saisie N1 Pr'!E134</f>
        <v>10286</v>
      </c>
      <c r="C32">
        <f>'saisie N1 Pr'!Q134+'saisie N1 Pr'!R134</f>
        <v>1613</v>
      </c>
      <c r="D32" s="58">
        <f>B32/$B$36*$D$36</f>
        <v>10215.382441316264</v>
      </c>
    </row>
    <row r="33" spans="1:6">
      <c r="A33" t="s">
        <v>625</v>
      </c>
      <c r="B33" s="58">
        <f>'saisie N1 Pr'!D164+'saisie N1 Pr'!E164</f>
        <v>12816</v>
      </c>
      <c r="C33">
        <f>'saisie N1 Pr'!Q164+'saisie N1 Pr'!R164</f>
        <v>3510</v>
      </c>
      <c r="D33" s="58">
        <f>B33/$B$36*$D$36</f>
        <v>12728.012965964344</v>
      </c>
    </row>
    <row r="34" spans="1:6">
      <c r="A34" t="s">
        <v>395</v>
      </c>
      <c r="B34" s="21">
        <f>SUM(B28:B33)</f>
        <v>142642</v>
      </c>
      <c r="C34" s="21">
        <f>SUM(C28:C33)</f>
        <v>27586</v>
      </c>
    </row>
    <row r="35" spans="1:6">
      <c r="A35" t="s">
        <v>703</v>
      </c>
      <c r="B35" s="21">
        <f>[1]Arsene!$H$10-[1]Arsene!$H$11</f>
        <v>114679</v>
      </c>
      <c r="D35" s="59">
        <f>B35+C34</f>
        <v>142265</v>
      </c>
      <c r="F35" s="21">
        <f>SUM(D28:D33)</f>
        <v>142265</v>
      </c>
    </row>
    <row r="36" spans="1:6">
      <c r="B36" s="21">
        <f>B34-B28-B31</f>
        <v>54913</v>
      </c>
      <c r="D36" s="21">
        <f>D35-D28-D31</f>
        <v>54536</v>
      </c>
    </row>
  </sheetData>
  <phoneticPr fontId="0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Page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workbookViewId="0">
      <selection activeCell="E16" sqref="E16"/>
    </sheetView>
  </sheetViews>
  <sheetFormatPr baseColWidth="10" defaultRowHeight="12.75"/>
  <cols>
    <col min="2" max="2" width="11.85546875" customWidth="1"/>
    <col min="3" max="3" width="11.5703125" customWidth="1"/>
    <col min="4" max="4" width="12.140625" customWidth="1"/>
  </cols>
  <sheetData>
    <row r="1" spans="1:8">
      <c r="B1" s="65" t="s">
        <v>704</v>
      </c>
      <c r="C1" s="66"/>
      <c r="D1" t="s">
        <v>705</v>
      </c>
      <c r="F1" t="s">
        <v>706</v>
      </c>
    </row>
    <row r="2" spans="1:8">
      <c r="B2" s="67" t="s">
        <v>666</v>
      </c>
      <c r="C2" s="68" t="s">
        <v>667</v>
      </c>
      <c r="D2" s="67" t="s">
        <v>666</v>
      </c>
      <c r="E2" s="68" t="s">
        <v>667</v>
      </c>
      <c r="F2" s="67" t="s">
        <v>666</v>
      </c>
      <c r="G2" s="68" t="s">
        <v>667</v>
      </c>
      <c r="H2" t="s">
        <v>707</v>
      </c>
    </row>
    <row r="3" spans="1:8">
      <c r="A3" t="s">
        <v>621</v>
      </c>
      <c r="B3" s="33">
        <f>'Niv1Pub  '!D10</f>
        <v>139117</v>
      </c>
      <c r="C3" s="32">
        <f>'Niv1Privé '!B10</f>
        <v>87729</v>
      </c>
      <c r="D3" s="21">
        <f>'Niv1Pub  '!Q10</f>
        <v>45659</v>
      </c>
      <c r="E3" s="21">
        <f>'Niv1Privé '!O10</f>
        <v>15754</v>
      </c>
      <c r="F3" s="58">
        <f>B3-D3</f>
        <v>93458</v>
      </c>
      <c r="G3" s="58">
        <f>C3-E3</f>
        <v>71975</v>
      </c>
      <c r="H3" s="58">
        <f>F3+G3</f>
        <v>165433</v>
      </c>
    </row>
    <row r="4" spans="1:8">
      <c r="A4" t="s">
        <v>626</v>
      </c>
      <c r="B4" s="69">
        <f>'Niv1Pub  '!D42</f>
        <v>72371</v>
      </c>
      <c r="C4" s="70">
        <f>'Niv1Privé '!B42</f>
        <v>10540</v>
      </c>
      <c r="D4" s="58">
        <f>'Niv1Pub  '!Q42</f>
        <v>30312</v>
      </c>
      <c r="E4">
        <f>'Niv1Privé '!O42</f>
        <v>1775</v>
      </c>
      <c r="F4" s="58">
        <f t="shared" ref="F4:G8" si="0">B4-D4</f>
        <v>42059</v>
      </c>
      <c r="G4" s="58">
        <f t="shared" si="0"/>
        <v>8765</v>
      </c>
      <c r="H4" s="58">
        <f t="shared" ref="H4:H9" si="1">F4+G4</f>
        <v>50824</v>
      </c>
    </row>
    <row r="5" spans="1:8">
      <c r="A5" t="s">
        <v>622</v>
      </c>
      <c r="B5" s="69">
        <f>'Niv1Pub  '!D62</f>
        <v>184447</v>
      </c>
      <c r="C5" s="70">
        <f>'Niv1Privé '!B64</f>
        <v>21271</v>
      </c>
      <c r="D5" s="58">
        <f>'Niv1Pub  '!Q62</f>
        <v>79146</v>
      </c>
      <c r="E5">
        <f>'Niv1Privé '!O64</f>
        <v>4934</v>
      </c>
      <c r="F5" s="58">
        <f t="shared" si="0"/>
        <v>105301</v>
      </c>
      <c r="G5" s="58">
        <f t="shared" si="0"/>
        <v>16337</v>
      </c>
      <c r="H5" s="58">
        <f t="shared" si="1"/>
        <v>121638</v>
      </c>
    </row>
    <row r="6" spans="1:8">
      <c r="A6" t="s">
        <v>624</v>
      </c>
      <c r="B6" s="67">
        <f>'Niv1Pub  '!D98</f>
        <v>97744</v>
      </c>
      <c r="C6" s="68">
        <f>'Niv1Privé '!B99</f>
        <v>8725</v>
      </c>
      <c r="D6">
        <f>'Niv1Pub  '!Q98</f>
        <v>35643</v>
      </c>
      <c r="E6">
        <f>'Niv1Privé '!O99</f>
        <v>1173</v>
      </c>
      <c r="F6" s="58">
        <f t="shared" si="0"/>
        <v>62101</v>
      </c>
      <c r="G6" s="58">
        <f t="shared" si="0"/>
        <v>7552</v>
      </c>
      <c r="H6" s="58">
        <f t="shared" si="1"/>
        <v>69653</v>
      </c>
    </row>
    <row r="7" spans="1:8">
      <c r="A7" t="s">
        <v>623</v>
      </c>
      <c r="B7" s="69">
        <f>'Niv1Pub  '!D131</f>
        <v>171702</v>
      </c>
      <c r="C7" s="70">
        <f>'Niv1Privé '!B133</f>
        <v>10286</v>
      </c>
      <c r="D7" s="58">
        <f>'Niv1Pub  '!Q131</f>
        <v>72681</v>
      </c>
      <c r="E7">
        <f>'Niv1Privé '!O133</f>
        <v>1613</v>
      </c>
      <c r="F7" s="58">
        <f t="shared" si="0"/>
        <v>99021</v>
      </c>
      <c r="G7" s="58">
        <f t="shared" si="0"/>
        <v>8673</v>
      </c>
      <c r="H7" s="58">
        <f t="shared" si="1"/>
        <v>107694</v>
      </c>
    </row>
    <row r="8" spans="1:8">
      <c r="A8" t="s">
        <v>625</v>
      </c>
      <c r="B8" s="69">
        <f>'Niv1Pub  '!D162</f>
        <v>84553</v>
      </c>
      <c r="C8" s="70">
        <f>'Niv1Privé '!B165</f>
        <v>12816</v>
      </c>
      <c r="D8" s="58">
        <f>'Niv1Pub  '!Q162</f>
        <v>31270</v>
      </c>
      <c r="E8">
        <f>'Niv1Privé '!O165</f>
        <v>3510</v>
      </c>
      <c r="F8" s="58">
        <f t="shared" si="0"/>
        <v>53283</v>
      </c>
      <c r="G8" s="58">
        <f t="shared" si="0"/>
        <v>9306</v>
      </c>
      <c r="H8" s="58">
        <f t="shared" si="1"/>
        <v>62589</v>
      </c>
    </row>
    <row r="9" spans="1:8">
      <c r="A9" t="s">
        <v>395</v>
      </c>
      <c r="B9" s="72">
        <f>SUM(B3:B8)</f>
        <v>749934</v>
      </c>
      <c r="C9" s="36">
        <f>SUM(C3:C8)</f>
        <v>151367</v>
      </c>
      <c r="D9" s="73">
        <f>SUM(D3:D8)</f>
        <v>294711</v>
      </c>
      <c r="E9" s="36">
        <f>SUM(E3:E8)</f>
        <v>28759</v>
      </c>
      <c r="F9" s="58">
        <f>B9-D9</f>
        <v>455223</v>
      </c>
      <c r="G9" s="58">
        <f>C9-E9</f>
        <v>122608</v>
      </c>
      <c r="H9" s="71">
        <f t="shared" si="1"/>
        <v>577831</v>
      </c>
    </row>
    <row r="11" spans="1:8">
      <c r="B11" t="s">
        <v>708</v>
      </c>
    </row>
    <row r="12" spans="1:8">
      <c r="B12" s="67" t="s">
        <v>666</v>
      </c>
      <c r="C12" s="68" t="s">
        <v>667</v>
      </c>
      <c r="D12" t="s">
        <v>709</v>
      </c>
    </row>
    <row r="13" spans="1:8">
      <c r="A13" t="s">
        <v>621</v>
      </c>
      <c r="B13" s="21">
        <f>'Niv1Pub  '!N10</f>
        <v>466360</v>
      </c>
      <c r="C13" s="21">
        <f>'Niv1Privé '!L10</f>
        <v>301983</v>
      </c>
      <c r="D13">
        <f>B13+C13</f>
        <v>768343</v>
      </c>
    </row>
    <row r="14" spans="1:8">
      <c r="A14" t="s">
        <v>626</v>
      </c>
      <c r="B14" s="58">
        <f>'Niv1Pub  '!N42</f>
        <v>188479</v>
      </c>
      <c r="C14" s="58">
        <f>'Niv1Privé '!L42</f>
        <v>39413</v>
      </c>
      <c r="D14">
        <f t="shared" ref="D14:D19" si="2">B14+C14</f>
        <v>227892</v>
      </c>
    </row>
    <row r="15" spans="1:8">
      <c r="A15" t="s">
        <v>622</v>
      </c>
      <c r="B15" s="58">
        <f>'Niv1Pub  '!N62</f>
        <v>430870</v>
      </c>
      <c r="C15" s="58">
        <f>'Niv1Privé '!L64</f>
        <v>66257</v>
      </c>
      <c r="D15">
        <f t="shared" si="2"/>
        <v>497127</v>
      </c>
    </row>
    <row r="16" spans="1:8">
      <c r="A16" t="s">
        <v>624</v>
      </c>
      <c r="B16">
        <f>'Niv1Pub  '!N98</f>
        <v>232946</v>
      </c>
      <c r="C16">
        <f>'Niv1Privé '!L99</f>
        <v>33155</v>
      </c>
      <c r="D16">
        <f t="shared" si="2"/>
        <v>266101</v>
      </c>
    </row>
    <row r="17" spans="1:4">
      <c r="A17" t="s">
        <v>623</v>
      </c>
      <c r="B17" s="58">
        <f>'Niv1Pub  '!N131</f>
        <v>395098</v>
      </c>
      <c r="C17" s="58">
        <f>'Niv1Privé '!L133</f>
        <v>39069</v>
      </c>
      <c r="D17">
        <f t="shared" si="2"/>
        <v>434167</v>
      </c>
    </row>
    <row r="18" spans="1:4">
      <c r="A18" t="s">
        <v>625</v>
      </c>
      <c r="B18" s="58">
        <f>'Niv1Pub  '!N162</f>
        <v>179048</v>
      </c>
      <c r="C18" s="58">
        <f>'Niv1Privé '!L165</f>
        <v>36404</v>
      </c>
      <c r="D18">
        <f t="shared" si="2"/>
        <v>215452</v>
      </c>
    </row>
    <row r="19" spans="1:4">
      <c r="A19" t="s">
        <v>395</v>
      </c>
      <c r="B19" s="71">
        <f>SUM(B13:B18)</f>
        <v>1892801</v>
      </c>
      <c r="C19" s="74">
        <f>SUM(C13:C18)</f>
        <v>516281</v>
      </c>
      <c r="D19" s="71">
        <f t="shared" si="2"/>
        <v>2409082</v>
      </c>
    </row>
  </sheetData>
  <phoneticPr fontId="0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Page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39" sqref="D39"/>
    </sheetView>
  </sheetViews>
  <sheetFormatPr baseColWidth="10" defaultRowHeight="12.75"/>
  <cols>
    <col min="1" max="1" width="19.85546875" customWidth="1"/>
    <col min="2" max="4" width="15.42578125" customWidth="1"/>
  </cols>
  <sheetData>
    <row r="1" spans="1:7">
      <c r="A1" s="1124" t="s">
        <v>10</v>
      </c>
      <c r="B1" s="1124"/>
      <c r="C1" s="1124"/>
      <c r="D1" s="1124"/>
      <c r="E1" s="1124"/>
      <c r="F1" s="1124"/>
      <c r="G1" s="1124"/>
    </row>
    <row r="4" spans="1:7">
      <c r="A4" s="1124" t="s">
        <v>896</v>
      </c>
      <c r="B4" s="1124"/>
      <c r="C4" s="1124"/>
      <c r="D4" s="1124"/>
      <c r="E4" s="1124"/>
      <c r="F4" s="1124"/>
      <c r="G4" s="1124"/>
    </row>
    <row r="7" spans="1:7">
      <c r="A7" s="274" t="s">
        <v>11</v>
      </c>
    </row>
    <row r="8" spans="1:7">
      <c r="A8" s="1126" t="s">
        <v>12</v>
      </c>
      <c r="B8" s="467" t="s">
        <v>13</v>
      </c>
      <c r="C8" s="467" t="s">
        <v>14</v>
      </c>
      <c r="D8" s="467" t="s">
        <v>14</v>
      </c>
      <c r="E8" s="1122" t="s">
        <v>15</v>
      </c>
      <c r="F8" s="1123"/>
    </row>
    <row r="9" spans="1:7">
      <c r="A9" s="1127"/>
      <c r="B9" s="466" t="s">
        <v>16</v>
      </c>
      <c r="C9" s="466" t="s">
        <v>991</v>
      </c>
      <c r="D9" s="466" t="s">
        <v>16</v>
      </c>
      <c r="E9" s="303" t="s">
        <v>17</v>
      </c>
      <c r="F9" s="446" t="s">
        <v>18</v>
      </c>
    </row>
    <row r="10" spans="1:7">
      <c r="A10" s="451" t="s">
        <v>19</v>
      </c>
      <c r="B10" s="450">
        <v>18077</v>
      </c>
      <c r="C10" s="450">
        <v>23796</v>
      </c>
      <c r="D10" s="450">
        <v>14794</v>
      </c>
      <c r="E10" s="462">
        <f t="shared" ref="E10:E31" si="0">+C10/B10</f>
        <v>1.3163688665154616</v>
      </c>
      <c r="F10" s="462">
        <f t="shared" ref="F10:F31" si="1">+D10/B10</f>
        <v>0.81838800685954527</v>
      </c>
    </row>
    <row r="11" spans="1:7">
      <c r="A11" s="451" t="s">
        <v>20</v>
      </c>
      <c r="B11" s="450">
        <v>6235</v>
      </c>
      <c r="C11" s="450">
        <v>5568</v>
      </c>
      <c r="D11" s="450">
        <v>3539</v>
      </c>
      <c r="E11" s="462">
        <f t="shared" si="0"/>
        <v>0.89302325581395348</v>
      </c>
      <c r="F11" s="462">
        <f t="shared" si="1"/>
        <v>0.56760224538893345</v>
      </c>
    </row>
    <row r="12" spans="1:7">
      <c r="A12" s="451" t="s">
        <v>21</v>
      </c>
      <c r="B12" s="450">
        <v>14496</v>
      </c>
      <c r="C12" s="450">
        <v>11885</v>
      </c>
      <c r="D12" s="450">
        <v>7654</v>
      </c>
      <c r="E12" s="462">
        <f t="shared" si="0"/>
        <v>0.81988134657836642</v>
      </c>
      <c r="F12" s="462">
        <f t="shared" si="1"/>
        <v>0.52800772626931569</v>
      </c>
    </row>
    <row r="13" spans="1:7">
      <c r="A13" s="451" t="s">
        <v>22</v>
      </c>
      <c r="B13" s="450">
        <v>2601</v>
      </c>
      <c r="C13" s="450">
        <v>2043</v>
      </c>
      <c r="D13" s="450">
        <v>1376</v>
      </c>
      <c r="E13" s="462">
        <f t="shared" si="0"/>
        <v>0.7854671280276817</v>
      </c>
      <c r="F13" s="462">
        <f t="shared" si="1"/>
        <v>0.52902729719338715</v>
      </c>
    </row>
    <row r="14" spans="1:7">
      <c r="A14" s="451" t="s">
        <v>23</v>
      </c>
      <c r="B14" s="450">
        <v>11985</v>
      </c>
      <c r="C14" s="450">
        <v>13847</v>
      </c>
      <c r="D14" s="450">
        <v>8690</v>
      </c>
      <c r="E14" s="462">
        <f t="shared" si="0"/>
        <v>1.1553608677513558</v>
      </c>
      <c r="F14" s="462">
        <f t="shared" si="1"/>
        <v>0.72507300792657492</v>
      </c>
    </row>
    <row r="15" spans="1:7">
      <c r="A15" s="451" t="s">
        <v>24</v>
      </c>
      <c r="B15" s="450">
        <v>4007</v>
      </c>
      <c r="C15" s="450">
        <v>2141</v>
      </c>
      <c r="D15" s="450">
        <v>1429</v>
      </c>
      <c r="E15" s="462">
        <f t="shared" si="0"/>
        <v>0.53431494883953079</v>
      </c>
      <c r="F15" s="462">
        <f t="shared" si="1"/>
        <v>0.35662590466683303</v>
      </c>
    </row>
    <row r="16" spans="1:7">
      <c r="A16" s="451" t="s">
        <v>771</v>
      </c>
      <c r="B16" s="450">
        <v>14354</v>
      </c>
      <c r="C16" s="450">
        <v>15121</v>
      </c>
      <c r="D16" s="450">
        <v>9564</v>
      </c>
      <c r="E16" s="462">
        <f t="shared" si="0"/>
        <v>1.0534345826947193</v>
      </c>
      <c r="F16" s="462">
        <f t="shared" si="1"/>
        <v>0.66629510937717706</v>
      </c>
    </row>
    <row r="17" spans="1:6">
      <c r="A17" s="451" t="s">
        <v>25</v>
      </c>
      <c r="B17" s="450">
        <v>13428</v>
      </c>
      <c r="C17" s="450">
        <v>22006</v>
      </c>
      <c r="D17" s="450">
        <v>13797</v>
      </c>
      <c r="E17" s="462">
        <f t="shared" si="0"/>
        <v>1.638814417634793</v>
      </c>
      <c r="F17" s="462">
        <f t="shared" si="1"/>
        <v>1.0274798927613942</v>
      </c>
    </row>
    <row r="18" spans="1:6">
      <c r="A18" s="451" t="s">
        <v>26</v>
      </c>
      <c r="B18" s="450">
        <v>22575</v>
      </c>
      <c r="C18" s="450">
        <v>31808</v>
      </c>
      <c r="D18" s="450">
        <v>20817</v>
      </c>
      <c r="E18" s="462">
        <f t="shared" si="0"/>
        <v>1.4089922480620154</v>
      </c>
      <c r="F18" s="462">
        <f t="shared" si="1"/>
        <v>0.92212624584717606</v>
      </c>
    </row>
    <row r="19" spans="1:6">
      <c r="A19" s="451" t="s">
        <v>27</v>
      </c>
      <c r="B19" s="450">
        <v>5038</v>
      </c>
      <c r="C19" s="450">
        <v>2125</v>
      </c>
      <c r="D19" s="450">
        <v>1503</v>
      </c>
      <c r="E19" s="462">
        <f t="shared" si="0"/>
        <v>0.4217943628423978</v>
      </c>
      <c r="F19" s="462">
        <f t="shared" si="1"/>
        <v>0.29833267169511712</v>
      </c>
    </row>
    <row r="20" spans="1:6">
      <c r="A20" s="451" t="s">
        <v>28</v>
      </c>
      <c r="B20" s="450">
        <v>1587</v>
      </c>
      <c r="C20" s="450">
        <v>963</v>
      </c>
      <c r="D20" s="450">
        <v>596</v>
      </c>
      <c r="E20" s="462">
        <f t="shared" si="0"/>
        <v>0.6068052930056711</v>
      </c>
      <c r="F20" s="462">
        <f t="shared" si="1"/>
        <v>0.37555135475740392</v>
      </c>
    </row>
    <row r="21" spans="1:6">
      <c r="A21" s="451" t="s">
        <v>29</v>
      </c>
      <c r="B21" s="450">
        <v>14211</v>
      </c>
      <c r="C21" s="450">
        <v>13072</v>
      </c>
      <c r="D21" s="450">
        <v>8172</v>
      </c>
      <c r="E21" s="462">
        <f t="shared" si="0"/>
        <v>0.91985081978748862</v>
      </c>
      <c r="F21" s="462">
        <f t="shared" si="1"/>
        <v>0.57504749841671943</v>
      </c>
    </row>
    <row r="22" spans="1:6">
      <c r="A22" s="451" t="s">
        <v>774</v>
      </c>
      <c r="B22" s="450">
        <v>7026</v>
      </c>
      <c r="C22" s="450">
        <v>6212</v>
      </c>
      <c r="D22" s="450">
        <v>3820</v>
      </c>
      <c r="E22" s="462">
        <f t="shared" si="0"/>
        <v>0.88414460575007114</v>
      </c>
      <c r="F22" s="462">
        <f t="shared" si="1"/>
        <v>0.54369484770851129</v>
      </c>
    </row>
    <row r="23" spans="1:6">
      <c r="A23" s="451" t="s">
        <v>30</v>
      </c>
      <c r="B23" s="450">
        <v>11241</v>
      </c>
      <c r="C23" s="450">
        <v>12040</v>
      </c>
      <c r="D23" s="450">
        <v>8322</v>
      </c>
      <c r="E23" s="462">
        <f t="shared" si="0"/>
        <v>1.0710790854906147</v>
      </c>
      <c r="F23" s="462">
        <f t="shared" si="1"/>
        <v>0.74032559380838003</v>
      </c>
    </row>
    <row r="24" spans="1:6">
      <c r="A24" s="451" t="s">
        <v>775</v>
      </c>
      <c r="B24" s="450">
        <v>27246</v>
      </c>
      <c r="C24" s="450">
        <v>35079</v>
      </c>
      <c r="D24" s="450">
        <v>23368</v>
      </c>
      <c r="E24" s="462">
        <f t="shared" si="0"/>
        <v>1.2874917419070688</v>
      </c>
      <c r="F24" s="462">
        <f t="shared" si="1"/>
        <v>0.85766718050356017</v>
      </c>
    </row>
    <row r="25" spans="1:6">
      <c r="A25" s="451" t="s">
        <v>31</v>
      </c>
      <c r="B25" s="450">
        <v>16622</v>
      </c>
      <c r="C25" s="450">
        <v>16108</v>
      </c>
      <c r="D25" s="450">
        <v>10147</v>
      </c>
      <c r="E25" s="462">
        <f t="shared" si="0"/>
        <v>0.96907712669955481</v>
      </c>
      <c r="F25" s="462">
        <f t="shared" si="1"/>
        <v>0.61045602213933337</v>
      </c>
    </row>
    <row r="26" spans="1:6">
      <c r="A26" s="451" t="s">
        <v>776</v>
      </c>
      <c r="B26" s="450">
        <v>7115</v>
      </c>
      <c r="C26" s="450">
        <v>6248</v>
      </c>
      <c r="D26" s="450">
        <v>3877</v>
      </c>
      <c r="E26" s="462">
        <f t="shared" si="0"/>
        <v>0.8781447645818693</v>
      </c>
      <c r="F26" s="462">
        <f t="shared" si="1"/>
        <v>0.54490513000702745</v>
      </c>
    </row>
    <row r="27" spans="1:6">
      <c r="A27" s="451" t="s">
        <v>32</v>
      </c>
      <c r="B27" s="450">
        <v>2727</v>
      </c>
      <c r="C27" s="450">
        <v>1331</v>
      </c>
      <c r="D27" s="450">
        <v>921</v>
      </c>
      <c r="E27" s="462">
        <f t="shared" si="0"/>
        <v>0.48808214154748808</v>
      </c>
      <c r="F27" s="462">
        <f t="shared" si="1"/>
        <v>0.33773377337733773</v>
      </c>
    </row>
    <row r="28" spans="1:6">
      <c r="A28" s="451" t="s">
        <v>33</v>
      </c>
      <c r="B28" s="450">
        <v>13816</v>
      </c>
      <c r="C28" s="450">
        <v>16523</v>
      </c>
      <c r="D28" s="450">
        <v>11730</v>
      </c>
      <c r="E28" s="462">
        <f t="shared" si="0"/>
        <v>1.1959322524609148</v>
      </c>
      <c r="F28" s="462">
        <f t="shared" si="1"/>
        <v>0.84901563404748115</v>
      </c>
    </row>
    <row r="29" spans="1:6">
      <c r="A29" s="451" t="s">
        <v>34</v>
      </c>
      <c r="B29" s="450">
        <v>3653</v>
      </c>
      <c r="C29" s="450">
        <v>2483</v>
      </c>
      <c r="D29" s="450">
        <v>1788</v>
      </c>
      <c r="E29" s="462">
        <f t="shared" si="0"/>
        <v>0.67971530249110323</v>
      </c>
      <c r="F29" s="462">
        <f t="shared" si="1"/>
        <v>0.48946071721872436</v>
      </c>
    </row>
    <row r="30" spans="1:6">
      <c r="A30" s="451" t="s">
        <v>35</v>
      </c>
      <c r="B30" s="450">
        <v>13016</v>
      </c>
      <c r="C30" s="450">
        <v>11482</v>
      </c>
      <c r="D30" s="450">
        <v>7190</v>
      </c>
      <c r="E30" s="462">
        <f t="shared" si="0"/>
        <v>0.88214505224339279</v>
      </c>
      <c r="F30" s="462">
        <f t="shared" si="1"/>
        <v>0.55239704978488013</v>
      </c>
    </row>
    <row r="31" spans="1:6">
      <c r="A31" s="465" t="s">
        <v>36</v>
      </c>
      <c r="B31" s="303">
        <f>SUM(B10:B30)</f>
        <v>231056</v>
      </c>
      <c r="C31" s="303">
        <f>SUM(C10:C30)</f>
        <v>251881</v>
      </c>
      <c r="D31" s="303">
        <f>SUM(D10:D30)</f>
        <v>163094</v>
      </c>
      <c r="E31" s="463">
        <f t="shared" si="0"/>
        <v>1.0901296655356276</v>
      </c>
      <c r="F31" s="463">
        <f t="shared" si="1"/>
        <v>0.70586351360709088</v>
      </c>
    </row>
  </sheetData>
  <mergeCells count="4">
    <mergeCell ref="A1:G1"/>
    <mergeCell ref="A4:G4"/>
    <mergeCell ref="A8:A9"/>
    <mergeCell ref="E8:F8"/>
  </mergeCells>
  <phoneticPr fontId="0" type="noConversion"/>
  <printOptions gridLines="1" gridLinesSet="0"/>
  <pageMargins left="0.78740157499999996" right="0.78740157499999996" top="0.984251969" bottom="0.984251969" header="0.4921259845" footer="0.4921259845"/>
  <headerFooter alignWithMargins="0">
    <oddHeader>&amp;A</oddHeader>
    <oddFooter>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87"/>
  <sheetViews>
    <sheetView topLeftCell="I47" workbookViewId="0">
      <selection activeCell="M62" sqref="M62"/>
    </sheetView>
  </sheetViews>
  <sheetFormatPr baseColWidth="10" defaultRowHeight="12.75"/>
  <cols>
    <col min="1" max="1" width="15.7109375" customWidth="1"/>
    <col min="2" max="2" width="9" customWidth="1"/>
    <col min="3" max="8" width="7.7109375" customWidth="1"/>
    <col min="9" max="9" width="7.5703125" customWidth="1"/>
    <col min="10" max="11" width="7.7109375" customWidth="1"/>
    <col min="12" max="13" width="9.140625" customWidth="1"/>
    <col min="14" max="14" width="3.42578125" customWidth="1"/>
    <col min="16" max="21" width="7.85546875" customWidth="1"/>
    <col min="22" max="22" width="4.5703125" customWidth="1"/>
    <col min="23" max="23" width="16.28515625" customWidth="1"/>
    <col min="24" max="33" width="8.5703125" customWidth="1"/>
    <col min="34" max="34" width="6.85546875" customWidth="1"/>
    <col min="35" max="35" width="7.7109375" customWidth="1"/>
    <col min="36" max="36" width="9.140625" customWidth="1"/>
  </cols>
  <sheetData>
    <row r="1" spans="1:55">
      <c r="A1" t="s">
        <v>218</v>
      </c>
      <c r="W1" t="s">
        <v>219</v>
      </c>
    </row>
    <row r="2" spans="1:55">
      <c r="A2" t="s">
        <v>998</v>
      </c>
      <c r="W2" t="s">
        <v>998</v>
      </c>
    </row>
    <row r="3" spans="1:55">
      <c r="A3" t="s">
        <v>374</v>
      </c>
      <c r="W3" t="s">
        <v>374</v>
      </c>
    </row>
    <row r="4" spans="1:55">
      <c r="A4" t="s">
        <v>618</v>
      </c>
    </row>
    <row r="5" spans="1:55">
      <c r="A5" t="s">
        <v>458</v>
      </c>
      <c r="J5" t="s">
        <v>618</v>
      </c>
      <c r="O5" t="s">
        <v>458</v>
      </c>
      <c r="W5" t="s">
        <v>458</v>
      </c>
      <c r="AF5" t="s">
        <v>618</v>
      </c>
      <c r="AK5" t="s">
        <v>458</v>
      </c>
      <c r="AZ5" t="s">
        <v>618</v>
      </c>
    </row>
    <row r="7" spans="1:55">
      <c r="B7" t="s">
        <v>378</v>
      </c>
      <c r="D7" t="s">
        <v>379</v>
      </c>
      <c r="F7" t="s">
        <v>380</v>
      </c>
      <c r="H7" t="s">
        <v>381</v>
      </c>
      <c r="J7" t="s">
        <v>382</v>
      </c>
      <c r="L7" t="s">
        <v>377</v>
      </c>
      <c r="X7" t="s">
        <v>378</v>
      </c>
      <c r="Z7" t="s">
        <v>379</v>
      </c>
      <c r="AB7" t="s">
        <v>380</v>
      </c>
      <c r="AD7" t="s">
        <v>381</v>
      </c>
      <c r="AF7" t="s">
        <v>382</v>
      </c>
      <c r="AH7" t="s">
        <v>377</v>
      </c>
      <c r="AL7" t="s">
        <v>383</v>
      </c>
      <c r="AS7" t="s">
        <v>384</v>
      </c>
      <c r="AV7" t="s">
        <v>385</v>
      </c>
      <c r="BA7" t="s">
        <v>386</v>
      </c>
    </row>
    <row r="8" spans="1:55">
      <c r="A8" t="s">
        <v>387</v>
      </c>
      <c r="B8" t="s">
        <v>665</v>
      </c>
      <c r="C8" t="s">
        <v>389</v>
      </c>
      <c r="D8" t="s">
        <v>665</v>
      </c>
      <c r="E8" t="s">
        <v>389</v>
      </c>
      <c r="F8" t="s">
        <v>665</v>
      </c>
      <c r="G8" t="s">
        <v>389</v>
      </c>
      <c r="H8" t="s">
        <v>665</v>
      </c>
      <c r="I8" t="s">
        <v>389</v>
      </c>
      <c r="J8" t="s">
        <v>665</v>
      </c>
      <c r="K8" t="s">
        <v>389</v>
      </c>
      <c r="L8" t="s">
        <v>665</v>
      </c>
      <c r="M8" t="s">
        <v>389</v>
      </c>
      <c r="O8" t="s">
        <v>387</v>
      </c>
      <c r="P8" t="s">
        <v>396</v>
      </c>
      <c r="Q8" t="s">
        <v>397</v>
      </c>
      <c r="R8" t="s">
        <v>398</v>
      </c>
      <c r="S8" t="s">
        <v>399</v>
      </c>
      <c r="T8" t="s">
        <v>400</v>
      </c>
      <c r="U8" t="s">
        <v>94</v>
      </c>
      <c r="W8" t="s">
        <v>387</v>
      </c>
      <c r="X8" t="s">
        <v>665</v>
      </c>
      <c r="Y8" t="s">
        <v>389</v>
      </c>
      <c r="Z8" t="s">
        <v>665</v>
      </c>
      <c r="AA8" t="s">
        <v>389</v>
      </c>
      <c r="AB8" t="s">
        <v>665</v>
      </c>
      <c r="AC8" t="s">
        <v>389</v>
      </c>
      <c r="AD8" t="s">
        <v>665</v>
      </c>
      <c r="AE8" t="s">
        <v>389</v>
      </c>
      <c r="AF8" t="s">
        <v>665</v>
      </c>
      <c r="AG8" t="s">
        <v>389</v>
      </c>
      <c r="AH8" t="s">
        <v>665</v>
      </c>
      <c r="AI8" t="s">
        <v>389</v>
      </c>
      <c r="AK8" t="s">
        <v>387</v>
      </c>
      <c r="AL8" t="s">
        <v>8</v>
      </c>
      <c r="AM8" t="s">
        <v>396</v>
      </c>
      <c r="AN8" t="s">
        <v>397</v>
      </c>
      <c r="AO8" t="s">
        <v>398</v>
      </c>
      <c r="AP8" t="s">
        <v>399</v>
      </c>
      <c r="AQ8" t="s">
        <v>400</v>
      </c>
      <c r="AR8" t="s">
        <v>94</v>
      </c>
      <c r="AS8" t="s">
        <v>86</v>
      </c>
      <c r="AT8" t="s">
        <v>9</v>
      </c>
      <c r="AU8" t="s">
        <v>673</v>
      </c>
      <c r="AV8" t="s">
        <v>85</v>
      </c>
      <c r="AW8" t="s">
        <v>81</v>
      </c>
      <c r="AX8" t="s">
        <v>109</v>
      </c>
      <c r="AY8" t="s">
        <v>83</v>
      </c>
      <c r="AZ8" t="s">
        <v>377</v>
      </c>
      <c r="BA8" t="s">
        <v>111</v>
      </c>
      <c r="BB8" t="s">
        <v>117</v>
      </c>
      <c r="BC8" t="s">
        <v>87</v>
      </c>
    </row>
    <row r="10" spans="1:55">
      <c r="A10" t="s">
        <v>407</v>
      </c>
      <c r="B10">
        <v>157544</v>
      </c>
      <c r="C10">
        <v>75950</v>
      </c>
      <c r="D10">
        <v>86205</v>
      </c>
      <c r="E10">
        <v>41796</v>
      </c>
      <c r="F10">
        <v>67221</v>
      </c>
      <c r="G10">
        <v>33566</v>
      </c>
      <c r="H10">
        <v>36433</v>
      </c>
      <c r="I10">
        <v>18618</v>
      </c>
      <c r="J10">
        <v>26845</v>
      </c>
      <c r="K10">
        <v>13836</v>
      </c>
      <c r="L10">
        <v>374248</v>
      </c>
      <c r="M10">
        <v>183766</v>
      </c>
      <c r="O10" t="s">
        <v>407</v>
      </c>
      <c r="P10">
        <v>2809</v>
      </c>
      <c r="Q10">
        <v>2595</v>
      </c>
      <c r="R10">
        <v>2416</v>
      </c>
      <c r="S10">
        <v>1696</v>
      </c>
      <c r="T10">
        <v>1539</v>
      </c>
      <c r="U10">
        <v>11055</v>
      </c>
      <c r="W10" t="s">
        <v>407</v>
      </c>
      <c r="X10">
        <v>73772</v>
      </c>
      <c r="Y10">
        <v>34471</v>
      </c>
      <c r="Z10">
        <v>30323</v>
      </c>
      <c r="AA10">
        <v>13944</v>
      </c>
      <c r="AB10">
        <v>23950</v>
      </c>
      <c r="AC10">
        <v>11736</v>
      </c>
      <c r="AD10">
        <v>9737</v>
      </c>
      <c r="AE10">
        <v>4896</v>
      </c>
      <c r="AF10">
        <v>8474</v>
      </c>
      <c r="AG10">
        <v>4396</v>
      </c>
      <c r="AH10">
        <v>146256</v>
      </c>
      <c r="AI10">
        <v>69443</v>
      </c>
      <c r="AK10" t="s">
        <v>407</v>
      </c>
      <c r="AL10">
        <v>0</v>
      </c>
      <c r="AM10">
        <v>2809</v>
      </c>
      <c r="AN10">
        <v>2595</v>
      </c>
      <c r="AO10">
        <v>2416</v>
      </c>
      <c r="AP10">
        <v>1696</v>
      </c>
      <c r="AQ10">
        <v>1539</v>
      </c>
      <c r="AR10">
        <v>11055</v>
      </c>
      <c r="AS10">
        <v>6707</v>
      </c>
      <c r="AT10">
        <v>5717</v>
      </c>
      <c r="AU10">
        <v>990</v>
      </c>
      <c r="AV10">
        <v>6140</v>
      </c>
      <c r="AW10">
        <v>3159</v>
      </c>
      <c r="AX10">
        <v>1133</v>
      </c>
      <c r="AY10">
        <v>262</v>
      </c>
      <c r="AZ10">
        <v>2123</v>
      </c>
      <c r="BA10">
        <v>2610</v>
      </c>
      <c r="BB10">
        <v>2471</v>
      </c>
      <c r="BC10">
        <v>336</v>
      </c>
    </row>
    <row r="12" spans="1:55">
      <c r="A12" t="s">
        <v>459</v>
      </c>
      <c r="B12">
        <v>3734</v>
      </c>
      <c r="C12">
        <v>1785</v>
      </c>
      <c r="D12">
        <v>3302</v>
      </c>
      <c r="E12">
        <v>1629</v>
      </c>
      <c r="F12">
        <v>3689</v>
      </c>
      <c r="G12">
        <v>1800</v>
      </c>
      <c r="H12">
        <v>2745</v>
      </c>
      <c r="I12">
        <v>1414</v>
      </c>
      <c r="J12">
        <v>2359</v>
      </c>
      <c r="K12">
        <v>1272</v>
      </c>
      <c r="L12">
        <v>15829</v>
      </c>
      <c r="M12">
        <v>7900</v>
      </c>
      <c r="O12" t="s">
        <v>459</v>
      </c>
      <c r="P12">
        <v>68</v>
      </c>
      <c r="Q12">
        <v>69</v>
      </c>
      <c r="R12">
        <v>73</v>
      </c>
      <c r="S12">
        <v>62</v>
      </c>
      <c r="T12">
        <v>56</v>
      </c>
      <c r="U12">
        <v>328</v>
      </c>
      <c r="W12" t="s">
        <v>459</v>
      </c>
      <c r="X12">
        <v>1272</v>
      </c>
      <c r="Y12">
        <v>568</v>
      </c>
      <c r="Z12">
        <v>999</v>
      </c>
      <c r="AA12">
        <v>431</v>
      </c>
      <c r="AB12">
        <v>1268</v>
      </c>
      <c r="AC12">
        <v>602</v>
      </c>
      <c r="AD12">
        <v>824</v>
      </c>
      <c r="AE12">
        <v>434</v>
      </c>
      <c r="AF12">
        <v>710</v>
      </c>
      <c r="AG12">
        <v>386</v>
      </c>
      <c r="AH12">
        <v>5073</v>
      </c>
      <c r="AI12">
        <v>2421</v>
      </c>
      <c r="AK12" t="s">
        <v>459</v>
      </c>
      <c r="AL12">
        <v>0</v>
      </c>
      <c r="AM12">
        <v>68</v>
      </c>
      <c r="AN12">
        <v>69</v>
      </c>
      <c r="AO12">
        <v>73</v>
      </c>
      <c r="AP12">
        <v>62</v>
      </c>
      <c r="AQ12">
        <v>56</v>
      </c>
      <c r="AR12">
        <v>328</v>
      </c>
      <c r="AS12">
        <v>227</v>
      </c>
      <c r="AT12">
        <v>193</v>
      </c>
      <c r="AU12">
        <v>34</v>
      </c>
      <c r="AV12">
        <v>326</v>
      </c>
      <c r="AW12">
        <v>317</v>
      </c>
      <c r="AX12">
        <v>0</v>
      </c>
      <c r="AY12">
        <v>54</v>
      </c>
      <c r="AZ12">
        <v>34</v>
      </c>
      <c r="BA12">
        <v>23</v>
      </c>
      <c r="BB12">
        <v>23</v>
      </c>
      <c r="BC12">
        <v>0</v>
      </c>
    </row>
    <row r="13" spans="1:55">
      <c r="A13" t="s">
        <v>460</v>
      </c>
      <c r="B13">
        <v>11019</v>
      </c>
      <c r="C13">
        <v>5318</v>
      </c>
      <c r="D13">
        <v>4969</v>
      </c>
      <c r="E13">
        <v>2487</v>
      </c>
      <c r="F13">
        <v>3307</v>
      </c>
      <c r="G13">
        <v>1642</v>
      </c>
      <c r="H13">
        <v>1654</v>
      </c>
      <c r="I13">
        <v>846</v>
      </c>
      <c r="J13">
        <v>1223</v>
      </c>
      <c r="K13">
        <v>634</v>
      </c>
      <c r="L13">
        <v>22172</v>
      </c>
      <c r="M13">
        <v>10927</v>
      </c>
      <c r="O13" t="s">
        <v>460</v>
      </c>
      <c r="P13">
        <v>189</v>
      </c>
      <c r="Q13">
        <v>167</v>
      </c>
      <c r="R13">
        <v>147</v>
      </c>
      <c r="S13">
        <v>105</v>
      </c>
      <c r="T13">
        <v>89</v>
      </c>
      <c r="U13">
        <v>697</v>
      </c>
      <c r="W13" t="s">
        <v>460</v>
      </c>
      <c r="X13">
        <v>3953</v>
      </c>
      <c r="Y13">
        <v>1886</v>
      </c>
      <c r="Z13">
        <v>1587</v>
      </c>
      <c r="AA13">
        <v>775</v>
      </c>
      <c r="AB13">
        <v>919</v>
      </c>
      <c r="AC13">
        <v>456</v>
      </c>
      <c r="AD13">
        <v>355</v>
      </c>
      <c r="AE13">
        <v>180</v>
      </c>
      <c r="AF13">
        <v>328</v>
      </c>
      <c r="AG13">
        <v>171</v>
      </c>
      <c r="AH13">
        <v>7142</v>
      </c>
      <c r="AI13">
        <v>3468</v>
      </c>
      <c r="AK13" t="s">
        <v>460</v>
      </c>
      <c r="AL13">
        <v>0</v>
      </c>
      <c r="AM13">
        <v>189</v>
      </c>
      <c r="AN13">
        <v>167</v>
      </c>
      <c r="AO13">
        <v>147</v>
      </c>
      <c r="AP13">
        <v>105</v>
      </c>
      <c r="AQ13">
        <v>89</v>
      </c>
      <c r="AR13">
        <v>697</v>
      </c>
      <c r="AS13">
        <v>474</v>
      </c>
      <c r="AT13">
        <v>406</v>
      </c>
      <c r="AU13">
        <v>68</v>
      </c>
      <c r="AV13">
        <v>373</v>
      </c>
      <c r="AW13">
        <v>176</v>
      </c>
      <c r="AX13">
        <v>47</v>
      </c>
      <c r="AY13">
        <v>1</v>
      </c>
      <c r="AZ13">
        <v>115</v>
      </c>
      <c r="BA13">
        <v>224</v>
      </c>
      <c r="BB13">
        <v>175</v>
      </c>
      <c r="BC13">
        <v>49</v>
      </c>
    </row>
    <row r="14" spans="1:55">
      <c r="A14" t="s">
        <v>461</v>
      </c>
      <c r="B14">
        <v>10176</v>
      </c>
      <c r="C14">
        <v>5059</v>
      </c>
      <c r="D14">
        <v>7692</v>
      </c>
      <c r="E14">
        <v>3737</v>
      </c>
      <c r="F14">
        <v>6631</v>
      </c>
      <c r="G14">
        <v>3408</v>
      </c>
      <c r="H14">
        <v>4484</v>
      </c>
      <c r="I14">
        <v>2282</v>
      </c>
      <c r="J14">
        <v>3507</v>
      </c>
      <c r="K14">
        <v>1908</v>
      </c>
      <c r="L14">
        <v>32490</v>
      </c>
      <c r="M14">
        <v>16394</v>
      </c>
      <c r="O14" t="s">
        <v>461</v>
      </c>
      <c r="P14">
        <v>243</v>
      </c>
      <c r="Q14">
        <v>233</v>
      </c>
      <c r="R14">
        <v>235</v>
      </c>
      <c r="S14">
        <v>195</v>
      </c>
      <c r="T14">
        <v>174</v>
      </c>
      <c r="U14">
        <v>1080</v>
      </c>
      <c r="W14" t="s">
        <v>461</v>
      </c>
      <c r="X14">
        <v>4203</v>
      </c>
      <c r="Y14">
        <v>2003</v>
      </c>
      <c r="Z14">
        <v>2193</v>
      </c>
      <c r="AA14">
        <v>949</v>
      </c>
      <c r="AB14">
        <v>2090</v>
      </c>
      <c r="AC14">
        <v>1020</v>
      </c>
      <c r="AD14">
        <v>1061</v>
      </c>
      <c r="AE14">
        <v>514</v>
      </c>
      <c r="AF14">
        <v>1143</v>
      </c>
      <c r="AG14">
        <v>648</v>
      </c>
      <c r="AH14">
        <v>10690</v>
      </c>
      <c r="AI14">
        <v>5134</v>
      </c>
      <c r="AK14" t="s">
        <v>461</v>
      </c>
      <c r="AL14">
        <v>0</v>
      </c>
      <c r="AM14">
        <v>243</v>
      </c>
      <c r="AN14">
        <v>233</v>
      </c>
      <c r="AO14">
        <v>235</v>
      </c>
      <c r="AP14">
        <v>195</v>
      </c>
      <c r="AQ14">
        <v>174</v>
      </c>
      <c r="AR14">
        <v>1080</v>
      </c>
      <c r="AS14">
        <v>738</v>
      </c>
      <c r="AT14">
        <v>646</v>
      </c>
      <c r="AU14">
        <v>92</v>
      </c>
      <c r="AV14">
        <v>726</v>
      </c>
      <c r="AW14">
        <v>491</v>
      </c>
      <c r="AX14">
        <v>91</v>
      </c>
      <c r="AY14">
        <v>71</v>
      </c>
      <c r="AZ14">
        <v>183</v>
      </c>
      <c r="BA14">
        <v>206</v>
      </c>
      <c r="BB14">
        <v>200</v>
      </c>
      <c r="BC14">
        <v>6</v>
      </c>
    </row>
    <row r="15" spans="1:55">
      <c r="A15" t="s">
        <v>462</v>
      </c>
      <c r="B15">
        <v>8268</v>
      </c>
      <c r="C15">
        <v>3945</v>
      </c>
      <c r="D15">
        <v>6728</v>
      </c>
      <c r="E15">
        <v>3186</v>
      </c>
      <c r="F15">
        <v>5863</v>
      </c>
      <c r="G15">
        <v>2836</v>
      </c>
      <c r="H15">
        <v>4083</v>
      </c>
      <c r="I15">
        <v>2094</v>
      </c>
      <c r="J15">
        <v>3012</v>
      </c>
      <c r="K15">
        <v>1635</v>
      </c>
      <c r="L15">
        <v>27954</v>
      </c>
      <c r="M15">
        <v>13696</v>
      </c>
      <c r="O15" t="s">
        <v>462</v>
      </c>
      <c r="P15">
        <v>179</v>
      </c>
      <c r="Q15">
        <v>175</v>
      </c>
      <c r="R15">
        <v>162</v>
      </c>
      <c r="S15">
        <v>129</v>
      </c>
      <c r="T15">
        <v>123</v>
      </c>
      <c r="U15">
        <v>768</v>
      </c>
      <c r="W15" t="s">
        <v>462</v>
      </c>
      <c r="X15">
        <v>3096</v>
      </c>
      <c r="Y15">
        <v>1422</v>
      </c>
      <c r="Z15">
        <v>1991</v>
      </c>
      <c r="AA15">
        <v>864</v>
      </c>
      <c r="AB15">
        <v>2006</v>
      </c>
      <c r="AC15">
        <v>937</v>
      </c>
      <c r="AD15">
        <v>1128</v>
      </c>
      <c r="AE15">
        <v>546</v>
      </c>
      <c r="AF15">
        <v>873</v>
      </c>
      <c r="AG15">
        <v>489</v>
      </c>
      <c r="AH15">
        <v>9094</v>
      </c>
      <c r="AI15">
        <v>4258</v>
      </c>
      <c r="AK15" t="s">
        <v>462</v>
      </c>
      <c r="AL15">
        <v>0</v>
      </c>
      <c r="AM15">
        <v>179</v>
      </c>
      <c r="AN15">
        <v>175</v>
      </c>
      <c r="AO15">
        <v>162</v>
      </c>
      <c r="AP15">
        <v>129</v>
      </c>
      <c r="AQ15">
        <v>123</v>
      </c>
      <c r="AR15">
        <v>768</v>
      </c>
      <c r="AS15">
        <v>573</v>
      </c>
      <c r="AT15">
        <v>516</v>
      </c>
      <c r="AU15">
        <v>57</v>
      </c>
      <c r="AV15">
        <v>535</v>
      </c>
      <c r="AW15">
        <v>346</v>
      </c>
      <c r="AX15">
        <v>73</v>
      </c>
      <c r="AY15">
        <v>18</v>
      </c>
      <c r="AZ15">
        <v>130</v>
      </c>
      <c r="BA15">
        <v>147</v>
      </c>
      <c r="BB15">
        <v>144</v>
      </c>
      <c r="BC15">
        <v>3</v>
      </c>
    </row>
    <row r="16" spans="1:55">
      <c r="A16" t="s">
        <v>463</v>
      </c>
      <c r="B16">
        <v>3821</v>
      </c>
      <c r="C16">
        <v>1810</v>
      </c>
      <c r="D16">
        <v>2425</v>
      </c>
      <c r="E16">
        <v>1144</v>
      </c>
      <c r="F16">
        <v>1984</v>
      </c>
      <c r="G16">
        <v>962</v>
      </c>
      <c r="H16">
        <v>1208</v>
      </c>
      <c r="I16">
        <v>566</v>
      </c>
      <c r="J16">
        <v>738</v>
      </c>
      <c r="K16">
        <v>316</v>
      </c>
      <c r="L16">
        <v>10176</v>
      </c>
      <c r="M16">
        <v>4798</v>
      </c>
      <c r="O16" t="s">
        <v>463</v>
      </c>
      <c r="P16">
        <v>89</v>
      </c>
      <c r="Q16">
        <v>81</v>
      </c>
      <c r="R16">
        <v>81</v>
      </c>
      <c r="S16">
        <v>67</v>
      </c>
      <c r="T16">
        <v>53</v>
      </c>
      <c r="U16">
        <v>371</v>
      </c>
      <c r="W16" t="s">
        <v>463</v>
      </c>
      <c r="X16">
        <v>1574</v>
      </c>
      <c r="Y16">
        <v>739</v>
      </c>
      <c r="Z16">
        <v>893</v>
      </c>
      <c r="AA16">
        <v>407</v>
      </c>
      <c r="AB16">
        <v>739</v>
      </c>
      <c r="AC16">
        <v>336</v>
      </c>
      <c r="AD16">
        <v>365</v>
      </c>
      <c r="AE16">
        <v>172</v>
      </c>
      <c r="AF16">
        <v>220</v>
      </c>
      <c r="AG16">
        <v>94</v>
      </c>
      <c r="AH16">
        <v>3791</v>
      </c>
      <c r="AI16">
        <v>1748</v>
      </c>
      <c r="AK16" t="s">
        <v>463</v>
      </c>
      <c r="AL16">
        <v>0</v>
      </c>
      <c r="AM16">
        <v>89</v>
      </c>
      <c r="AN16">
        <v>81</v>
      </c>
      <c r="AO16">
        <v>81</v>
      </c>
      <c r="AP16">
        <v>67</v>
      </c>
      <c r="AQ16">
        <v>53</v>
      </c>
      <c r="AR16">
        <v>371</v>
      </c>
      <c r="AS16">
        <v>244</v>
      </c>
      <c r="AT16">
        <v>207</v>
      </c>
      <c r="AU16">
        <v>37</v>
      </c>
      <c r="AV16">
        <v>197</v>
      </c>
      <c r="AW16">
        <v>97</v>
      </c>
      <c r="AX16">
        <v>39</v>
      </c>
      <c r="AY16">
        <v>3</v>
      </c>
      <c r="AZ16">
        <v>76</v>
      </c>
      <c r="BA16">
        <v>101</v>
      </c>
      <c r="BB16">
        <v>84</v>
      </c>
      <c r="BC16">
        <v>17</v>
      </c>
    </row>
    <row r="17" spans="1:55">
      <c r="A17" t="s">
        <v>464</v>
      </c>
      <c r="B17">
        <v>7916</v>
      </c>
      <c r="C17">
        <v>3680</v>
      </c>
      <c r="D17">
        <v>2906</v>
      </c>
      <c r="E17">
        <v>1386</v>
      </c>
      <c r="F17">
        <v>1701</v>
      </c>
      <c r="G17">
        <v>835</v>
      </c>
      <c r="H17">
        <v>749</v>
      </c>
      <c r="I17">
        <v>369</v>
      </c>
      <c r="J17">
        <v>446</v>
      </c>
      <c r="K17">
        <v>225</v>
      </c>
      <c r="L17">
        <v>13718</v>
      </c>
      <c r="M17">
        <v>6495</v>
      </c>
      <c r="O17" t="s">
        <v>464</v>
      </c>
      <c r="P17">
        <v>147</v>
      </c>
      <c r="Q17">
        <v>135</v>
      </c>
      <c r="R17">
        <v>115</v>
      </c>
      <c r="S17">
        <v>70</v>
      </c>
      <c r="T17">
        <v>65</v>
      </c>
      <c r="U17">
        <v>532</v>
      </c>
      <c r="W17" t="s">
        <v>464</v>
      </c>
      <c r="X17">
        <v>3848</v>
      </c>
      <c r="Y17">
        <v>1726</v>
      </c>
      <c r="Z17">
        <v>828</v>
      </c>
      <c r="AA17">
        <v>379</v>
      </c>
      <c r="AB17">
        <v>466</v>
      </c>
      <c r="AC17">
        <v>245</v>
      </c>
      <c r="AD17">
        <v>181</v>
      </c>
      <c r="AE17">
        <v>91</v>
      </c>
      <c r="AF17">
        <v>87</v>
      </c>
      <c r="AG17">
        <v>45</v>
      </c>
      <c r="AH17">
        <v>5410</v>
      </c>
      <c r="AI17">
        <v>2486</v>
      </c>
      <c r="AK17" t="s">
        <v>464</v>
      </c>
      <c r="AL17">
        <v>0</v>
      </c>
      <c r="AM17">
        <v>147</v>
      </c>
      <c r="AN17">
        <v>135</v>
      </c>
      <c r="AO17">
        <v>115</v>
      </c>
      <c r="AP17">
        <v>70</v>
      </c>
      <c r="AQ17">
        <v>65</v>
      </c>
      <c r="AR17">
        <v>532</v>
      </c>
      <c r="AS17">
        <v>259</v>
      </c>
      <c r="AT17">
        <v>216</v>
      </c>
      <c r="AU17">
        <v>43</v>
      </c>
      <c r="AV17">
        <v>258</v>
      </c>
      <c r="AW17">
        <v>107</v>
      </c>
      <c r="AX17">
        <v>107</v>
      </c>
      <c r="AY17">
        <v>2</v>
      </c>
      <c r="AZ17">
        <v>150</v>
      </c>
      <c r="BA17">
        <v>148</v>
      </c>
      <c r="BB17">
        <v>145</v>
      </c>
      <c r="BC17">
        <v>3</v>
      </c>
    </row>
    <row r="18" spans="1:55">
      <c r="A18" t="s">
        <v>465</v>
      </c>
      <c r="B18">
        <v>3025</v>
      </c>
      <c r="C18">
        <v>1460</v>
      </c>
      <c r="D18">
        <v>1427</v>
      </c>
      <c r="E18">
        <v>732</v>
      </c>
      <c r="F18">
        <v>779</v>
      </c>
      <c r="G18">
        <v>387</v>
      </c>
      <c r="H18">
        <v>213</v>
      </c>
      <c r="I18">
        <v>103</v>
      </c>
      <c r="J18">
        <v>202</v>
      </c>
      <c r="K18">
        <v>109</v>
      </c>
      <c r="L18">
        <v>5646</v>
      </c>
      <c r="M18">
        <v>2791</v>
      </c>
      <c r="O18" t="s">
        <v>465</v>
      </c>
      <c r="P18">
        <v>59</v>
      </c>
      <c r="Q18">
        <v>55</v>
      </c>
      <c r="R18">
        <v>42</v>
      </c>
      <c r="S18">
        <v>23</v>
      </c>
      <c r="T18">
        <v>24</v>
      </c>
      <c r="U18">
        <v>203</v>
      </c>
      <c r="W18" t="s">
        <v>465</v>
      </c>
      <c r="X18">
        <v>1690</v>
      </c>
      <c r="Y18">
        <v>789</v>
      </c>
      <c r="Z18">
        <v>647</v>
      </c>
      <c r="AA18">
        <v>339</v>
      </c>
      <c r="AB18">
        <v>355</v>
      </c>
      <c r="AC18">
        <v>166</v>
      </c>
      <c r="AD18">
        <v>67</v>
      </c>
      <c r="AE18">
        <v>35</v>
      </c>
      <c r="AF18">
        <v>92</v>
      </c>
      <c r="AG18">
        <v>46</v>
      </c>
      <c r="AH18">
        <v>2851</v>
      </c>
      <c r="AI18">
        <v>1375</v>
      </c>
      <c r="AK18" t="s">
        <v>465</v>
      </c>
      <c r="AL18">
        <v>0</v>
      </c>
      <c r="AM18">
        <v>59</v>
      </c>
      <c r="AN18">
        <v>55</v>
      </c>
      <c r="AO18">
        <v>42</v>
      </c>
      <c r="AP18">
        <v>23</v>
      </c>
      <c r="AQ18">
        <v>24</v>
      </c>
      <c r="AR18">
        <v>203</v>
      </c>
      <c r="AS18">
        <v>116</v>
      </c>
      <c r="AT18">
        <v>86</v>
      </c>
      <c r="AU18">
        <v>30</v>
      </c>
      <c r="AV18">
        <v>77</v>
      </c>
      <c r="AW18">
        <v>20</v>
      </c>
      <c r="AX18">
        <v>0</v>
      </c>
      <c r="AY18">
        <v>1</v>
      </c>
      <c r="AZ18">
        <v>30</v>
      </c>
      <c r="BA18">
        <v>81</v>
      </c>
      <c r="BB18">
        <v>52</v>
      </c>
      <c r="BC18">
        <v>29</v>
      </c>
    </row>
    <row r="19" spans="1:55">
      <c r="A19" t="s">
        <v>561</v>
      </c>
      <c r="B19">
        <v>10749</v>
      </c>
      <c r="C19">
        <v>5251</v>
      </c>
      <c r="D19">
        <v>5605</v>
      </c>
      <c r="E19">
        <v>2775</v>
      </c>
      <c r="F19">
        <v>3370</v>
      </c>
      <c r="G19">
        <v>1765</v>
      </c>
      <c r="H19">
        <v>1709</v>
      </c>
      <c r="I19">
        <v>919</v>
      </c>
      <c r="J19">
        <v>1196</v>
      </c>
      <c r="K19">
        <v>591</v>
      </c>
      <c r="L19">
        <v>22629</v>
      </c>
      <c r="M19">
        <v>11301</v>
      </c>
      <c r="O19" t="s">
        <v>561</v>
      </c>
      <c r="P19">
        <v>203</v>
      </c>
      <c r="Q19">
        <v>177</v>
      </c>
      <c r="R19">
        <v>148</v>
      </c>
      <c r="S19">
        <v>102</v>
      </c>
      <c r="T19">
        <v>84</v>
      </c>
      <c r="U19">
        <v>714</v>
      </c>
      <c r="W19" t="s">
        <v>561</v>
      </c>
      <c r="X19">
        <v>4625</v>
      </c>
      <c r="Y19">
        <v>2123</v>
      </c>
      <c r="Z19">
        <v>2179</v>
      </c>
      <c r="AA19">
        <v>1034</v>
      </c>
      <c r="AB19">
        <v>1213</v>
      </c>
      <c r="AC19">
        <v>611</v>
      </c>
      <c r="AD19">
        <v>445</v>
      </c>
      <c r="AE19">
        <v>214</v>
      </c>
      <c r="AF19">
        <v>304</v>
      </c>
      <c r="AG19">
        <v>147</v>
      </c>
      <c r="AH19">
        <v>8766</v>
      </c>
      <c r="AI19">
        <v>4129</v>
      </c>
      <c r="AK19" t="s">
        <v>561</v>
      </c>
      <c r="AL19">
        <v>0</v>
      </c>
      <c r="AM19">
        <v>203</v>
      </c>
      <c r="AN19">
        <v>177</v>
      </c>
      <c r="AO19">
        <v>148</v>
      </c>
      <c r="AP19">
        <v>102</v>
      </c>
      <c r="AQ19">
        <v>84</v>
      </c>
      <c r="AR19">
        <v>714</v>
      </c>
      <c r="AS19">
        <v>460</v>
      </c>
      <c r="AT19">
        <v>363</v>
      </c>
      <c r="AU19">
        <v>97</v>
      </c>
      <c r="AV19">
        <v>316</v>
      </c>
      <c r="AW19">
        <v>168</v>
      </c>
      <c r="AX19">
        <v>88</v>
      </c>
      <c r="AY19">
        <v>4</v>
      </c>
      <c r="AZ19">
        <v>185</v>
      </c>
      <c r="BA19">
        <v>230</v>
      </c>
      <c r="BB19">
        <v>199</v>
      </c>
      <c r="BC19">
        <v>31</v>
      </c>
    </row>
    <row r="20" spans="1:55">
      <c r="A20" t="s">
        <v>467</v>
      </c>
      <c r="B20">
        <v>16253</v>
      </c>
      <c r="C20">
        <v>7828</v>
      </c>
      <c r="D20">
        <v>7178</v>
      </c>
      <c r="E20">
        <v>3438</v>
      </c>
      <c r="F20">
        <v>5638</v>
      </c>
      <c r="G20">
        <v>2850</v>
      </c>
      <c r="H20">
        <v>2749</v>
      </c>
      <c r="I20">
        <v>1442</v>
      </c>
      <c r="J20">
        <v>1899</v>
      </c>
      <c r="K20">
        <v>945</v>
      </c>
      <c r="L20">
        <v>33717</v>
      </c>
      <c r="M20">
        <v>16503</v>
      </c>
      <c r="O20" t="s">
        <v>467</v>
      </c>
      <c r="P20">
        <v>235</v>
      </c>
      <c r="Q20">
        <v>180</v>
      </c>
      <c r="R20">
        <v>175</v>
      </c>
      <c r="S20">
        <v>119</v>
      </c>
      <c r="T20">
        <v>112</v>
      </c>
      <c r="U20">
        <v>821</v>
      </c>
      <c r="W20" t="s">
        <v>467</v>
      </c>
      <c r="X20">
        <v>7942</v>
      </c>
      <c r="Y20">
        <v>3812</v>
      </c>
      <c r="Z20">
        <v>2394</v>
      </c>
      <c r="AA20">
        <v>1132</v>
      </c>
      <c r="AB20">
        <v>2094</v>
      </c>
      <c r="AC20">
        <v>1061</v>
      </c>
      <c r="AD20">
        <v>956</v>
      </c>
      <c r="AE20">
        <v>504</v>
      </c>
      <c r="AF20">
        <v>602</v>
      </c>
      <c r="AG20">
        <v>300</v>
      </c>
      <c r="AH20">
        <v>13988</v>
      </c>
      <c r="AI20">
        <v>6809</v>
      </c>
      <c r="AK20" t="s">
        <v>467</v>
      </c>
      <c r="AL20">
        <v>0</v>
      </c>
      <c r="AM20">
        <v>235</v>
      </c>
      <c r="AN20">
        <v>180</v>
      </c>
      <c r="AO20">
        <v>175</v>
      </c>
      <c r="AP20">
        <v>119</v>
      </c>
      <c r="AQ20">
        <v>112</v>
      </c>
      <c r="AR20">
        <v>821</v>
      </c>
      <c r="AS20">
        <v>417</v>
      </c>
      <c r="AT20">
        <v>381</v>
      </c>
      <c r="AU20">
        <v>36</v>
      </c>
      <c r="AV20">
        <v>498</v>
      </c>
      <c r="AW20">
        <v>231</v>
      </c>
      <c r="AX20">
        <v>76</v>
      </c>
      <c r="AY20">
        <v>17</v>
      </c>
      <c r="AZ20">
        <v>112</v>
      </c>
      <c r="BA20">
        <v>177</v>
      </c>
      <c r="BB20">
        <v>161</v>
      </c>
      <c r="BC20">
        <v>16</v>
      </c>
    </row>
    <row r="21" spans="1:55">
      <c r="A21" t="s">
        <v>468</v>
      </c>
      <c r="B21">
        <v>13974</v>
      </c>
      <c r="C21">
        <v>6789</v>
      </c>
      <c r="D21">
        <v>5875</v>
      </c>
      <c r="E21">
        <v>2835</v>
      </c>
      <c r="F21">
        <v>3950</v>
      </c>
      <c r="G21">
        <v>1919</v>
      </c>
      <c r="H21">
        <v>1648</v>
      </c>
      <c r="I21">
        <v>841</v>
      </c>
      <c r="J21">
        <v>1409</v>
      </c>
      <c r="K21">
        <v>697</v>
      </c>
      <c r="L21">
        <v>26856</v>
      </c>
      <c r="M21">
        <v>13081</v>
      </c>
      <c r="O21" t="s">
        <v>468</v>
      </c>
      <c r="P21">
        <v>233</v>
      </c>
      <c r="Q21">
        <v>217</v>
      </c>
      <c r="R21">
        <v>193</v>
      </c>
      <c r="S21">
        <v>100</v>
      </c>
      <c r="T21">
        <v>94</v>
      </c>
      <c r="U21">
        <v>837</v>
      </c>
      <c r="W21" t="s">
        <v>468</v>
      </c>
      <c r="X21">
        <v>7170</v>
      </c>
      <c r="Y21">
        <v>3432</v>
      </c>
      <c r="Z21">
        <v>1907</v>
      </c>
      <c r="AA21">
        <v>890</v>
      </c>
      <c r="AB21">
        <v>1313</v>
      </c>
      <c r="AC21">
        <v>624</v>
      </c>
      <c r="AD21">
        <v>403</v>
      </c>
      <c r="AE21">
        <v>210</v>
      </c>
      <c r="AF21">
        <v>512</v>
      </c>
      <c r="AG21">
        <v>251</v>
      </c>
      <c r="AH21">
        <v>11305</v>
      </c>
      <c r="AI21">
        <v>5407</v>
      </c>
      <c r="AK21" t="s">
        <v>468</v>
      </c>
      <c r="AL21">
        <v>0</v>
      </c>
      <c r="AM21">
        <v>233</v>
      </c>
      <c r="AN21">
        <v>217</v>
      </c>
      <c r="AO21">
        <v>193</v>
      </c>
      <c r="AP21">
        <v>100</v>
      </c>
      <c r="AQ21">
        <v>94</v>
      </c>
      <c r="AR21">
        <v>837</v>
      </c>
      <c r="AS21">
        <v>463</v>
      </c>
      <c r="AT21">
        <v>353</v>
      </c>
      <c r="AU21">
        <v>110</v>
      </c>
      <c r="AV21">
        <v>405</v>
      </c>
      <c r="AW21">
        <v>154</v>
      </c>
      <c r="AX21">
        <v>52</v>
      </c>
      <c r="AY21">
        <v>10</v>
      </c>
      <c r="AZ21">
        <v>162</v>
      </c>
      <c r="BA21">
        <v>291</v>
      </c>
      <c r="BB21">
        <v>214</v>
      </c>
      <c r="BC21">
        <v>77</v>
      </c>
    </row>
    <row r="22" spans="1:55">
      <c r="A22" t="s">
        <v>469</v>
      </c>
      <c r="B22">
        <v>10607</v>
      </c>
      <c r="C22">
        <v>5050</v>
      </c>
      <c r="D22">
        <v>7231</v>
      </c>
      <c r="E22">
        <v>3475</v>
      </c>
      <c r="F22">
        <v>6815</v>
      </c>
      <c r="G22">
        <v>3389</v>
      </c>
      <c r="H22">
        <v>2903</v>
      </c>
      <c r="I22">
        <v>1435</v>
      </c>
      <c r="J22">
        <v>2015</v>
      </c>
      <c r="K22">
        <v>996</v>
      </c>
      <c r="L22">
        <v>29571</v>
      </c>
      <c r="M22">
        <v>14345</v>
      </c>
      <c r="O22" t="s">
        <v>469</v>
      </c>
      <c r="P22">
        <v>201</v>
      </c>
      <c r="Q22">
        <v>197</v>
      </c>
      <c r="R22">
        <v>200</v>
      </c>
      <c r="S22">
        <v>119</v>
      </c>
      <c r="T22">
        <v>111</v>
      </c>
      <c r="U22">
        <v>828</v>
      </c>
      <c r="W22" t="s">
        <v>469</v>
      </c>
      <c r="X22">
        <v>5420</v>
      </c>
      <c r="Y22">
        <v>2473</v>
      </c>
      <c r="Z22">
        <v>3320</v>
      </c>
      <c r="AA22">
        <v>1474</v>
      </c>
      <c r="AB22">
        <v>3153</v>
      </c>
      <c r="AC22">
        <v>1570</v>
      </c>
      <c r="AD22">
        <v>852</v>
      </c>
      <c r="AE22">
        <v>406</v>
      </c>
      <c r="AF22">
        <v>833</v>
      </c>
      <c r="AG22">
        <v>417</v>
      </c>
      <c r="AH22">
        <v>13578</v>
      </c>
      <c r="AI22">
        <v>6340</v>
      </c>
      <c r="AK22" t="s">
        <v>469</v>
      </c>
      <c r="AL22">
        <v>0</v>
      </c>
      <c r="AM22">
        <v>201</v>
      </c>
      <c r="AN22">
        <v>197</v>
      </c>
      <c r="AO22">
        <v>200</v>
      </c>
      <c r="AP22">
        <v>119</v>
      </c>
      <c r="AQ22">
        <v>111</v>
      </c>
      <c r="AR22">
        <v>828</v>
      </c>
      <c r="AS22">
        <v>463</v>
      </c>
      <c r="AT22">
        <v>437</v>
      </c>
      <c r="AU22">
        <v>26</v>
      </c>
      <c r="AV22">
        <v>368</v>
      </c>
      <c r="AW22">
        <v>101</v>
      </c>
      <c r="AX22">
        <v>148</v>
      </c>
      <c r="AY22">
        <v>2</v>
      </c>
      <c r="AZ22">
        <v>174</v>
      </c>
      <c r="BA22">
        <v>0</v>
      </c>
      <c r="BB22">
        <v>197</v>
      </c>
      <c r="BC22" t="s">
        <v>619</v>
      </c>
    </row>
    <row r="23" spans="1:55">
      <c r="A23" t="s">
        <v>470</v>
      </c>
      <c r="B23">
        <v>11180</v>
      </c>
      <c r="C23">
        <v>5344</v>
      </c>
      <c r="D23">
        <v>5898</v>
      </c>
      <c r="E23">
        <v>2802</v>
      </c>
      <c r="F23">
        <v>4900</v>
      </c>
      <c r="G23">
        <v>2490</v>
      </c>
      <c r="H23">
        <v>2898</v>
      </c>
      <c r="I23">
        <v>1493</v>
      </c>
      <c r="J23">
        <v>2121</v>
      </c>
      <c r="K23">
        <v>1073</v>
      </c>
      <c r="L23">
        <v>26997</v>
      </c>
      <c r="M23">
        <v>13202</v>
      </c>
      <c r="O23" t="s">
        <v>470</v>
      </c>
      <c r="P23">
        <v>136</v>
      </c>
      <c r="Q23">
        <v>129</v>
      </c>
      <c r="R23">
        <v>121</v>
      </c>
      <c r="S23">
        <v>107</v>
      </c>
      <c r="T23">
        <v>101</v>
      </c>
      <c r="U23">
        <v>594</v>
      </c>
      <c r="W23" t="s">
        <v>470</v>
      </c>
      <c r="X23">
        <v>6079</v>
      </c>
      <c r="Y23">
        <v>2778</v>
      </c>
      <c r="Z23">
        <v>2481</v>
      </c>
      <c r="AA23">
        <v>1130</v>
      </c>
      <c r="AB23">
        <v>1925</v>
      </c>
      <c r="AC23">
        <v>946</v>
      </c>
      <c r="AD23">
        <v>754</v>
      </c>
      <c r="AE23">
        <v>398</v>
      </c>
      <c r="AF23">
        <v>757</v>
      </c>
      <c r="AG23">
        <v>381</v>
      </c>
      <c r="AH23">
        <v>11996</v>
      </c>
      <c r="AI23">
        <v>5633</v>
      </c>
      <c r="AK23" t="s">
        <v>470</v>
      </c>
      <c r="AL23">
        <v>0</v>
      </c>
      <c r="AM23">
        <v>136</v>
      </c>
      <c r="AN23">
        <v>129</v>
      </c>
      <c r="AO23">
        <v>121</v>
      </c>
      <c r="AP23">
        <v>107</v>
      </c>
      <c r="AQ23">
        <v>101</v>
      </c>
      <c r="AR23">
        <v>594</v>
      </c>
      <c r="AS23">
        <v>417</v>
      </c>
      <c r="AT23">
        <v>272</v>
      </c>
      <c r="AU23">
        <v>145</v>
      </c>
      <c r="AV23">
        <v>370</v>
      </c>
      <c r="AW23">
        <v>152</v>
      </c>
      <c r="AX23">
        <v>50</v>
      </c>
      <c r="AY23">
        <v>4</v>
      </c>
      <c r="AZ23">
        <v>195</v>
      </c>
      <c r="BA23">
        <v>126</v>
      </c>
      <c r="BB23">
        <v>121</v>
      </c>
      <c r="BC23">
        <v>5</v>
      </c>
    </row>
    <row r="24" spans="1:55">
      <c r="A24" t="s">
        <v>471</v>
      </c>
      <c r="B24">
        <v>10477</v>
      </c>
      <c r="C24">
        <v>5114</v>
      </c>
      <c r="D24">
        <v>4954</v>
      </c>
      <c r="E24">
        <v>2437</v>
      </c>
      <c r="F24">
        <v>3487</v>
      </c>
      <c r="G24">
        <v>1731</v>
      </c>
      <c r="H24">
        <v>1429</v>
      </c>
      <c r="I24">
        <v>711</v>
      </c>
      <c r="J24">
        <v>1172</v>
      </c>
      <c r="K24">
        <v>554</v>
      </c>
      <c r="L24">
        <v>21519</v>
      </c>
      <c r="M24">
        <v>10547</v>
      </c>
      <c r="O24" t="s">
        <v>471</v>
      </c>
      <c r="P24">
        <v>186</v>
      </c>
      <c r="Q24">
        <v>180</v>
      </c>
      <c r="R24">
        <v>173</v>
      </c>
      <c r="S24">
        <v>128</v>
      </c>
      <c r="T24">
        <v>123</v>
      </c>
      <c r="U24">
        <v>790</v>
      </c>
      <c r="W24" t="s">
        <v>471</v>
      </c>
      <c r="X24">
        <v>5827</v>
      </c>
      <c r="Y24">
        <v>2812</v>
      </c>
      <c r="Z24">
        <v>1826</v>
      </c>
      <c r="AA24">
        <v>873</v>
      </c>
      <c r="AB24">
        <v>1243</v>
      </c>
      <c r="AC24">
        <v>627</v>
      </c>
      <c r="AD24">
        <v>323</v>
      </c>
      <c r="AE24">
        <v>141</v>
      </c>
      <c r="AF24">
        <v>434</v>
      </c>
      <c r="AG24">
        <v>212</v>
      </c>
      <c r="AH24">
        <v>9653</v>
      </c>
      <c r="AI24">
        <v>4665</v>
      </c>
      <c r="AK24" t="s">
        <v>471</v>
      </c>
      <c r="AL24">
        <v>0</v>
      </c>
      <c r="AM24">
        <v>186</v>
      </c>
      <c r="AN24">
        <v>180</v>
      </c>
      <c r="AO24">
        <v>173</v>
      </c>
      <c r="AP24">
        <v>128</v>
      </c>
      <c r="AQ24">
        <v>123</v>
      </c>
      <c r="AR24">
        <v>790</v>
      </c>
      <c r="AS24">
        <v>373</v>
      </c>
      <c r="AT24">
        <v>345</v>
      </c>
      <c r="AU24">
        <v>28</v>
      </c>
      <c r="AV24">
        <v>343</v>
      </c>
      <c r="AW24">
        <v>112</v>
      </c>
      <c r="AX24">
        <v>127</v>
      </c>
      <c r="AY24">
        <v>7</v>
      </c>
      <c r="AZ24">
        <v>155</v>
      </c>
      <c r="BA24">
        <v>186</v>
      </c>
      <c r="BB24">
        <v>179</v>
      </c>
      <c r="BC24">
        <v>7</v>
      </c>
    </row>
    <row r="25" spans="1:55">
      <c r="A25" t="s">
        <v>472</v>
      </c>
      <c r="B25">
        <v>10264</v>
      </c>
      <c r="C25">
        <v>4870</v>
      </c>
      <c r="D25">
        <v>6774</v>
      </c>
      <c r="E25">
        <v>3279</v>
      </c>
      <c r="F25">
        <v>5335</v>
      </c>
      <c r="G25">
        <v>2718</v>
      </c>
      <c r="H25">
        <v>3195</v>
      </c>
      <c r="I25">
        <v>1679</v>
      </c>
      <c r="J25">
        <v>2243</v>
      </c>
      <c r="K25">
        <v>1215</v>
      </c>
      <c r="L25">
        <v>27811</v>
      </c>
      <c r="M25">
        <v>13761</v>
      </c>
      <c r="O25" t="s">
        <v>472</v>
      </c>
      <c r="P25">
        <v>210</v>
      </c>
      <c r="Q25">
        <v>206</v>
      </c>
      <c r="R25">
        <v>192</v>
      </c>
      <c r="S25">
        <v>149</v>
      </c>
      <c r="T25">
        <v>135</v>
      </c>
      <c r="U25">
        <v>892</v>
      </c>
      <c r="W25" t="s">
        <v>472</v>
      </c>
      <c r="X25">
        <v>4331</v>
      </c>
      <c r="Y25">
        <v>1963</v>
      </c>
      <c r="Z25">
        <v>2017</v>
      </c>
      <c r="AA25">
        <v>892</v>
      </c>
      <c r="AB25">
        <v>1592</v>
      </c>
      <c r="AC25">
        <v>779</v>
      </c>
      <c r="AD25">
        <v>791</v>
      </c>
      <c r="AE25">
        <v>408</v>
      </c>
      <c r="AF25">
        <v>535</v>
      </c>
      <c r="AG25">
        <v>291</v>
      </c>
      <c r="AH25">
        <v>9266</v>
      </c>
      <c r="AI25">
        <v>4333</v>
      </c>
      <c r="AK25" t="s">
        <v>472</v>
      </c>
      <c r="AL25">
        <v>0</v>
      </c>
      <c r="AM25">
        <v>210</v>
      </c>
      <c r="AN25">
        <v>206</v>
      </c>
      <c r="AO25">
        <v>192</v>
      </c>
      <c r="AP25">
        <v>149</v>
      </c>
      <c r="AQ25">
        <v>135</v>
      </c>
      <c r="AR25">
        <v>892</v>
      </c>
      <c r="AS25">
        <v>570</v>
      </c>
      <c r="AT25">
        <v>487</v>
      </c>
      <c r="AU25">
        <v>83</v>
      </c>
      <c r="AV25">
        <v>517</v>
      </c>
      <c r="AW25">
        <v>345</v>
      </c>
      <c r="AX25">
        <v>75</v>
      </c>
      <c r="AY25">
        <v>36</v>
      </c>
      <c r="AZ25">
        <v>158</v>
      </c>
      <c r="BA25">
        <v>208</v>
      </c>
      <c r="BB25">
        <v>186</v>
      </c>
      <c r="BC25">
        <v>22</v>
      </c>
    </row>
    <row r="26" spans="1:55">
      <c r="A26" t="s">
        <v>562</v>
      </c>
      <c r="B26">
        <v>1007</v>
      </c>
      <c r="C26">
        <v>475</v>
      </c>
      <c r="D26">
        <v>911</v>
      </c>
      <c r="E26">
        <v>428</v>
      </c>
      <c r="F26">
        <v>777</v>
      </c>
      <c r="G26">
        <v>374</v>
      </c>
      <c r="H26">
        <v>495</v>
      </c>
      <c r="I26">
        <v>249</v>
      </c>
      <c r="J26">
        <v>315</v>
      </c>
      <c r="K26">
        <v>170</v>
      </c>
      <c r="L26">
        <v>3505</v>
      </c>
      <c r="M26">
        <v>1696</v>
      </c>
      <c r="O26" t="s">
        <v>562</v>
      </c>
      <c r="P26">
        <v>18</v>
      </c>
      <c r="Q26">
        <v>19</v>
      </c>
      <c r="R26">
        <v>18</v>
      </c>
      <c r="S26">
        <v>17</v>
      </c>
      <c r="T26">
        <v>17</v>
      </c>
      <c r="U26">
        <v>89</v>
      </c>
      <c r="W26" t="s">
        <v>562</v>
      </c>
      <c r="X26">
        <v>528</v>
      </c>
      <c r="Y26">
        <v>238</v>
      </c>
      <c r="Z26">
        <v>469</v>
      </c>
      <c r="AA26">
        <v>214</v>
      </c>
      <c r="AB26">
        <v>405</v>
      </c>
      <c r="AC26">
        <v>188</v>
      </c>
      <c r="AD26">
        <v>160</v>
      </c>
      <c r="AE26">
        <v>86</v>
      </c>
      <c r="AF26">
        <v>108</v>
      </c>
      <c r="AG26">
        <v>61</v>
      </c>
      <c r="AH26">
        <v>1670</v>
      </c>
      <c r="AI26">
        <v>787</v>
      </c>
      <c r="AK26" t="s">
        <v>562</v>
      </c>
      <c r="AL26">
        <v>0</v>
      </c>
      <c r="AM26">
        <v>18</v>
      </c>
      <c r="AN26">
        <v>19</v>
      </c>
      <c r="AO26">
        <v>18</v>
      </c>
      <c r="AP26">
        <v>17</v>
      </c>
      <c r="AQ26">
        <v>17</v>
      </c>
      <c r="AR26">
        <v>89</v>
      </c>
      <c r="AS26">
        <v>78</v>
      </c>
      <c r="AT26">
        <v>64</v>
      </c>
      <c r="AU26">
        <v>14</v>
      </c>
      <c r="AV26">
        <v>68</v>
      </c>
      <c r="AW26">
        <v>41</v>
      </c>
      <c r="AX26">
        <v>1</v>
      </c>
      <c r="AY26">
        <v>2</v>
      </c>
      <c r="AZ26">
        <v>15</v>
      </c>
      <c r="BA26">
        <v>16</v>
      </c>
      <c r="BB26">
        <v>16</v>
      </c>
      <c r="BC26">
        <v>0</v>
      </c>
    </row>
    <row r="27" spans="1:55">
      <c r="A27" t="s">
        <v>474</v>
      </c>
      <c r="B27">
        <v>7128</v>
      </c>
      <c r="C27">
        <v>3412</v>
      </c>
      <c r="D27">
        <v>3677</v>
      </c>
      <c r="E27">
        <v>1771</v>
      </c>
      <c r="F27">
        <v>2791</v>
      </c>
      <c r="G27">
        <v>1400</v>
      </c>
      <c r="H27">
        <v>1368</v>
      </c>
      <c r="I27">
        <v>672</v>
      </c>
      <c r="J27">
        <v>1011</v>
      </c>
      <c r="K27">
        <v>485</v>
      </c>
      <c r="L27">
        <v>15975</v>
      </c>
      <c r="M27">
        <v>7740</v>
      </c>
      <c r="O27" t="s">
        <v>474</v>
      </c>
      <c r="P27">
        <v>111</v>
      </c>
      <c r="Q27">
        <v>96</v>
      </c>
      <c r="R27">
        <v>87</v>
      </c>
      <c r="S27">
        <v>59</v>
      </c>
      <c r="T27">
        <v>53</v>
      </c>
      <c r="U27">
        <v>406</v>
      </c>
      <c r="W27" t="s">
        <v>474</v>
      </c>
      <c r="X27">
        <v>3445</v>
      </c>
      <c r="Y27">
        <v>1570</v>
      </c>
      <c r="Z27">
        <v>1448</v>
      </c>
      <c r="AA27">
        <v>646</v>
      </c>
      <c r="AB27">
        <v>1039</v>
      </c>
      <c r="AC27">
        <v>510</v>
      </c>
      <c r="AD27">
        <v>298</v>
      </c>
      <c r="AE27">
        <v>159</v>
      </c>
      <c r="AF27">
        <v>340</v>
      </c>
      <c r="AG27">
        <v>160</v>
      </c>
      <c r="AH27">
        <v>6570</v>
      </c>
      <c r="AI27">
        <v>3045</v>
      </c>
      <c r="AK27" t="s">
        <v>474</v>
      </c>
      <c r="AL27">
        <v>0</v>
      </c>
      <c r="AM27">
        <v>111</v>
      </c>
      <c r="AN27">
        <v>96</v>
      </c>
      <c r="AO27">
        <v>87</v>
      </c>
      <c r="AP27">
        <v>59</v>
      </c>
      <c r="AQ27">
        <v>53</v>
      </c>
      <c r="AR27">
        <v>406</v>
      </c>
      <c r="AS27">
        <v>215</v>
      </c>
      <c r="AT27">
        <v>202</v>
      </c>
      <c r="AU27">
        <v>13</v>
      </c>
      <c r="AV27">
        <v>197</v>
      </c>
      <c r="AW27">
        <v>75</v>
      </c>
      <c r="AX27">
        <v>26</v>
      </c>
      <c r="AY27">
        <v>4</v>
      </c>
      <c r="AZ27">
        <v>39</v>
      </c>
      <c r="BA27">
        <v>104</v>
      </c>
      <c r="BB27">
        <v>98</v>
      </c>
      <c r="BC27">
        <v>6</v>
      </c>
    </row>
    <row r="28" spans="1:55">
      <c r="A28" t="s">
        <v>475</v>
      </c>
      <c r="B28">
        <v>5814</v>
      </c>
      <c r="C28">
        <v>2844</v>
      </c>
      <c r="D28">
        <v>3507</v>
      </c>
      <c r="E28">
        <v>1706</v>
      </c>
      <c r="F28">
        <v>2508</v>
      </c>
      <c r="G28">
        <v>1283</v>
      </c>
      <c r="H28">
        <v>1099</v>
      </c>
      <c r="I28">
        <v>582</v>
      </c>
      <c r="J28">
        <v>601</v>
      </c>
      <c r="K28">
        <v>311</v>
      </c>
      <c r="L28">
        <v>13529</v>
      </c>
      <c r="M28">
        <v>6726</v>
      </c>
      <c r="O28" t="s">
        <v>475</v>
      </c>
      <c r="P28">
        <v>122</v>
      </c>
      <c r="Q28">
        <v>110</v>
      </c>
      <c r="R28">
        <v>99</v>
      </c>
      <c r="S28">
        <v>46</v>
      </c>
      <c r="T28">
        <v>34</v>
      </c>
      <c r="U28">
        <v>411</v>
      </c>
      <c r="W28" t="s">
        <v>475</v>
      </c>
      <c r="X28">
        <v>3097</v>
      </c>
      <c r="Y28">
        <v>1452</v>
      </c>
      <c r="Z28">
        <v>1489</v>
      </c>
      <c r="AA28">
        <v>692</v>
      </c>
      <c r="AB28">
        <v>957</v>
      </c>
      <c r="AC28">
        <v>489</v>
      </c>
      <c r="AD28">
        <v>298</v>
      </c>
      <c r="AE28">
        <v>157</v>
      </c>
      <c r="AF28">
        <v>130</v>
      </c>
      <c r="AG28">
        <v>68</v>
      </c>
      <c r="AH28">
        <v>5971</v>
      </c>
      <c r="AI28">
        <v>2858</v>
      </c>
      <c r="AK28" t="s">
        <v>475</v>
      </c>
      <c r="AL28">
        <v>0</v>
      </c>
      <c r="AM28">
        <v>122</v>
      </c>
      <c r="AN28">
        <v>110</v>
      </c>
      <c r="AO28">
        <v>99</v>
      </c>
      <c r="AP28">
        <v>46</v>
      </c>
      <c r="AQ28">
        <v>34</v>
      </c>
      <c r="AR28">
        <v>411</v>
      </c>
      <c r="AS28">
        <v>248</v>
      </c>
      <c r="AT28">
        <v>196</v>
      </c>
      <c r="AU28">
        <v>52</v>
      </c>
      <c r="AV28">
        <v>241</v>
      </c>
      <c r="AW28">
        <v>127</v>
      </c>
      <c r="AX28">
        <v>23</v>
      </c>
      <c r="AY28">
        <v>10</v>
      </c>
      <c r="AZ28">
        <v>75</v>
      </c>
      <c r="BA28">
        <v>139</v>
      </c>
      <c r="BB28">
        <v>110</v>
      </c>
      <c r="BC28">
        <v>29</v>
      </c>
    </row>
    <row r="29" spans="1:55">
      <c r="A29" t="s">
        <v>476</v>
      </c>
      <c r="B29">
        <v>12132</v>
      </c>
      <c r="C29">
        <v>5916</v>
      </c>
      <c r="D29">
        <v>5146</v>
      </c>
      <c r="E29">
        <v>2549</v>
      </c>
      <c r="F29">
        <v>3696</v>
      </c>
      <c r="G29">
        <v>1777</v>
      </c>
      <c r="H29">
        <v>1804</v>
      </c>
      <c r="I29">
        <v>921</v>
      </c>
      <c r="J29">
        <v>1376</v>
      </c>
      <c r="K29">
        <v>700</v>
      </c>
      <c r="L29">
        <v>24154</v>
      </c>
      <c r="M29">
        <v>11863</v>
      </c>
      <c r="O29" t="s">
        <v>476</v>
      </c>
      <c r="P29">
        <v>180</v>
      </c>
      <c r="Q29">
        <v>169</v>
      </c>
      <c r="R29">
        <v>155</v>
      </c>
      <c r="S29">
        <v>99</v>
      </c>
      <c r="T29">
        <v>91</v>
      </c>
      <c r="U29">
        <v>694</v>
      </c>
      <c r="W29" t="s">
        <v>476</v>
      </c>
      <c r="X29">
        <v>5672</v>
      </c>
      <c r="Y29">
        <v>2685</v>
      </c>
      <c r="Z29">
        <v>1655</v>
      </c>
      <c r="AA29">
        <v>823</v>
      </c>
      <c r="AB29">
        <v>1173</v>
      </c>
      <c r="AC29">
        <v>569</v>
      </c>
      <c r="AD29">
        <v>476</v>
      </c>
      <c r="AE29">
        <v>241</v>
      </c>
      <c r="AF29">
        <v>466</v>
      </c>
      <c r="AG29">
        <v>229</v>
      </c>
      <c r="AH29">
        <v>9442</v>
      </c>
      <c r="AI29">
        <v>4547</v>
      </c>
      <c r="AK29" t="s">
        <v>476</v>
      </c>
      <c r="AL29">
        <v>0</v>
      </c>
      <c r="AM29">
        <v>180</v>
      </c>
      <c r="AN29">
        <v>169</v>
      </c>
      <c r="AO29">
        <v>155</v>
      </c>
      <c r="AP29">
        <v>99</v>
      </c>
      <c r="AQ29">
        <v>91</v>
      </c>
      <c r="AR29">
        <v>694</v>
      </c>
      <c r="AS29">
        <v>372</v>
      </c>
      <c r="AT29">
        <v>347</v>
      </c>
      <c r="AU29">
        <v>25</v>
      </c>
      <c r="AV29">
        <v>325</v>
      </c>
      <c r="AW29">
        <v>99</v>
      </c>
      <c r="AX29">
        <v>110</v>
      </c>
      <c r="AY29">
        <v>16</v>
      </c>
      <c r="AZ29">
        <v>135</v>
      </c>
      <c r="BA29">
        <v>203</v>
      </c>
      <c r="BB29">
        <v>167</v>
      </c>
      <c r="BC29">
        <v>36</v>
      </c>
    </row>
    <row r="31" spans="1:55">
      <c r="A31" s="887" t="s">
        <v>160</v>
      </c>
    </row>
    <row r="32" spans="1:55">
      <c r="A32" s="274"/>
    </row>
    <row r="33" spans="1:35">
      <c r="A33" t="s">
        <v>218</v>
      </c>
      <c r="W33" t="s">
        <v>163</v>
      </c>
    </row>
    <row r="34" spans="1:35">
      <c r="A34" t="s">
        <v>159</v>
      </c>
      <c r="O34" t="s">
        <v>458</v>
      </c>
      <c r="W34" t="s">
        <v>164</v>
      </c>
    </row>
    <row r="35" spans="1:35">
      <c r="A35" t="s">
        <v>458</v>
      </c>
      <c r="W35" t="s">
        <v>458</v>
      </c>
    </row>
    <row r="36" spans="1:35">
      <c r="A36" t="s">
        <v>618</v>
      </c>
      <c r="B36" t="s">
        <v>378</v>
      </c>
      <c r="D36" t="s">
        <v>379</v>
      </c>
      <c r="F36" t="s">
        <v>380</v>
      </c>
      <c r="H36" t="s">
        <v>381</v>
      </c>
      <c r="J36" t="s">
        <v>382</v>
      </c>
      <c r="L36" t="s">
        <v>377</v>
      </c>
    </row>
    <row r="37" spans="1:35">
      <c r="A37" t="s">
        <v>387</v>
      </c>
      <c r="B37" t="s">
        <v>665</v>
      </c>
      <c r="C37" t="s">
        <v>389</v>
      </c>
      <c r="D37" t="s">
        <v>665</v>
      </c>
      <c r="E37" t="s">
        <v>389</v>
      </c>
      <c r="F37" t="s">
        <v>665</v>
      </c>
      <c r="G37" t="s">
        <v>389</v>
      </c>
      <c r="H37" t="s">
        <v>665</v>
      </c>
      <c r="I37" t="s">
        <v>389</v>
      </c>
      <c r="J37" t="s">
        <v>665</v>
      </c>
      <c r="K37" t="s">
        <v>389</v>
      </c>
      <c r="L37" t="s">
        <v>665</v>
      </c>
      <c r="M37" t="s">
        <v>389</v>
      </c>
      <c r="O37" t="s">
        <v>387</v>
      </c>
      <c r="P37" t="s">
        <v>396</v>
      </c>
      <c r="Q37" t="s">
        <v>397</v>
      </c>
      <c r="R37" t="s">
        <v>398</v>
      </c>
      <c r="S37" t="s">
        <v>399</v>
      </c>
      <c r="T37" t="s">
        <v>400</v>
      </c>
      <c r="U37" t="s">
        <v>94</v>
      </c>
    </row>
    <row r="38" spans="1:35">
      <c r="L38">
        <f>SUM(L41:L58)</f>
        <v>382722</v>
      </c>
    </row>
    <row r="39" spans="1:35">
      <c r="A39" t="s">
        <v>407</v>
      </c>
      <c r="B39">
        <v>156947</v>
      </c>
      <c r="C39">
        <f>+C10/B10*B39</f>
        <v>75662.193736353016</v>
      </c>
      <c r="D39">
        <v>90550</v>
      </c>
      <c r="E39">
        <f>+E10/D10*D39</f>
        <v>43902.648338263447</v>
      </c>
      <c r="F39">
        <v>69221</v>
      </c>
      <c r="G39">
        <f>+G10/F10*F39</f>
        <v>34564.676008985283</v>
      </c>
      <c r="H39">
        <v>37708</v>
      </c>
      <c r="I39">
        <f>+I10/H10*H39</f>
        <v>19269.550791864516</v>
      </c>
      <c r="J39">
        <v>28298</v>
      </c>
      <c r="K39">
        <f>+K10/J10*J39</f>
        <v>14584.880908921587</v>
      </c>
      <c r="L39">
        <f>+B39+D39+F39+H39+J39</f>
        <v>382724</v>
      </c>
      <c r="M39">
        <f>+C39+E39+G39+I39+K39</f>
        <v>187983.94978438786</v>
      </c>
      <c r="O39" t="s">
        <v>407</v>
      </c>
      <c r="P39">
        <f t="shared" ref="P39:U39" si="0">SUM(P41:P58)</f>
        <v>2797</v>
      </c>
      <c r="Q39">
        <f t="shared" si="0"/>
        <v>2726</v>
      </c>
      <c r="R39">
        <f t="shared" si="0"/>
        <v>2488</v>
      </c>
      <c r="S39">
        <f t="shared" si="0"/>
        <v>1756</v>
      </c>
      <c r="T39">
        <f t="shared" si="0"/>
        <v>1622</v>
      </c>
      <c r="U39">
        <f t="shared" si="0"/>
        <v>11389</v>
      </c>
      <c r="X39">
        <v>74166</v>
      </c>
      <c r="Y39">
        <v>34655</v>
      </c>
      <c r="Z39">
        <v>30164</v>
      </c>
      <c r="AA39">
        <v>13871</v>
      </c>
      <c r="AB39">
        <v>23763</v>
      </c>
      <c r="AC39">
        <v>11644</v>
      </c>
      <c r="AD39">
        <v>9702</v>
      </c>
      <c r="AE39">
        <v>4878</v>
      </c>
      <c r="AF39">
        <v>9284</v>
      </c>
      <c r="AG39">
        <v>4816</v>
      </c>
      <c r="AH39" s="274">
        <f>+X39+Z39+AB39+AD39+AF39</f>
        <v>147079</v>
      </c>
      <c r="AI39" s="274">
        <f>+Y39+AA39+AC39+AE39+AG39</f>
        <v>69864</v>
      </c>
    </row>
    <row r="40" spans="1:35">
      <c r="L40">
        <f t="shared" ref="L40:L58" si="1">+B40+D40+F40+H40+J40</f>
        <v>0</v>
      </c>
      <c r="M40">
        <f t="shared" ref="M40:M58" si="2">+C40+E40+G40+I40+K40</f>
        <v>0</v>
      </c>
      <c r="AH40" s="274">
        <f t="shared" ref="AH40:AH58" si="3">+X40+Z40+AB40+AD40+AF40</f>
        <v>0</v>
      </c>
      <c r="AI40" s="274">
        <f t="shared" ref="AI40:AI58" si="4">+Y40+AA40+AC40+AE40+AG40</f>
        <v>0</v>
      </c>
    </row>
    <row r="41" spans="1:35">
      <c r="A41" t="s">
        <v>459</v>
      </c>
      <c r="B41">
        <f t="shared" ref="B41:B56" si="5">ROUND(+B12/B$10*B$39,0)</f>
        <v>3720</v>
      </c>
      <c r="C41">
        <f t="shared" ref="C41:K41" si="6">ROUND(+C12/C$10*C$39,0)</f>
        <v>1778</v>
      </c>
      <c r="D41">
        <f t="shared" si="6"/>
        <v>3468</v>
      </c>
      <c r="E41">
        <f t="shared" si="6"/>
        <v>1711</v>
      </c>
      <c r="F41">
        <f t="shared" si="6"/>
        <v>3799</v>
      </c>
      <c r="G41">
        <f t="shared" si="6"/>
        <v>1854</v>
      </c>
      <c r="H41">
        <f t="shared" si="6"/>
        <v>2841</v>
      </c>
      <c r="I41">
        <f t="shared" si="6"/>
        <v>1463</v>
      </c>
      <c r="J41">
        <f t="shared" si="6"/>
        <v>2487</v>
      </c>
      <c r="K41">
        <f t="shared" si="6"/>
        <v>1341</v>
      </c>
      <c r="L41">
        <f t="shared" si="1"/>
        <v>16315</v>
      </c>
      <c r="M41">
        <f t="shared" si="2"/>
        <v>8147</v>
      </c>
      <c r="O41" t="s">
        <v>459</v>
      </c>
      <c r="P41">
        <f>ROUND(+P12/B12*B41,0)</f>
        <v>68</v>
      </c>
      <c r="Q41">
        <f>ROUND(+Q12/D12*D41,0)</f>
        <v>72</v>
      </c>
      <c r="R41">
        <f>+ROUND(R12/F12*F41,0)</f>
        <v>75</v>
      </c>
      <c r="S41">
        <f>+ROUND(S12/H12*H41,0)</f>
        <v>64</v>
      </c>
      <c r="T41">
        <f>+ROUND(T12/J12*J41,0)</f>
        <v>59</v>
      </c>
      <c r="U41">
        <f t="shared" ref="U41:U58" si="7">SUM(P41:T41)</f>
        <v>338</v>
      </c>
      <c r="X41">
        <f t="shared" ref="X41:AG41" si="8">ROUND(+X12/X$10*X$39,0)</f>
        <v>1279</v>
      </c>
      <c r="Y41">
        <f t="shared" si="8"/>
        <v>571</v>
      </c>
      <c r="Z41">
        <f t="shared" si="8"/>
        <v>994</v>
      </c>
      <c r="AA41">
        <f t="shared" si="8"/>
        <v>429</v>
      </c>
      <c r="AB41">
        <f t="shared" si="8"/>
        <v>1258</v>
      </c>
      <c r="AC41">
        <f t="shared" si="8"/>
        <v>597</v>
      </c>
      <c r="AD41">
        <f t="shared" si="8"/>
        <v>821</v>
      </c>
      <c r="AE41">
        <f t="shared" si="8"/>
        <v>432</v>
      </c>
      <c r="AF41">
        <f t="shared" si="8"/>
        <v>778</v>
      </c>
      <c r="AG41">
        <f t="shared" si="8"/>
        <v>423</v>
      </c>
      <c r="AH41" s="274">
        <f t="shared" si="3"/>
        <v>5130</v>
      </c>
      <c r="AI41" s="274">
        <f t="shared" si="4"/>
        <v>2452</v>
      </c>
    </row>
    <row r="42" spans="1:35">
      <c r="A42" t="s">
        <v>460</v>
      </c>
      <c r="B42">
        <f t="shared" si="5"/>
        <v>10977</v>
      </c>
      <c r="C42">
        <f t="shared" ref="C42:K42" si="9">ROUND(+C13/C$10*C$39,0)</f>
        <v>5298</v>
      </c>
      <c r="D42">
        <f t="shared" si="9"/>
        <v>5219</v>
      </c>
      <c r="E42">
        <f t="shared" si="9"/>
        <v>2612</v>
      </c>
      <c r="F42">
        <f t="shared" si="9"/>
        <v>3405</v>
      </c>
      <c r="G42">
        <f t="shared" si="9"/>
        <v>1691</v>
      </c>
      <c r="H42">
        <f t="shared" si="9"/>
        <v>1712</v>
      </c>
      <c r="I42">
        <f t="shared" si="9"/>
        <v>876</v>
      </c>
      <c r="J42">
        <f t="shared" si="9"/>
        <v>1289</v>
      </c>
      <c r="K42">
        <f t="shared" si="9"/>
        <v>668</v>
      </c>
      <c r="L42">
        <f t="shared" si="1"/>
        <v>22602</v>
      </c>
      <c r="M42">
        <f t="shared" si="2"/>
        <v>11145</v>
      </c>
      <c r="O42" t="s">
        <v>460</v>
      </c>
      <c r="P42">
        <f t="shared" ref="P42:P58" si="10">ROUND(+P13/B13*B42,0)</f>
        <v>188</v>
      </c>
      <c r="Q42">
        <f t="shared" ref="Q42:Q58" si="11">ROUND(+Q13/D13*D42,0)</f>
        <v>175</v>
      </c>
      <c r="R42">
        <f t="shared" ref="R42:R58" si="12">+ROUND(R13/F13*F42,0)</f>
        <v>151</v>
      </c>
      <c r="S42">
        <f t="shared" ref="S42:S58" si="13">+ROUND(S13/H13*H42,0)</f>
        <v>109</v>
      </c>
      <c r="T42">
        <f t="shared" ref="T42:T58" si="14">+ROUND(T13/J13*J42,0)</f>
        <v>94</v>
      </c>
      <c r="U42">
        <f t="shared" si="7"/>
        <v>717</v>
      </c>
      <c r="X42">
        <f t="shared" ref="X42:Y58" si="15">ROUND(+X13/X$10*X$39,0)</f>
        <v>3974</v>
      </c>
      <c r="Y42">
        <f t="shared" si="15"/>
        <v>1896</v>
      </c>
      <c r="Z42">
        <f t="shared" ref="Z42:AA58" si="16">ROUND(+Z13/Z$10*Z$39,0)</f>
        <v>1579</v>
      </c>
      <c r="AA42">
        <f t="shared" si="16"/>
        <v>771</v>
      </c>
      <c r="AB42">
        <f t="shared" ref="AB42:AC58" si="17">ROUND(+AB13/AB$10*AB$39,0)</f>
        <v>912</v>
      </c>
      <c r="AC42">
        <f t="shared" si="17"/>
        <v>452</v>
      </c>
      <c r="AD42">
        <f t="shared" ref="AD42:AE58" si="18">ROUND(+AD13/AD$10*AD$39,0)</f>
        <v>354</v>
      </c>
      <c r="AE42">
        <f t="shared" si="18"/>
        <v>179</v>
      </c>
      <c r="AF42">
        <f t="shared" ref="AF42:AG58" si="19">ROUND(+AF13/AF$10*AF$39,0)</f>
        <v>359</v>
      </c>
      <c r="AG42">
        <f t="shared" si="19"/>
        <v>187</v>
      </c>
      <c r="AH42" s="274">
        <f t="shared" si="3"/>
        <v>7178</v>
      </c>
      <c r="AI42" s="274">
        <f t="shared" si="4"/>
        <v>3485</v>
      </c>
    </row>
    <row r="43" spans="1:35">
      <c r="A43" t="s">
        <v>461</v>
      </c>
      <c r="B43">
        <f t="shared" si="5"/>
        <v>10137</v>
      </c>
      <c r="C43">
        <f t="shared" ref="C43:K43" si="20">ROUND(+C14/C$10*C$39,0)</f>
        <v>5040</v>
      </c>
      <c r="D43">
        <f t="shared" si="20"/>
        <v>8080</v>
      </c>
      <c r="E43">
        <f t="shared" si="20"/>
        <v>3925</v>
      </c>
      <c r="F43">
        <f t="shared" si="20"/>
        <v>6828</v>
      </c>
      <c r="G43">
        <f t="shared" si="20"/>
        <v>3509</v>
      </c>
      <c r="H43">
        <f t="shared" si="20"/>
        <v>4641</v>
      </c>
      <c r="I43">
        <f t="shared" si="20"/>
        <v>2362</v>
      </c>
      <c r="J43">
        <f t="shared" si="20"/>
        <v>3697</v>
      </c>
      <c r="K43">
        <f t="shared" si="20"/>
        <v>2011</v>
      </c>
      <c r="L43">
        <f t="shared" si="1"/>
        <v>33383</v>
      </c>
      <c r="M43">
        <f t="shared" si="2"/>
        <v>16847</v>
      </c>
      <c r="O43" t="s">
        <v>461</v>
      </c>
      <c r="P43">
        <f t="shared" si="10"/>
        <v>242</v>
      </c>
      <c r="Q43">
        <f t="shared" si="11"/>
        <v>245</v>
      </c>
      <c r="R43">
        <f t="shared" si="12"/>
        <v>242</v>
      </c>
      <c r="S43">
        <f t="shared" si="13"/>
        <v>202</v>
      </c>
      <c r="T43">
        <f t="shared" si="14"/>
        <v>183</v>
      </c>
      <c r="U43">
        <f t="shared" si="7"/>
        <v>1114</v>
      </c>
      <c r="X43">
        <f t="shared" si="15"/>
        <v>4225</v>
      </c>
      <c r="Y43">
        <f t="shared" si="15"/>
        <v>2014</v>
      </c>
      <c r="Z43">
        <f t="shared" si="16"/>
        <v>2182</v>
      </c>
      <c r="AA43">
        <f t="shared" si="16"/>
        <v>944</v>
      </c>
      <c r="AB43">
        <f t="shared" si="17"/>
        <v>2074</v>
      </c>
      <c r="AC43">
        <f t="shared" si="17"/>
        <v>1012</v>
      </c>
      <c r="AD43">
        <f t="shared" si="18"/>
        <v>1057</v>
      </c>
      <c r="AE43">
        <f t="shared" si="18"/>
        <v>512</v>
      </c>
      <c r="AF43">
        <f t="shared" si="19"/>
        <v>1252</v>
      </c>
      <c r="AG43">
        <f t="shared" si="19"/>
        <v>710</v>
      </c>
      <c r="AH43" s="274">
        <f t="shared" si="3"/>
        <v>10790</v>
      </c>
      <c r="AI43" s="274">
        <f t="shared" si="4"/>
        <v>5192</v>
      </c>
    </row>
    <row r="44" spans="1:35">
      <c r="A44" t="s">
        <v>462</v>
      </c>
      <c r="B44">
        <f t="shared" si="5"/>
        <v>8237</v>
      </c>
      <c r="C44">
        <f t="shared" ref="C44:K44" si="21">ROUND(+C15/C$10*C$39,0)</f>
        <v>3930</v>
      </c>
      <c r="D44">
        <f t="shared" si="21"/>
        <v>7067</v>
      </c>
      <c r="E44">
        <f t="shared" si="21"/>
        <v>3347</v>
      </c>
      <c r="F44">
        <f t="shared" si="21"/>
        <v>6037</v>
      </c>
      <c r="G44">
        <f t="shared" si="21"/>
        <v>2920</v>
      </c>
      <c r="H44">
        <f t="shared" si="21"/>
        <v>4226</v>
      </c>
      <c r="I44">
        <f t="shared" si="21"/>
        <v>2167</v>
      </c>
      <c r="J44">
        <f t="shared" si="21"/>
        <v>3175</v>
      </c>
      <c r="K44">
        <f t="shared" si="21"/>
        <v>1723</v>
      </c>
      <c r="L44">
        <f t="shared" si="1"/>
        <v>28742</v>
      </c>
      <c r="M44">
        <f t="shared" si="2"/>
        <v>14087</v>
      </c>
      <c r="O44" t="s">
        <v>462</v>
      </c>
      <c r="P44">
        <f t="shared" si="10"/>
        <v>178</v>
      </c>
      <c r="Q44">
        <f t="shared" si="11"/>
        <v>184</v>
      </c>
      <c r="R44">
        <f t="shared" si="12"/>
        <v>167</v>
      </c>
      <c r="S44">
        <f t="shared" si="13"/>
        <v>134</v>
      </c>
      <c r="T44">
        <f t="shared" si="14"/>
        <v>130</v>
      </c>
      <c r="U44">
        <f t="shared" si="7"/>
        <v>793</v>
      </c>
      <c r="X44">
        <f t="shared" si="15"/>
        <v>3113</v>
      </c>
      <c r="Y44">
        <f t="shared" si="15"/>
        <v>1430</v>
      </c>
      <c r="Z44">
        <f t="shared" si="16"/>
        <v>1981</v>
      </c>
      <c r="AA44">
        <f t="shared" si="16"/>
        <v>859</v>
      </c>
      <c r="AB44">
        <f t="shared" si="17"/>
        <v>1990</v>
      </c>
      <c r="AC44">
        <f t="shared" si="17"/>
        <v>930</v>
      </c>
      <c r="AD44">
        <f t="shared" si="18"/>
        <v>1124</v>
      </c>
      <c r="AE44">
        <f t="shared" si="18"/>
        <v>544</v>
      </c>
      <c r="AF44">
        <f t="shared" si="19"/>
        <v>956</v>
      </c>
      <c r="AG44">
        <f t="shared" si="19"/>
        <v>536</v>
      </c>
      <c r="AH44" s="274">
        <f t="shared" si="3"/>
        <v>9164</v>
      </c>
      <c r="AI44" s="274">
        <f t="shared" si="4"/>
        <v>4299</v>
      </c>
    </row>
    <row r="45" spans="1:35">
      <c r="A45" t="s">
        <v>463</v>
      </c>
      <c r="B45">
        <f t="shared" si="5"/>
        <v>3807</v>
      </c>
      <c r="C45">
        <f t="shared" ref="C45:K45" si="22">ROUND(+C16/C$10*C$39,0)</f>
        <v>1803</v>
      </c>
      <c r="D45">
        <f t="shared" si="22"/>
        <v>2547</v>
      </c>
      <c r="E45">
        <f t="shared" si="22"/>
        <v>1202</v>
      </c>
      <c r="F45">
        <f t="shared" si="22"/>
        <v>2043</v>
      </c>
      <c r="G45">
        <f t="shared" si="22"/>
        <v>991</v>
      </c>
      <c r="H45">
        <f t="shared" si="22"/>
        <v>1250</v>
      </c>
      <c r="I45">
        <f t="shared" si="22"/>
        <v>586</v>
      </c>
      <c r="J45">
        <f t="shared" si="22"/>
        <v>778</v>
      </c>
      <c r="K45">
        <f t="shared" si="22"/>
        <v>333</v>
      </c>
      <c r="L45">
        <f t="shared" si="1"/>
        <v>10425</v>
      </c>
      <c r="M45">
        <f t="shared" si="2"/>
        <v>4915</v>
      </c>
      <c r="O45" t="s">
        <v>463</v>
      </c>
      <c r="P45">
        <f t="shared" si="10"/>
        <v>89</v>
      </c>
      <c r="Q45">
        <f t="shared" si="11"/>
        <v>85</v>
      </c>
      <c r="R45">
        <f t="shared" si="12"/>
        <v>83</v>
      </c>
      <c r="S45">
        <f t="shared" si="13"/>
        <v>69</v>
      </c>
      <c r="T45">
        <f t="shared" si="14"/>
        <v>56</v>
      </c>
      <c r="U45">
        <f t="shared" si="7"/>
        <v>382</v>
      </c>
      <c r="X45">
        <f t="shared" si="15"/>
        <v>1582</v>
      </c>
      <c r="Y45">
        <f t="shared" si="15"/>
        <v>743</v>
      </c>
      <c r="Z45">
        <f t="shared" si="16"/>
        <v>888</v>
      </c>
      <c r="AA45">
        <f t="shared" si="16"/>
        <v>405</v>
      </c>
      <c r="AB45">
        <f t="shared" si="17"/>
        <v>733</v>
      </c>
      <c r="AC45">
        <f t="shared" si="17"/>
        <v>333</v>
      </c>
      <c r="AD45">
        <f t="shared" si="18"/>
        <v>364</v>
      </c>
      <c r="AE45">
        <f t="shared" si="18"/>
        <v>171</v>
      </c>
      <c r="AF45">
        <f t="shared" si="19"/>
        <v>241</v>
      </c>
      <c r="AG45">
        <f t="shared" si="19"/>
        <v>103</v>
      </c>
      <c r="AH45" s="274">
        <f t="shared" si="3"/>
        <v>3808</v>
      </c>
      <c r="AI45" s="274">
        <f t="shared" si="4"/>
        <v>1755</v>
      </c>
    </row>
    <row r="46" spans="1:35">
      <c r="A46" t="s">
        <v>464</v>
      </c>
      <c r="B46">
        <f t="shared" si="5"/>
        <v>7886</v>
      </c>
      <c r="C46">
        <f t="shared" ref="C46:K46" si="23">ROUND(+C17/C$10*C$39,0)</f>
        <v>3666</v>
      </c>
      <c r="D46">
        <f t="shared" si="23"/>
        <v>3052</v>
      </c>
      <c r="E46">
        <f t="shared" si="23"/>
        <v>1456</v>
      </c>
      <c r="F46">
        <f t="shared" si="23"/>
        <v>1752</v>
      </c>
      <c r="G46">
        <f t="shared" si="23"/>
        <v>860</v>
      </c>
      <c r="H46">
        <f t="shared" si="23"/>
        <v>775</v>
      </c>
      <c r="I46">
        <f t="shared" si="23"/>
        <v>382</v>
      </c>
      <c r="J46">
        <f t="shared" si="23"/>
        <v>470</v>
      </c>
      <c r="K46">
        <f t="shared" si="23"/>
        <v>237</v>
      </c>
      <c r="L46">
        <f t="shared" si="1"/>
        <v>13935</v>
      </c>
      <c r="M46">
        <f t="shared" si="2"/>
        <v>6601</v>
      </c>
      <c r="O46" t="s">
        <v>464</v>
      </c>
      <c r="P46">
        <f t="shared" si="10"/>
        <v>146</v>
      </c>
      <c r="Q46">
        <f t="shared" si="11"/>
        <v>142</v>
      </c>
      <c r="R46">
        <f t="shared" si="12"/>
        <v>118</v>
      </c>
      <c r="S46">
        <f t="shared" si="13"/>
        <v>72</v>
      </c>
      <c r="T46">
        <f t="shared" si="14"/>
        <v>68</v>
      </c>
      <c r="U46">
        <f t="shared" si="7"/>
        <v>546</v>
      </c>
      <c r="X46">
        <f t="shared" si="15"/>
        <v>3869</v>
      </c>
      <c r="Y46">
        <f t="shared" si="15"/>
        <v>1735</v>
      </c>
      <c r="Z46">
        <f t="shared" si="16"/>
        <v>824</v>
      </c>
      <c r="AA46">
        <f t="shared" si="16"/>
        <v>377</v>
      </c>
      <c r="AB46">
        <f t="shared" si="17"/>
        <v>462</v>
      </c>
      <c r="AC46">
        <f t="shared" si="17"/>
        <v>243</v>
      </c>
      <c r="AD46">
        <f t="shared" si="18"/>
        <v>180</v>
      </c>
      <c r="AE46">
        <f t="shared" si="18"/>
        <v>91</v>
      </c>
      <c r="AF46">
        <f t="shared" si="19"/>
        <v>95</v>
      </c>
      <c r="AG46">
        <f t="shared" si="19"/>
        <v>49</v>
      </c>
      <c r="AH46" s="274">
        <f t="shared" si="3"/>
        <v>5430</v>
      </c>
      <c r="AI46" s="274">
        <f t="shared" si="4"/>
        <v>2495</v>
      </c>
    </row>
    <row r="47" spans="1:35">
      <c r="A47" t="s">
        <v>465</v>
      </c>
      <c r="B47">
        <f t="shared" si="5"/>
        <v>3014</v>
      </c>
      <c r="C47">
        <f t="shared" ref="C47:K47" si="24">ROUND(+C18/C$10*C$39,0)</f>
        <v>1454</v>
      </c>
      <c r="D47">
        <f t="shared" si="24"/>
        <v>1499</v>
      </c>
      <c r="E47">
        <f t="shared" si="24"/>
        <v>769</v>
      </c>
      <c r="F47">
        <f t="shared" si="24"/>
        <v>802</v>
      </c>
      <c r="G47">
        <f t="shared" si="24"/>
        <v>399</v>
      </c>
      <c r="H47">
        <f t="shared" si="24"/>
        <v>220</v>
      </c>
      <c r="I47">
        <f t="shared" si="24"/>
        <v>107</v>
      </c>
      <c r="J47">
        <f t="shared" si="24"/>
        <v>213</v>
      </c>
      <c r="K47">
        <f t="shared" si="24"/>
        <v>115</v>
      </c>
      <c r="L47">
        <f t="shared" si="1"/>
        <v>5748</v>
      </c>
      <c r="M47">
        <f t="shared" si="2"/>
        <v>2844</v>
      </c>
      <c r="O47" t="s">
        <v>465</v>
      </c>
      <c r="P47">
        <f t="shared" si="10"/>
        <v>59</v>
      </c>
      <c r="Q47">
        <f t="shared" si="11"/>
        <v>58</v>
      </c>
      <c r="R47">
        <f t="shared" si="12"/>
        <v>43</v>
      </c>
      <c r="S47">
        <f t="shared" si="13"/>
        <v>24</v>
      </c>
      <c r="T47">
        <f t="shared" si="14"/>
        <v>25</v>
      </c>
      <c r="U47">
        <f t="shared" si="7"/>
        <v>209</v>
      </c>
      <c r="X47">
        <f t="shared" si="15"/>
        <v>1699</v>
      </c>
      <c r="Y47">
        <f t="shared" si="15"/>
        <v>793</v>
      </c>
      <c r="Z47">
        <f t="shared" si="16"/>
        <v>644</v>
      </c>
      <c r="AA47">
        <f t="shared" si="16"/>
        <v>337</v>
      </c>
      <c r="AB47">
        <f t="shared" si="17"/>
        <v>352</v>
      </c>
      <c r="AC47">
        <f t="shared" si="17"/>
        <v>165</v>
      </c>
      <c r="AD47">
        <f t="shared" si="18"/>
        <v>67</v>
      </c>
      <c r="AE47">
        <f t="shared" si="18"/>
        <v>35</v>
      </c>
      <c r="AF47">
        <f t="shared" si="19"/>
        <v>101</v>
      </c>
      <c r="AG47">
        <f t="shared" si="19"/>
        <v>50</v>
      </c>
      <c r="AH47" s="274">
        <f t="shared" si="3"/>
        <v>2863</v>
      </c>
      <c r="AI47" s="274">
        <f t="shared" si="4"/>
        <v>1380</v>
      </c>
    </row>
    <row r="48" spans="1:35">
      <c r="A48" t="s">
        <v>561</v>
      </c>
      <c r="B48">
        <f t="shared" si="5"/>
        <v>10708</v>
      </c>
      <c r="C48">
        <f t="shared" ref="C48:K48" si="25">ROUND(+C19/C$10*C$39,0)</f>
        <v>5231</v>
      </c>
      <c r="D48">
        <f t="shared" si="25"/>
        <v>5888</v>
      </c>
      <c r="E48">
        <f t="shared" si="25"/>
        <v>2915</v>
      </c>
      <c r="F48">
        <f t="shared" si="25"/>
        <v>3470</v>
      </c>
      <c r="G48">
        <f t="shared" si="25"/>
        <v>1818</v>
      </c>
      <c r="H48">
        <f t="shared" si="25"/>
        <v>1769</v>
      </c>
      <c r="I48">
        <f t="shared" si="25"/>
        <v>951</v>
      </c>
      <c r="J48">
        <f t="shared" si="25"/>
        <v>1261</v>
      </c>
      <c r="K48">
        <f t="shared" si="25"/>
        <v>623</v>
      </c>
      <c r="L48">
        <f t="shared" si="1"/>
        <v>23096</v>
      </c>
      <c r="M48">
        <f t="shared" si="2"/>
        <v>11538</v>
      </c>
      <c r="O48" t="s">
        <v>561</v>
      </c>
      <c r="P48">
        <f t="shared" si="10"/>
        <v>202</v>
      </c>
      <c r="Q48">
        <f t="shared" si="11"/>
        <v>186</v>
      </c>
      <c r="R48">
        <f t="shared" si="12"/>
        <v>152</v>
      </c>
      <c r="S48">
        <f t="shared" si="13"/>
        <v>106</v>
      </c>
      <c r="T48">
        <f t="shared" si="14"/>
        <v>89</v>
      </c>
      <c r="U48">
        <f t="shared" si="7"/>
        <v>735</v>
      </c>
      <c r="X48">
        <f t="shared" si="15"/>
        <v>4650</v>
      </c>
      <c r="Y48">
        <f t="shared" si="15"/>
        <v>2134</v>
      </c>
      <c r="Z48">
        <f t="shared" si="16"/>
        <v>2168</v>
      </c>
      <c r="AA48">
        <f t="shared" si="16"/>
        <v>1029</v>
      </c>
      <c r="AB48">
        <f t="shared" si="17"/>
        <v>1204</v>
      </c>
      <c r="AC48">
        <f t="shared" si="17"/>
        <v>606</v>
      </c>
      <c r="AD48">
        <f t="shared" si="18"/>
        <v>443</v>
      </c>
      <c r="AE48">
        <f t="shared" si="18"/>
        <v>213</v>
      </c>
      <c r="AF48">
        <f t="shared" si="19"/>
        <v>333</v>
      </c>
      <c r="AG48">
        <f t="shared" si="19"/>
        <v>161</v>
      </c>
      <c r="AH48" s="274">
        <f t="shared" si="3"/>
        <v>8798</v>
      </c>
      <c r="AI48" s="274">
        <f t="shared" si="4"/>
        <v>4143</v>
      </c>
    </row>
    <row r="49" spans="1:35">
      <c r="A49" t="s">
        <v>467</v>
      </c>
      <c r="B49">
        <f t="shared" si="5"/>
        <v>16191</v>
      </c>
      <c r="C49">
        <f t="shared" ref="C49:K49" si="26">ROUND(+C20/C$10*C$39,0)</f>
        <v>7798</v>
      </c>
      <c r="D49">
        <f t="shared" si="26"/>
        <v>7540</v>
      </c>
      <c r="E49">
        <f t="shared" si="26"/>
        <v>3611</v>
      </c>
      <c r="F49">
        <f t="shared" si="26"/>
        <v>5806</v>
      </c>
      <c r="G49">
        <f t="shared" si="26"/>
        <v>2935</v>
      </c>
      <c r="H49">
        <f t="shared" si="26"/>
        <v>2845</v>
      </c>
      <c r="I49">
        <f t="shared" si="26"/>
        <v>1492</v>
      </c>
      <c r="J49">
        <f t="shared" si="26"/>
        <v>2002</v>
      </c>
      <c r="K49">
        <f t="shared" si="26"/>
        <v>996</v>
      </c>
      <c r="L49">
        <f t="shared" si="1"/>
        <v>34384</v>
      </c>
      <c r="M49">
        <f t="shared" si="2"/>
        <v>16832</v>
      </c>
      <c r="O49" t="s">
        <v>467</v>
      </c>
      <c r="P49">
        <f t="shared" si="10"/>
        <v>234</v>
      </c>
      <c r="Q49">
        <f t="shared" si="11"/>
        <v>189</v>
      </c>
      <c r="R49">
        <f t="shared" si="12"/>
        <v>180</v>
      </c>
      <c r="S49">
        <f t="shared" si="13"/>
        <v>123</v>
      </c>
      <c r="T49">
        <f t="shared" si="14"/>
        <v>118</v>
      </c>
      <c r="U49">
        <f t="shared" si="7"/>
        <v>844</v>
      </c>
      <c r="X49">
        <f t="shared" si="15"/>
        <v>7984</v>
      </c>
      <c r="Y49">
        <f t="shared" si="15"/>
        <v>3832</v>
      </c>
      <c r="Z49">
        <f t="shared" si="16"/>
        <v>2381</v>
      </c>
      <c r="AA49">
        <f t="shared" si="16"/>
        <v>1126</v>
      </c>
      <c r="AB49">
        <f t="shared" si="17"/>
        <v>2078</v>
      </c>
      <c r="AC49">
        <f t="shared" si="17"/>
        <v>1053</v>
      </c>
      <c r="AD49">
        <f t="shared" si="18"/>
        <v>953</v>
      </c>
      <c r="AE49">
        <f t="shared" si="18"/>
        <v>502</v>
      </c>
      <c r="AF49">
        <f t="shared" si="19"/>
        <v>660</v>
      </c>
      <c r="AG49">
        <f t="shared" si="19"/>
        <v>329</v>
      </c>
      <c r="AH49" s="274">
        <f t="shared" si="3"/>
        <v>14056</v>
      </c>
      <c r="AI49" s="274">
        <f t="shared" si="4"/>
        <v>6842</v>
      </c>
    </row>
    <row r="50" spans="1:35">
      <c r="A50" t="s">
        <v>468</v>
      </c>
      <c r="B50">
        <f t="shared" si="5"/>
        <v>13921</v>
      </c>
      <c r="C50">
        <f t="shared" ref="C50:K50" si="27">ROUND(+C21/C$10*C$39,0)</f>
        <v>6763</v>
      </c>
      <c r="D50">
        <f t="shared" si="27"/>
        <v>6171</v>
      </c>
      <c r="E50">
        <f t="shared" si="27"/>
        <v>2978</v>
      </c>
      <c r="F50">
        <f t="shared" si="27"/>
        <v>4068</v>
      </c>
      <c r="G50">
        <f t="shared" si="27"/>
        <v>1976</v>
      </c>
      <c r="H50">
        <f t="shared" si="27"/>
        <v>1706</v>
      </c>
      <c r="I50">
        <f t="shared" si="27"/>
        <v>870</v>
      </c>
      <c r="J50">
        <f t="shared" si="27"/>
        <v>1485</v>
      </c>
      <c r="K50">
        <f t="shared" si="27"/>
        <v>735</v>
      </c>
      <c r="L50">
        <f t="shared" si="1"/>
        <v>27351</v>
      </c>
      <c r="M50">
        <f t="shared" si="2"/>
        <v>13322</v>
      </c>
      <c r="O50" t="s">
        <v>468</v>
      </c>
      <c r="P50">
        <f t="shared" si="10"/>
        <v>232</v>
      </c>
      <c r="Q50">
        <f t="shared" si="11"/>
        <v>228</v>
      </c>
      <c r="R50">
        <f t="shared" si="12"/>
        <v>199</v>
      </c>
      <c r="S50">
        <f t="shared" si="13"/>
        <v>104</v>
      </c>
      <c r="T50">
        <f t="shared" si="14"/>
        <v>99</v>
      </c>
      <c r="U50">
        <f t="shared" si="7"/>
        <v>862</v>
      </c>
      <c r="X50">
        <f t="shared" si="15"/>
        <v>7208</v>
      </c>
      <c r="Y50">
        <f t="shared" si="15"/>
        <v>3450</v>
      </c>
      <c r="Z50">
        <f t="shared" si="16"/>
        <v>1897</v>
      </c>
      <c r="AA50">
        <f t="shared" si="16"/>
        <v>885</v>
      </c>
      <c r="AB50">
        <f t="shared" si="17"/>
        <v>1303</v>
      </c>
      <c r="AC50">
        <f t="shared" si="17"/>
        <v>619</v>
      </c>
      <c r="AD50">
        <f t="shared" si="18"/>
        <v>402</v>
      </c>
      <c r="AE50">
        <f t="shared" si="18"/>
        <v>209</v>
      </c>
      <c r="AF50">
        <f t="shared" si="19"/>
        <v>561</v>
      </c>
      <c r="AG50">
        <f t="shared" si="19"/>
        <v>275</v>
      </c>
      <c r="AH50" s="274">
        <f t="shared" si="3"/>
        <v>11371</v>
      </c>
      <c r="AI50" s="274">
        <f t="shared" si="4"/>
        <v>5438</v>
      </c>
    </row>
    <row r="51" spans="1:35">
      <c r="A51" t="s">
        <v>469</v>
      </c>
      <c r="B51">
        <f t="shared" si="5"/>
        <v>10567</v>
      </c>
      <c r="C51">
        <f t="shared" ref="C51:K51" si="28">ROUND(+C22/C$10*C$39,0)</f>
        <v>5031</v>
      </c>
      <c r="D51">
        <f t="shared" si="28"/>
        <v>7595</v>
      </c>
      <c r="E51">
        <f t="shared" si="28"/>
        <v>3650</v>
      </c>
      <c r="F51">
        <f t="shared" si="28"/>
        <v>7018</v>
      </c>
      <c r="G51">
        <f t="shared" si="28"/>
        <v>3490</v>
      </c>
      <c r="H51">
        <f t="shared" si="28"/>
        <v>3005</v>
      </c>
      <c r="I51">
        <f t="shared" si="28"/>
        <v>1485</v>
      </c>
      <c r="J51">
        <f t="shared" si="28"/>
        <v>2124</v>
      </c>
      <c r="K51">
        <f t="shared" si="28"/>
        <v>1050</v>
      </c>
      <c r="L51">
        <f t="shared" si="1"/>
        <v>30309</v>
      </c>
      <c r="M51">
        <f t="shared" si="2"/>
        <v>14706</v>
      </c>
      <c r="O51" t="s">
        <v>469</v>
      </c>
      <c r="P51">
        <f t="shared" si="10"/>
        <v>200</v>
      </c>
      <c r="Q51">
        <f t="shared" si="11"/>
        <v>207</v>
      </c>
      <c r="R51">
        <f t="shared" si="12"/>
        <v>206</v>
      </c>
      <c r="S51">
        <f t="shared" si="13"/>
        <v>123</v>
      </c>
      <c r="T51">
        <f t="shared" si="14"/>
        <v>117</v>
      </c>
      <c r="U51">
        <f t="shared" si="7"/>
        <v>853</v>
      </c>
      <c r="X51">
        <f t="shared" si="15"/>
        <v>5449</v>
      </c>
      <c r="Y51">
        <f t="shared" si="15"/>
        <v>2486</v>
      </c>
      <c r="Z51">
        <f t="shared" si="16"/>
        <v>3303</v>
      </c>
      <c r="AA51">
        <f t="shared" si="16"/>
        <v>1466</v>
      </c>
      <c r="AB51">
        <f t="shared" si="17"/>
        <v>3128</v>
      </c>
      <c r="AC51">
        <f t="shared" si="17"/>
        <v>1558</v>
      </c>
      <c r="AD51">
        <f t="shared" si="18"/>
        <v>849</v>
      </c>
      <c r="AE51">
        <f t="shared" si="18"/>
        <v>405</v>
      </c>
      <c r="AF51">
        <f t="shared" si="19"/>
        <v>913</v>
      </c>
      <c r="AG51">
        <f t="shared" si="19"/>
        <v>457</v>
      </c>
      <c r="AH51" s="274">
        <f t="shared" si="3"/>
        <v>13642</v>
      </c>
      <c r="AI51" s="274">
        <f t="shared" si="4"/>
        <v>6372</v>
      </c>
    </row>
    <row r="52" spans="1:35">
      <c r="A52" t="s">
        <v>470</v>
      </c>
      <c r="B52">
        <f t="shared" si="5"/>
        <v>11138</v>
      </c>
      <c r="C52">
        <f t="shared" ref="C52:K52" si="29">ROUND(+C23/C$10*C$39,0)</f>
        <v>5324</v>
      </c>
      <c r="D52">
        <f t="shared" si="29"/>
        <v>6195</v>
      </c>
      <c r="E52">
        <f t="shared" si="29"/>
        <v>2943</v>
      </c>
      <c r="F52">
        <f t="shared" si="29"/>
        <v>5046</v>
      </c>
      <c r="G52">
        <f t="shared" si="29"/>
        <v>2564</v>
      </c>
      <c r="H52">
        <f t="shared" si="29"/>
        <v>2999</v>
      </c>
      <c r="I52">
        <f t="shared" si="29"/>
        <v>1545</v>
      </c>
      <c r="J52">
        <f t="shared" si="29"/>
        <v>2236</v>
      </c>
      <c r="K52">
        <f t="shared" si="29"/>
        <v>1131</v>
      </c>
      <c r="L52">
        <f t="shared" si="1"/>
        <v>27614</v>
      </c>
      <c r="M52">
        <f t="shared" si="2"/>
        <v>13507</v>
      </c>
      <c r="O52" t="s">
        <v>470</v>
      </c>
      <c r="P52">
        <f t="shared" si="10"/>
        <v>135</v>
      </c>
      <c r="Q52">
        <f t="shared" si="11"/>
        <v>135</v>
      </c>
      <c r="R52">
        <f t="shared" si="12"/>
        <v>125</v>
      </c>
      <c r="S52">
        <f t="shared" si="13"/>
        <v>111</v>
      </c>
      <c r="T52">
        <f t="shared" si="14"/>
        <v>106</v>
      </c>
      <c r="U52">
        <f t="shared" si="7"/>
        <v>612</v>
      </c>
      <c r="X52">
        <f t="shared" si="15"/>
        <v>6111</v>
      </c>
      <c r="Y52">
        <f t="shared" si="15"/>
        <v>2793</v>
      </c>
      <c r="Z52">
        <f t="shared" si="16"/>
        <v>2468</v>
      </c>
      <c r="AA52">
        <f t="shared" si="16"/>
        <v>1124</v>
      </c>
      <c r="AB52">
        <f t="shared" si="17"/>
        <v>1910</v>
      </c>
      <c r="AC52">
        <f t="shared" si="17"/>
        <v>939</v>
      </c>
      <c r="AD52">
        <f t="shared" si="18"/>
        <v>751</v>
      </c>
      <c r="AE52">
        <f t="shared" si="18"/>
        <v>397</v>
      </c>
      <c r="AF52">
        <f t="shared" si="19"/>
        <v>829</v>
      </c>
      <c r="AG52">
        <f t="shared" si="19"/>
        <v>417</v>
      </c>
      <c r="AH52" s="274">
        <f t="shared" si="3"/>
        <v>12069</v>
      </c>
      <c r="AI52" s="274">
        <f t="shared" si="4"/>
        <v>5670</v>
      </c>
    </row>
    <row r="53" spans="1:35">
      <c r="A53" t="s">
        <v>471</v>
      </c>
      <c r="B53">
        <f t="shared" si="5"/>
        <v>10437</v>
      </c>
      <c r="C53">
        <f t="shared" ref="C53:K53" si="30">ROUND(+C24/C$10*C$39,0)</f>
        <v>5095</v>
      </c>
      <c r="D53">
        <f t="shared" si="30"/>
        <v>5204</v>
      </c>
      <c r="E53">
        <f t="shared" si="30"/>
        <v>2560</v>
      </c>
      <c r="F53">
        <f t="shared" si="30"/>
        <v>3591</v>
      </c>
      <c r="G53">
        <f t="shared" si="30"/>
        <v>1783</v>
      </c>
      <c r="H53">
        <f t="shared" si="30"/>
        <v>1479</v>
      </c>
      <c r="I53">
        <f t="shared" si="30"/>
        <v>736</v>
      </c>
      <c r="J53">
        <f t="shared" si="30"/>
        <v>1235</v>
      </c>
      <c r="K53">
        <f t="shared" si="30"/>
        <v>584</v>
      </c>
      <c r="L53">
        <f t="shared" si="1"/>
        <v>21946</v>
      </c>
      <c r="M53">
        <f t="shared" si="2"/>
        <v>10758</v>
      </c>
      <c r="O53" t="s">
        <v>471</v>
      </c>
      <c r="P53">
        <f t="shared" si="10"/>
        <v>185</v>
      </c>
      <c r="Q53">
        <f t="shared" si="11"/>
        <v>189</v>
      </c>
      <c r="R53">
        <f t="shared" si="12"/>
        <v>178</v>
      </c>
      <c r="S53">
        <f t="shared" si="13"/>
        <v>132</v>
      </c>
      <c r="T53">
        <f t="shared" si="14"/>
        <v>130</v>
      </c>
      <c r="U53">
        <f t="shared" si="7"/>
        <v>814</v>
      </c>
      <c r="X53">
        <f t="shared" si="15"/>
        <v>5858</v>
      </c>
      <c r="Y53">
        <f t="shared" si="15"/>
        <v>2827</v>
      </c>
      <c r="Z53">
        <f t="shared" si="16"/>
        <v>1816</v>
      </c>
      <c r="AA53">
        <f t="shared" si="16"/>
        <v>868</v>
      </c>
      <c r="AB53">
        <f t="shared" si="17"/>
        <v>1233</v>
      </c>
      <c r="AC53">
        <f t="shared" si="17"/>
        <v>622</v>
      </c>
      <c r="AD53">
        <f t="shared" si="18"/>
        <v>322</v>
      </c>
      <c r="AE53">
        <f t="shared" si="18"/>
        <v>140</v>
      </c>
      <c r="AF53">
        <f t="shared" si="19"/>
        <v>475</v>
      </c>
      <c r="AG53">
        <f t="shared" si="19"/>
        <v>232</v>
      </c>
      <c r="AH53" s="274">
        <f t="shared" si="3"/>
        <v>9704</v>
      </c>
      <c r="AI53" s="274">
        <f t="shared" si="4"/>
        <v>4689</v>
      </c>
    </row>
    <row r="54" spans="1:35">
      <c r="A54" t="s">
        <v>472</v>
      </c>
      <c r="B54">
        <f t="shared" si="5"/>
        <v>10225</v>
      </c>
      <c r="C54">
        <f t="shared" ref="C54:K54" si="31">ROUND(+C25/C$10*C$39,0)</f>
        <v>4852</v>
      </c>
      <c r="D54">
        <f t="shared" si="31"/>
        <v>7115</v>
      </c>
      <c r="E54">
        <f t="shared" si="31"/>
        <v>3444</v>
      </c>
      <c r="F54">
        <f t="shared" si="31"/>
        <v>5494</v>
      </c>
      <c r="G54">
        <f t="shared" si="31"/>
        <v>2799</v>
      </c>
      <c r="H54">
        <f t="shared" si="31"/>
        <v>3307</v>
      </c>
      <c r="I54">
        <f t="shared" si="31"/>
        <v>1738</v>
      </c>
      <c r="J54">
        <f t="shared" si="31"/>
        <v>2364</v>
      </c>
      <c r="K54">
        <f t="shared" si="31"/>
        <v>1281</v>
      </c>
      <c r="L54">
        <f t="shared" si="1"/>
        <v>28505</v>
      </c>
      <c r="M54">
        <f t="shared" si="2"/>
        <v>14114</v>
      </c>
      <c r="O54" t="s">
        <v>472</v>
      </c>
      <c r="P54">
        <f t="shared" si="10"/>
        <v>209</v>
      </c>
      <c r="Q54">
        <f t="shared" si="11"/>
        <v>216</v>
      </c>
      <c r="R54">
        <f t="shared" si="12"/>
        <v>198</v>
      </c>
      <c r="S54">
        <f t="shared" si="13"/>
        <v>154</v>
      </c>
      <c r="T54">
        <f t="shared" si="14"/>
        <v>142</v>
      </c>
      <c r="U54">
        <f t="shared" si="7"/>
        <v>919</v>
      </c>
      <c r="X54">
        <f t="shared" si="15"/>
        <v>4354</v>
      </c>
      <c r="Y54">
        <f t="shared" si="15"/>
        <v>1973</v>
      </c>
      <c r="Z54">
        <f t="shared" si="16"/>
        <v>2006</v>
      </c>
      <c r="AA54">
        <f t="shared" si="16"/>
        <v>887</v>
      </c>
      <c r="AB54">
        <f t="shared" si="17"/>
        <v>1580</v>
      </c>
      <c r="AC54">
        <f t="shared" si="17"/>
        <v>773</v>
      </c>
      <c r="AD54">
        <f t="shared" si="18"/>
        <v>788</v>
      </c>
      <c r="AE54">
        <f t="shared" si="18"/>
        <v>407</v>
      </c>
      <c r="AF54">
        <f t="shared" si="19"/>
        <v>586</v>
      </c>
      <c r="AG54">
        <f t="shared" si="19"/>
        <v>319</v>
      </c>
      <c r="AH54" s="274">
        <f t="shared" si="3"/>
        <v>9314</v>
      </c>
      <c r="AI54" s="274">
        <f t="shared" si="4"/>
        <v>4359</v>
      </c>
    </row>
    <row r="55" spans="1:35">
      <c r="A55" t="s">
        <v>562</v>
      </c>
      <c r="B55">
        <f t="shared" si="5"/>
        <v>1003</v>
      </c>
      <c r="C55">
        <f t="shared" ref="C55:K55" si="32">ROUND(+C26/C$10*C$39,0)</f>
        <v>473</v>
      </c>
      <c r="D55">
        <f t="shared" si="32"/>
        <v>957</v>
      </c>
      <c r="E55">
        <f t="shared" si="32"/>
        <v>450</v>
      </c>
      <c r="F55">
        <f t="shared" si="32"/>
        <v>800</v>
      </c>
      <c r="G55">
        <f t="shared" si="32"/>
        <v>385</v>
      </c>
      <c r="H55">
        <f t="shared" si="32"/>
        <v>512</v>
      </c>
      <c r="I55">
        <f t="shared" si="32"/>
        <v>258</v>
      </c>
      <c r="J55">
        <f t="shared" si="32"/>
        <v>332</v>
      </c>
      <c r="K55">
        <f t="shared" si="32"/>
        <v>179</v>
      </c>
      <c r="L55">
        <f t="shared" si="1"/>
        <v>3604</v>
      </c>
      <c r="M55">
        <f t="shared" si="2"/>
        <v>1745</v>
      </c>
      <c r="O55" t="s">
        <v>562</v>
      </c>
      <c r="P55">
        <f t="shared" si="10"/>
        <v>18</v>
      </c>
      <c r="Q55">
        <f t="shared" si="11"/>
        <v>20</v>
      </c>
      <c r="R55">
        <f t="shared" si="12"/>
        <v>19</v>
      </c>
      <c r="S55">
        <f t="shared" si="13"/>
        <v>18</v>
      </c>
      <c r="T55">
        <f t="shared" si="14"/>
        <v>18</v>
      </c>
      <c r="U55">
        <f t="shared" si="7"/>
        <v>93</v>
      </c>
      <c r="X55">
        <f t="shared" si="15"/>
        <v>531</v>
      </c>
      <c r="Y55">
        <f t="shared" si="15"/>
        <v>239</v>
      </c>
      <c r="Z55">
        <f t="shared" si="16"/>
        <v>467</v>
      </c>
      <c r="AA55">
        <f t="shared" si="16"/>
        <v>213</v>
      </c>
      <c r="AB55">
        <f t="shared" si="17"/>
        <v>402</v>
      </c>
      <c r="AC55">
        <f t="shared" si="17"/>
        <v>187</v>
      </c>
      <c r="AD55">
        <f t="shared" si="18"/>
        <v>159</v>
      </c>
      <c r="AE55">
        <f t="shared" si="18"/>
        <v>86</v>
      </c>
      <c r="AF55">
        <f t="shared" si="19"/>
        <v>118</v>
      </c>
      <c r="AG55">
        <f t="shared" si="19"/>
        <v>67</v>
      </c>
      <c r="AH55" s="274">
        <f t="shared" si="3"/>
        <v>1677</v>
      </c>
      <c r="AI55" s="274">
        <f t="shared" si="4"/>
        <v>792</v>
      </c>
    </row>
    <row r="56" spans="1:35">
      <c r="A56" t="s">
        <v>474</v>
      </c>
      <c r="B56">
        <f t="shared" si="5"/>
        <v>7101</v>
      </c>
      <c r="C56">
        <f t="shared" ref="C56:K56" si="33">ROUND(+C27/C$10*C$39,0)</f>
        <v>3399</v>
      </c>
      <c r="D56">
        <f t="shared" si="33"/>
        <v>3862</v>
      </c>
      <c r="E56">
        <f t="shared" si="33"/>
        <v>1860</v>
      </c>
      <c r="F56">
        <f t="shared" si="33"/>
        <v>2874</v>
      </c>
      <c r="G56">
        <f t="shared" si="33"/>
        <v>1442</v>
      </c>
      <c r="H56">
        <f t="shared" si="33"/>
        <v>1416</v>
      </c>
      <c r="I56">
        <f t="shared" si="33"/>
        <v>696</v>
      </c>
      <c r="J56">
        <f t="shared" si="33"/>
        <v>1066</v>
      </c>
      <c r="K56">
        <f t="shared" si="33"/>
        <v>511</v>
      </c>
      <c r="L56">
        <f t="shared" si="1"/>
        <v>16319</v>
      </c>
      <c r="M56">
        <f t="shared" si="2"/>
        <v>7908</v>
      </c>
      <c r="O56" t="s">
        <v>474</v>
      </c>
      <c r="P56">
        <f t="shared" si="10"/>
        <v>111</v>
      </c>
      <c r="Q56">
        <f t="shared" si="11"/>
        <v>101</v>
      </c>
      <c r="R56">
        <f t="shared" si="12"/>
        <v>90</v>
      </c>
      <c r="S56">
        <f t="shared" si="13"/>
        <v>61</v>
      </c>
      <c r="T56">
        <f t="shared" si="14"/>
        <v>56</v>
      </c>
      <c r="U56">
        <f t="shared" si="7"/>
        <v>419</v>
      </c>
      <c r="X56">
        <f t="shared" si="15"/>
        <v>3463</v>
      </c>
      <c r="Y56">
        <f t="shared" si="15"/>
        <v>1578</v>
      </c>
      <c r="Z56">
        <f t="shared" si="16"/>
        <v>1440</v>
      </c>
      <c r="AA56">
        <f t="shared" si="16"/>
        <v>643</v>
      </c>
      <c r="AB56">
        <f t="shared" si="17"/>
        <v>1031</v>
      </c>
      <c r="AC56">
        <f t="shared" si="17"/>
        <v>506</v>
      </c>
      <c r="AD56">
        <f t="shared" si="18"/>
        <v>297</v>
      </c>
      <c r="AE56">
        <f t="shared" si="18"/>
        <v>158</v>
      </c>
      <c r="AF56">
        <f t="shared" si="19"/>
        <v>372</v>
      </c>
      <c r="AG56">
        <f t="shared" si="19"/>
        <v>175</v>
      </c>
      <c r="AH56" s="274">
        <f t="shared" si="3"/>
        <v>6603</v>
      </c>
      <c r="AI56" s="274">
        <f t="shared" si="4"/>
        <v>3060</v>
      </c>
    </row>
    <row r="57" spans="1:35">
      <c r="A57" t="s">
        <v>475</v>
      </c>
      <c r="B57">
        <f t="shared" ref="B57:K57" si="34">ROUND(+B28/B$10*B$39,0)</f>
        <v>5792</v>
      </c>
      <c r="C57">
        <f t="shared" si="34"/>
        <v>2833</v>
      </c>
      <c r="D57">
        <f t="shared" si="34"/>
        <v>3684</v>
      </c>
      <c r="E57">
        <f t="shared" si="34"/>
        <v>1792</v>
      </c>
      <c r="F57">
        <f t="shared" si="34"/>
        <v>2583</v>
      </c>
      <c r="G57">
        <f t="shared" si="34"/>
        <v>1321</v>
      </c>
      <c r="H57">
        <f t="shared" si="34"/>
        <v>1137</v>
      </c>
      <c r="I57">
        <f t="shared" si="34"/>
        <v>602</v>
      </c>
      <c r="J57">
        <f t="shared" si="34"/>
        <v>634</v>
      </c>
      <c r="K57">
        <f t="shared" si="34"/>
        <v>328</v>
      </c>
      <c r="L57">
        <f t="shared" si="1"/>
        <v>13830</v>
      </c>
      <c r="M57">
        <f t="shared" si="2"/>
        <v>6876</v>
      </c>
      <c r="O57" t="s">
        <v>475</v>
      </c>
      <c r="P57">
        <f t="shared" si="10"/>
        <v>122</v>
      </c>
      <c r="Q57">
        <f t="shared" si="11"/>
        <v>116</v>
      </c>
      <c r="R57">
        <f t="shared" si="12"/>
        <v>102</v>
      </c>
      <c r="S57">
        <f t="shared" si="13"/>
        <v>48</v>
      </c>
      <c r="T57">
        <f t="shared" si="14"/>
        <v>36</v>
      </c>
      <c r="U57">
        <f t="shared" si="7"/>
        <v>424</v>
      </c>
      <c r="X57">
        <f t="shared" si="15"/>
        <v>3114</v>
      </c>
      <c r="Y57">
        <f t="shared" si="15"/>
        <v>1460</v>
      </c>
      <c r="Z57">
        <f t="shared" si="16"/>
        <v>1481</v>
      </c>
      <c r="AA57">
        <f t="shared" si="16"/>
        <v>688</v>
      </c>
      <c r="AB57">
        <f t="shared" si="17"/>
        <v>950</v>
      </c>
      <c r="AC57">
        <f t="shared" si="17"/>
        <v>485</v>
      </c>
      <c r="AD57">
        <f t="shared" si="18"/>
        <v>297</v>
      </c>
      <c r="AE57">
        <f t="shared" si="18"/>
        <v>156</v>
      </c>
      <c r="AF57">
        <f t="shared" si="19"/>
        <v>142</v>
      </c>
      <c r="AG57">
        <f t="shared" si="19"/>
        <v>74</v>
      </c>
      <c r="AH57" s="274">
        <f t="shared" si="3"/>
        <v>5984</v>
      </c>
      <c r="AI57" s="274">
        <f t="shared" si="4"/>
        <v>2863</v>
      </c>
    </row>
    <row r="58" spans="1:35">
      <c r="A58" t="s">
        <v>476</v>
      </c>
      <c r="B58">
        <f t="shared" ref="B58:K58" si="35">ROUND(+B29/B$10*B$39,0)</f>
        <v>12086</v>
      </c>
      <c r="C58">
        <f t="shared" si="35"/>
        <v>5894</v>
      </c>
      <c r="D58">
        <f t="shared" si="35"/>
        <v>5405</v>
      </c>
      <c r="E58">
        <f t="shared" si="35"/>
        <v>2677</v>
      </c>
      <c r="F58">
        <f t="shared" si="35"/>
        <v>3806</v>
      </c>
      <c r="G58">
        <f t="shared" si="35"/>
        <v>1830</v>
      </c>
      <c r="H58">
        <f t="shared" si="35"/>
        <v>1867</v>
      </c>
      <c r="I58">
        <f t="shared" si="35"/>
        <v>953</v>
      </c>
      <c r="J58">
        <f t="shared" si="35"/>
        <v>1450</v>
      </c>
      <c r="K58">
        <f t="shared" si="35"/>
        <v>738</v>
      </c>
      <c r="L58">
        <f t="shared" si="1"/>
        <v>24614</v>
      </c>
      <c r="M58">
        <f t="shared" si="2"/>
        <v>12092</v>
      </c>
      <c r="O58" t="s">
        <v>476</v>
      </c>
      <c r="P58">
        <f t="shared" si="10"/>
        <v>179</v>
      </c>
      <c r="Q58">
        <f t="shared" si="11"/>
        <v>178</v>
      </c>
      <c r="R58">
        <f t="shared" si="12"/>
        <v>160</v>
      </c>
      <c r="S58">
        <f t="shared" si="13"/>
        <v>102</v>
      </c>
      <c r="T58">
        <f t="shared" si="14"/>
        <v>96</v>
      </c>
      <c r="U58">
        <f t="shared" si="7"/>
        <v>715</v>
      </c>
      <c r="X58">
        <f t="shared" si="15"/>
        <v>5702</v>
      </c>
      <c r="Y58">
        <f t="shared" si="15"/>
        <v>2699</v>
      </c>
      <c r="Z58">
        <f t="shared" si="16"/>
        <v>1646</v>
      </c>
      <c r="AA58">
        <f t="shared" si="16"/>
        <v>819</v>
      </c>
      <c r="AB58">
        <f t="shared" si="17"/>
        <v>1164</v>
      </c>
      <c r="AC58">
        <f t="shared" si="17"/>
        <v>565</v>
      </c>
      <c r="AD58">
        <f t="shared" si="18"/>
        <v>474</v>
      </c>
      <c r="AE58">
        <f t="shared" si="18"/>
        <v>240</v>
      </c>
      <c r="AF58">
        <f t="shared" si="19"/>
        <v>511</v>
      </c>
      <c r="AG58">
        <f t="shared" si="19"/>
        <v>251</v>
      </c>
      <c r="AH58" s="274">
        <f t="shared" si="3"/>
        <v>9497</v>
      </c>
      <c r="AI58" s="274">
        <f t="shared" si="4"/>
        <v>4574</v>
      </c>
    </row>
    <row r="62" spans="1:35">
      <c r="A62" t="s">
        <v>218</v>
      </c>
    </row>
    <row r="63" spans="1:35">
      <c r="A63" t="s">
        <v>159</v>
      </c>
    </row>
    <row r="64" spans="1:35">
      <c r="A64" t="s">
        <v>458</v>
      </c>
    </row>
    <row r="66" spans="1:36">
      <c r="A66" t="s">
        <v>387</v>
      </c>
      <c r="X66" t="s">
        <v>166</v>
      </c>
      <c r="Z66" t="s">
        <v>167</v>
      </c>
      <c r="AB66" t="s">
        <v>168</v>
      </c>
      <c r="AD66" t="s">
        <v>169</v>
      </c>
      <c r="AF66" t="s">
        <v>170</v>
      </c>
    </row>
    <row r="67" spans="1:36">
      <c r="B67" t="s">
        <v>388</v>
      </c>
      <c r="C67" t="s">
        <v>389</v>
      </c>
      <c r="D67" t="s">
        <v>388</v>
      </c>
      <c r="E67" t="s">
        <v>389</v>
      </c>
      <c r="F67" t="s">
        <v>388</v>
      </c>
      <c r="G67" t="s">
        <v>389</v>
      </c>
      <c r="H67" t="s">
        <v>388</v>
      </c>
      <c r="I67" t="s">
        <v>389</v>
      </c>
      <c r="J67" t="s">
        <v>388</v>
      </c>
      <c r="K67" t="s">
        <v>389</v>
      </c>
      <c r="L67" t="s">
        <v>388</v>
      </c>
      <c r="M67" t="s">
        <v>389</v>
      </c>
      <c r="X67" t="s">
        <v>388</v>
      </c>
      <c r="Y67" t="s">
        <v>389</v>
      </c>
      <c r="Z67" t="s">
        <v>388</v>
      </c>
      <c r="AA67" t="s">
        <v>389</v>
      </c>
      <c r="AB67" t="s">
        <v>388</v>
      </c>
      <c r="AC67" t="s">
        <v>389</v>
      </c>
      <c r="AD67" t="s">
        <v>388</v>
      </c>
      <c r="AE67" t="s">
        <v>389</v>
      </c>
    </row>
    <row r="68" spans="1:36">
      <c r="A68" t="s">
        <v>407</v>
      </c>
      <c r="B68">
        <f>SUM(B70:B87)</f>
        <v>81285</v>
      </c>
      <c r="C68">
        <f t="shared" ref="C68:W68" si="36">SUM(C70:C87)</f>
        <v>75662</v>
      </c>
      <c r="D68">
        <f t="shared" si="36"/>
        <v>46646</v>
      </c>
      <c r="E68">
        <f t="shared" si="36"/>
        <v>43902</v>
      </c>
      <c r="F68">
        <f t="shared" si="36"/>
        <v>34655</v>
      </c>
      <c r="G68">
        <f t="shared" si="36"/>
        <v>34567</v>
      </c>
      <c r="H68">
        <f t="shared" si="36"/>
        <v>18438</v>
      </c>
      <c r="I68">
        <f t="shared" si="36"/>
        <v>19269</v>
      </c>
      <c r="J68">
        <f t="shared" si="36"/>
        <v>13714</v>
      </c>
      <c r="K68">
        <f t="shared" si="36"/>
        <v>14584</v>
      </c>
      <c r="L68">
        <f t="shared" si="36"/>
        <v>194738</v>
      </c>
      <c r="M68">
        <f t="shared" si="36"/>
        <v>187984</v>
      </c>
      <c r="W68">
        <f t="shared" si="36"/>
        <v>382722</v>
      </c>
      <c r="X68">
        <f>SUM(X70:X87)</f>
        <v>39512</v>
      </c>
      <c r="Y68">
        <f t="shared" ref="Y68:AG68" si="37">SUM(Y70:Y87)</f>
        <v>34653</v>
      </c>
      <c r="Z68">
        <f t="shared" si="37"/>
        <v>16295</v>
      </c>
      <c r="AA68">
        <f t="shared" si="37"/>
        <v>13870</v>
      </c>
      <c r="AB68">
        <f t="shared" si="37"/>
        <v>12119</v>
      </c>
      <c r="AC68">
        <f t="shared" si="37"/>
        <v>11645</v>
      </c>
      <c r="AD68">
        <f t="shared" si="37"/>
        <v>4825</v>
      </c>
      <c r="AE68">
        <f t="shared" si="37"/>
        <v>4877</v>
      </c>
      <c r="AF68">
        <f t="shared" si="37"/>
        <v>4467</v>
      </c>
      <c r="AG68">
        <f t="shared" si="37"/>
        <v>4815</v>
      </c>
      <c r="AH68" s="274">
        <f>+X68+Z68+AB68+AD68+AF68</f>
        <v>77218</v>
      </c>
      <c r="AI68" s="274">
        <f>+Y68+AA68+AC68+AE68+AG68</f>
        <v>69860</v>
      </c>
      <c r="AJ68" s="274">
        <f>+AH68+AI68</f>
        <v>147078</v>
      </c>
    </row>
    <row r="69" spans="1:36">
      <c r="AH69" s="274"/>
      <c r="AI69" s="274"/>
      <c r="AJ69" s="274">
        <f t="shared" ref="AJ69:AJ87" si="38">+AH69+AI69</f>
        <v>0</v>
      </c>
    </row>
    <row r="70" spans="1:36">
      <c r="A70" t="s">
        <v>459</v>
      </c>
      <c r="B70">
        <f>+B41-C41</f>
        <v>1942</v>
      </c>
      <c r="C70">
        <f>+C41</f>
        <v>1778</v>
      </c>
      <c r="D70">
        <f>+D41-E41</f>
        <v>1757</v>
      </c>
      <c r="E70">
        <f>+E41</f>
        <v>1711</v>
      </c>
      <c r="F70">
        <f>+F41-G41</f>
        <v>1945</v>
      </c>
      <c r="G70">
        <f>+G41</f>
        <v>1854</v>
      </c>
      <c r="H70">
        <f>+H41-I41</f>
        <v>1378</v>
      </c>
      <c r="I70">
        <f>+I41</f>
        <v>1463</v>
      </c>
      <c r="J70">
        <f>+J41-K41</f>
        <v>1146</v>
      </c>
      <c r="K70">
        <f>+K41</f>
        <v>1341</v>
      </c>
      <c r="L70" s="274">
        <f>+B70+D70+F70+H70+J70</f>
        <v>8168</v>
      </c>
      <c r="M70" s="274">
        <f>+C70+E70+G70+I70+K70</f>
        <v>8147</v>
      </c>
      <c r="N70" s="274"/>
      <c r="W70" s="274">
        <f>+L70+M70</f>
        <v>16315</v>
      </c>
      <c r="X70">
        <f>+X41-Y41</f>
        <v>708</v>
      </c>
      <c r="Y70">
        <f>+Y41</f>
        <v>571</v>
      </c>
      <c r="Z70">
        <f>+Z41-AA41</f>
        <v>565</v>
      </c>
      <c r="AA70">
        <f>+AA41</f>
        <v>429</v>
      </c>
      <c r="AB70">
        <f t="shared" ref="AB70:AB87" si="39">+AB41-AC41</f>
        <v>661</v>
      </c>
      <c r="AC70">
        <f>+AC41</f>
        <v>597</v>
      </c>
      <c r="AD70">
        <f t="shared" ref="AD70:AD87" si="40">+AD41-AE41</f>
        <v>389</v>
      </c>
      <c r="AE70">
        <f>+AE41</f>
        <v>432</v>
      </c>
      <c r="AF70">
        <f t="shared" ref="AF70:AF87" si="41">+AF41-AG41</f>
        <v>355</v>
      </c>
      <c r="AG70">
        <f>+AG41</f>
        <v>423</v>
      </c>
      <c r="AH70" s="274">
        <f>+X70+Z70+AB70+AD70+AF70</f>
        <v>2678</v>
      </c>
      <c r="AI70" s="274">
        <f>+Y70+AA70+AC70+AE70+AG70</f>
        <v>2452</v>
      </c>
      <c r="AJ70" s="274">
        <f t="shared" si="38"/>
        <v>5130</v>
      </c>
    </row>
    <row r="71" spans="1:36">
      <c r="A71" t="s">
        <v>460</v>
      </c>
      <c r="B71">
        <f t="shared" ref="B71:B87" si="42">+B42-C42</f>
        <v>5679</v>
      </c>
      <c r="C71">
        <f t="shared" ref="C71:C87" si="43">+C42</f>
        <v>5298</v>
      </c>
      <c r="D71">
        <f t="shared" ref="D71:D87" si="44">+D42-E42</f>
        <v>2607</v>
      </c>
      <c r="E71">
        <f t="shared" ref="E71:E87" si="45">+E42</f>
        <v>2612</v>
      </c>
      <c r="F71">
        <f t="shared" ref="F71:F87" si="46">+F42-G42</f>
        <v>1714</v>
      </c>
      <c r="G71">
        <f t="shared" ref="G71:G87" si="47">+G42</f>
        <v>1691</v>
      </c>
      <c r="H71">
        <f t="shared" ref="H71:H87" si="48">+H42-I42</f>
        <v>836</v>
      </c>
      <c r="I71">
        <f t="shared" ref="I71:I87" si="49">+I42</f>
        <v>876</v>
      </c>
      <c r="J71">
        <f t="shared" ref="J71:J87" si="50">+J42-K42</f>
        <v>621</v>
      </c>
      <c r="K71">
        <f t="shared" ref="K71:K87" si="51">+K42</f>
        <v>668</v>
      </c>
      <c r="L71" s="274">
        <f t="shared" ref="L71:L87" si="52">+B71+D71+F71+H71+J71</f>
        <v>11457</v>
      </c>
      <c r="M71" s="274">
        <f t="shared" ref="M71:M87" si="53">+C71+E71+G71+I71+K71</f>
        <v>11145</v>
      </c>
      <c r="N71" s="274"/>
      <c r="W71" s="274">
        <f t="shared" ref="W71:W87" si="54">+L71+M71</f>
        <v>22602</v>
      </c>
      <c r="X71">
        <f t="shared" ref="X71:Z87" si="55">+X42-Y42</f>
        <v>2078</v>
      </c>
      <c r="Y71">
        <f t="shared" ref="Y71:Y87" si="56">+Y42</f>
        <v>1896</v>
      </c>
      <c r="Z71">
        <f t="shared" si="55"/>
        <v>808</v>
      </c>
      <c r="AA71">
        <f t="shared" ref="AA71:AA87" si="57">+AA42</f>
        <v>771</v>
      </c>
      <c r="AB71">
        <f t="shared" si="39"/>
        <v>460</v>
      </c>
      <c r="AC71">
        <f t="shared" ref="AC71:AC87" si="58">+AC42</f>
        <v>452</v>
      </c>
      <c r="AD71">
        <f t="shared" si="40"/>
        <v>175</v>
      </c>
      <c r="AE71">
        <f t="shared" ref="AE71:AE86" si="59">+AE42</f>
        <v>179</v>
      </c>
      <c r="AF71">
        <f t="shared" si="41"/>
        <v>172</v>
      </c>
      <c r="AG71">
        <f t="shared" ref="AG71:AG87" si="60">+AG42</f>
        <v>187</v>
      </c>
      <c r="AH71" s="274">
        <f t="shared" ref="AH71:AH87" si="61">+X71+Z71+AB71+AD71+AF71</f>
        <v>3693</v>
      </c>
      <c r="AI71" s="274">
        <f t="shared" ref="AI71:AI87" si="62">+Y71+AA71+AC71+AE71+AG71</f>
        <v>3485</v>
      </c>
      <c r="AJ71" s="274">
        <f t="shared" si="38"/>
        <v>7178</v>
      </c>
    </row>
    <row r="72" spans="1:36">
      <c r="A72" t="s">
        <v>461</v>
      </c>
      <c r="B72">
        <f t="shared" si="42"/>
        <v>5097</v>
      </c>
      <c r="C72">
        <f t="shared" si="43"/>
        <v>5040</v>
      </c>
      <c r="D72">
        <f t="shared" si="44"/>
        <v>4155</v>
      </c>
      <c r="E72">
        <f t="shared" si="45"/>
        <v>3925</v>
      </c>
      <c r="F72">
        <f t="shared" si="46"/>
        <v>3319</v>
      </c>
      <c r="G72">
        <f t="shared" si="47"/>
        <v>3509</v>
      </c>
      <c r="H72">
        <f t="shared" si="48"/>
        <v>2279</v>
      </c>
      <c r="I72">
        <f t="shared" si="49"/>
        <v>2362</v>
      </c>
      <c r="J72">
        <f t="shared" si="50"/>
        <v>1686</v>
      </c>
      <c r="K72">
        <f t="shared" si="51"/>
        <v>2011</v>
      </c>
      <c r="L72" s="274">
        <f t="shared" si="52"/>
        <v>16536</v>
      </c>
      <c r="M72" s="274">
        <f t="shared" si="53"/>
        <v>16847</v>
      </c>
      <c r="N72" s="274"/>
      <c r="W72" s="274">
        <f t="shared" si="54"/>
        <v>33383</v>
      </c>
      <c r="X72">
        <f t="shared" si="55"/>
        <v>2211</v>
      </c>
      <c r="Y72">
        <f t="shared" si="56"/>
        <v>2014</v>
      </c>
      <c r="Z72">
        <f t="shared" si="55"/>
        <v>1238</v>
      </c>
      <c r="AA72">
        <f t="shared" si="57"/>
        <v>944</v>
      </c>
      <c r="AB72">
        <f t="shared" si="39"/>
        <v>1062</v>
      </c>
      <c r="AC72">
        <f t="shared" si="58"/>
        <v>1012</v>
      </c>
      <c r="AD72">
        <f t="shared" si="40"/>
        <v>545</v>
      </c>
      <c r="AE72">
        <f t="shared" si="59"/>
        <v>512</v>
      </c>
      <c r="AF72">
        <f t="shared" si="41"/>
        <v>542</v>
      </c>
      <c r="AG72">
        <f t="shared" si="60"/>
        <v>710</v>
      </c>
      <c r="AH72" s="274">
        <f t="shared" si="61"/>
        <v>5598</v>
      </c>
      <c r="AI72" s="274">
        <f t="shared" si="62"/>
        <v>5192</v>
      </c>
      <c r="AJ72" s="274">
        <f t="shared" si="38"/>
        <v>10790</v>
      </c>
    </row>
    <row r="73" spans="1:36">
      <c r="A73" t="s">
        <v>462</v>
      </c>
      <c r="B73">
        <f t="shared" si="42"/>
        <v>4307</v>
      </c>
      <c r="C73">
        <f t="shared" si="43"/>
        <v>3930</v>
      </c>
      <c r="D73">
        <f t="shared" si="44"/>
        <v>3720</v>
      </c>
      <c r="E73">
        <f t="shared" si="45"/>
        <v>3347</v>
      </c>
      <c r="F73">
        <f t="shared" si="46"/>
        <v>3117</v>
      </c>
      <c r="G73">
        <f t="shared" si="47"/>
        <v>2920</v>
      </c>
      <c r="H73">
        <f t="shared" si="48"/>
        <v>2059</v>
      </c>
      <c r="I73">
        <f t="shared" si="49"/>
        <v>2167</v>
      </c>
      <c r="J73">
        <f t="shared" si="50"/>
        <v>1452</v>
      </c>
      <c r="K73">
        <f t="shared" si="51"/>
        <v>1723</v>
      </c>
      <c r="L73" s="274">
        <f t="shared" si="52"/>
        <v>14655</v>
      </c>
      <c r="M73" s="274">
        <f t="shared" si="53"/>
        <v>14087</v>
      </c>
      <c r="N73" s="274"/>
      <c r="W73" s="274">
        <f t="shared" si="54"/>
        <v>28742</v>
      </c>
      <c r="X73">
        <f t="shared" si="55"/>
        <v>1683</v>
      </c>
      <c r="Y73">
        <f t="shared" si="56"/>
        <v>1430</v>
      </c>
      <c r="Z73">
        <f t="shared" si="55"/>
        <v>1122</v>
      </c>
      <c r="AA73">
        <f t="shared" si="57"/>
        <v>859</v>
      </c>
      <c r="AB73">
        <f t="shared" si="39"/>
        <v>1060</v>
      </c>
      <c r="AC73">
        <f t="shared" si="58"/>
        <v>930</v>
      </c>
      <c r="AD73">
        <f t="shared" si="40"/>
        <v>580</v>
      </c>
      <c r="AE73">
        <f t="shared" si="59"/>
        <v>544</v>
      </c>
      <c r="AF73">
        <f t="shared" si="41"/>
        <v>420</v>
      </c>
      <c r="AG73">
        <f t="shared" si="60"/>
        <v>536</v>
      </c>
      <c r="AH73" s="274">
        <f t="shared" si="61"/>
        <v>4865</v>
      </c>
      <c r="AI73" s="274">
        <f t="shared" si="62"/>
        <v>4299</v>
      </c>
      <c r="AJ73" s="274">
        <f t="shared" si="38"/>
        <v>9164</v>
      </c>
    </row>
    <row r="74" spans="1:36">
      <c r="A74" t="s">
        <v>463</v>
      </c>
      <c r="B74">
        <f t="shared" si="42"/>
        <v>2004</v>
      </c>
      <c r="C74">
        <f t="shared" si="43"/>
        <v>1803</v>
      </c>
      <c r="D74">
        <f t="shared" si="44"/>
        <v>1345</v>
      </c>
      <c r="E74">
        <f t="shared" si="45"/>
        <v>1202</v>
      </c>
      <c r="F74">
        <f t="shared" si="46"/>
        <v>1052</v>
      </c>
      <c r="G74">
        <f t="shared" si="47"/>
        <v>991</v>
      </c>
      <c r="H74">
        <f t="shared" si="48"/>
        <v>664</v>
      </c>
      <c r="I74">
        <f t="shared" si="49"/>
        <v>586</v>
      </c>
      <c r="J74">
        <f t="shared" si="50"/>
        <v>445</v>
      </c>
      <c r="K74">
        <f t="shared" si="51"/>
        <v>333</v>
      </c>
      <c r="L74" s="274">
        <f t="shared" si="52"/>
        <v>5510</v>
      </c>
      <c r="M74" s="274">
        <f t="shared" si="53"/>
        <v>4915</v>
      </c>
      <c r="N74" s="274"/>
      <c r="W74" s="274">
        <f t="shared" si="54"/>
        <v>10425</v>
      </c>
      <c r="X74">
        <f t="shared" si="55"/>
        <v>839</v>
      </c>
      <c r="Y74">
        <f t="shared" si="56"/>
        <v>743</v>
      </c>
      <c r="Z74">
        <f t="shared" si="55"/>
        <v>483</v>
      </c>
      <c r="AA74">
        <f t="shared" si="57"/>
        <v>405</v>
      </c>
      <c r="AB74">
        <f t="shared" si="39"/>
        <v>400</v>
      </c>
      <c r="AC74">
        <f t="shared" si="58"/>
        <v>333</v>
      </c>
      <c r="AD74">
        <f t="shared" si="40"/>
        <v>193</v>
      </c>
      <c r="AE74">
        <f t="shared" si="59"/>
        <v>171</v>
      </c>
      <c r="AF74">
        <f t="shared" si="41"/>
        <v>138</v>
      </c>
      <c r="AG74">
        <f t="shared" si="60"/>
        <v>103</v>
      </c>
      <c r="AH74" s="274">
        <f t="shared" si="61"/>
        <v>2053</v>
      </c>
      <c r="AI74" s="274">
        <f t="shared" si="62"/>
        <v>1755</v>
      </c>
      <c r="AJ74" s="274">
        <f t="shared" si="38"/>
        <v>3808</v>
      </c>
    </row>
    <row r="75" spans="1:36">
      <c r="A75" t="s">
        <v>464</v>
      </c>
      <c r="B75">
        <f t="shared" si="42"/>
        <v>4220</v>
      </c>
      <c r="C75">
        <f t="shared" si="43"/>
        <v>3666</v>
      </c>
      <c r="D75">
        <f t="shared" si="44"/>
        <v>1596</v>
      </c>
      <c r="E75">
        <f t="shared" si="45"/>
        <v>1456</v>
      </c>
      <c r="F75">
        <f t="shared" si="46"/>
        <v>892</v>
      </c>
      <c r="G75">
        <f t="shared" si="47"/>
        <v>860</v>
      </c>
      <c r="H75">
        <f t="shared" si="48"/>
        <v>393</v>
      </c>
      <c r="I75">
        <f t="shared" si="49"/>
        <v>382</v>
      </c>
      <c r="J75">
        <f t="shared" si="50"/>
        <v>233</v>
      </c>
      <c r="K75">
        <f t="shared" si="51"/>
        <v>237</v>
      </c>
      <c r="L75" s="274">
        <f t="shared" si="52"/>
        <v>7334</v>
      </c>
      <c r="M75" s="274">
        <f t="shared" si="53"/>
        <v>6601</v>
      </c>
      <c r="N75" s="274"/>
      <c r="W75" s="274">
        <f t="shared" si="54"/>
        <v>13935</v>
      </c>
      <c r="X75">
        <f t="shared" si="55"/>
        <v>2134</v>
      </c>
      <c r="Y75">
        <f t="shared" si="56"/>
        <v>1735</v>
      </c>
      <c r="Z75">
        <f t="shared" si="55"/>
        <v>447</v>
      </c>
      <c r="AA75">
        <f t="shared" si="57"/>
        <v>377</v>
      </c>
      <c r="AB75">
        <f t="shared" si="39"/>
        <v>219</v>
      </c>
      <c r="AC75">
        <f t="shared" si="58"/>
        <v>243</v>
      </c>
      <c r="AD75">
        <f t="shared" si="40"/>
        <v>89</v>
      </c>
      <c r="AE75">
        <f t="shared" si="59"/>
        <v>91</v>
      </c>
      <c r="AF75">
        <f t="shared" si="41"/>
        <v>46</v>
      </c>
      <c r="AG75">
        <f t="shared" si="60"/>
        <v>49</v>
      </c>
      <c r="AH75" s="274">
        <f t="shared" si="61"/>
        <v>2935</v>
      </c>
      <c r="AI75" s="274">
        <f t="shared" si="62"/>
        <v>2495</v>
      </c>
      <c r="AJ75" s="274">
        <f t="shared" si="38"/>
        <v>5430</v>
      </c>
    </row>
    <row r="76" spans="1:36">
      <c r="A76" t="s">
        <v>465</v>
      </c>
      <c r="B76">
        <f t="shared" si="42"/>
        <v>1560</v>
      </c>
      <c r="C76">
        <f t="shared" si="43"/>
        <v>1454</v>
      </c>
      <c r="D76">
        <f t="shared" si="44"/>
        <v>730</v>
      </c>
      <c r="E76">
        <f t="shared" si="45"/>
        <v>769</v>
      </c>
      <c r="F76">
        <f t="shared" si="46"/>
        <v>403</v>
      </c>
      <c r="G76">
        <f t="shared" si="47"/>
        <v>399</v>
      </c>
      <c r="H76">
        <f t="shared" si="48"/>
        <v>113</v>
      </c>
      <c r="I76">
        <f t="shared" si="49"/>
        <v>107</v>
      </c>
      <c r="J76">
        <f t="shared" si="50"/>
        <v>98</v>
      </c>
      <c r="K76">
        <f t="shared" si="51"/>
        <v>115</v>
      </c>
      <c r="L76" s="274">
        <f t="shared" si="52"/>
        <v>2904</v>
      </c>
      <c r="M76" s="274">
        <f t="shared" si="53"/>
        <v>2844</v>
      </c>
      <c r="N76" s="274"/>
      <c r="W76" s="274">
        <f t="shared" si="54"/>
        <v>5748</v>
      </c>
      <c r="X76">
        <v>906</v>
      </c>
      <c r="Y76">
        <f t="shared" si="56"/>
        <v>793</v>
      </c>
      <c r="Z76">
        <f t="shared" si="55"/>
        <v>307</v>
      </c>
      <c r="AA76">
        <f t="shared" si="57"/>
        <v>337</v>
      </c>
      <c r="AB76">
        <f t="shared" si="39"/>
        <v>187</v>
      </c>
      <c r="AC76">
        <f t="shared" si="58"/>
        <v>165</v>
      </c>
      <c r="AD76">
        <f t="shared" si="40"/>
        <v>32</v>
      </c>
      <c r="AE76">
        <f t="shared" si="59"/>
        <v>35</v>
      </c>
      <c r="AF76">
        <f t="shared" si="41"/>
        <v>51</v>
      </c>
      <c r="AG76">
        <f t="shared" si="60"/>
        <v>50</v>
      </c>
      <c r="AH76" s="274">
        <f t="shared" si="61"/>
        <v>1483</v>
      </c>
      <c r="AI76" s="274">
        <f t="shared" si="62"/>
        <v>1380</v>
      </c>
      <c r="AJ76" s="274">
        <f t="shared" si="38"/>
        <v>2863</v>
      </c>
    </row>
    <row r="77" spans="1:36">
      <c r="A77" t="s">
        <v>561</v>
      </c>
      <c r="B77">
        <f t="shared" si="42"/>
        <v>5477</v>
      </c>
      <c r="C77">
        <f t="shared" si="43"/>
        <v>5231</v>
      </c>
      <c r="D77">
        <f t="shared" si="44"/>
        <v>2973</v>
      </c>
      <c r="E77">
        <f t="shared" si="45"/>
        <v>2915</v>
      </c>
      <c r="F77">
        <f t="shared" si="46"/>
        <v>1652</v>
      </c>
      <c r="G77">
        <f t="shared" si="47"/>
        <v>1818</v>
      </c>
      <c r="H77">
        <f t="shared" si="48"/>
        <v>818</v>
      </c>
      <c r="I77">
        <f t="shared" si="49"/>
        <v>951</v>
      </c>
      <c r="J77">
        <f t="shared" si="50"/>
        <v>638</v>
      </c>
      <c r="K77">
        <f t="shared" si="51"/>
        <v>623</v>
      </c>
      <c r="L77" s="274">
        <f t="shared" si="52"/>
        <v>11558</v>
      </c>
      <c r="M77" s="274">
        <f t="shared" si="53"/>
        <v>11538</v>
      </c>
      <c r="N77" s="274"/>
      <c r="W77" s="274">
        <f t="shared" si="54"/>
        <v>23096</v>
      </c>
      <c r="X77">
        <f t="shared" si="55"/>
        <v>2516</v>
      </c>
      <c r="Y77">
        <f t="shared" si="56"/>
        <v>2134</v>
      </c>
      <c r="Z77">
        <f t="shared" si="55"/>
        <v>1139</v>
      </c>
      <c r="AA77">
        <f t="shared" si="57"/>
        <v>1029</v>
      </c>
      <c r="AB77">
        <f t="shared" si="39"/>
        <v>598</v>
      </c>
      <c r="AC77">
        <f t="shared" si="58"/>
        <v>606</v>
      </c>
      <c r="AD77">
        <f t="shared" si="40"/>
        <v>230</v>
      </c>
      <c r="AE77">
        <f t="shared" si="59"/>
        <v>213</v>
      </c>
      <c r="AF77">
        <f t="shared" si="41"/>
        <v>172</v>
      </c>
      <c r="AG77">
        <f t="shared" si="60"/>
        <v>161</v>
      </c>
      <c r="AH77" s="274">
        <f t="shared" si="61"/>
        <v>4655</v>
      </c>
      <c r="AI77" s="274">
        <f t="shared" si="62"/>
        <v>4143</v>
      </c>
      <c r="AJ77" s="274">
        <f t="shared" si="38"/>
        <v>8798</v>
      </c>
    </row>
    <row r="78" spans="1:36">
      <c r="A78" t="s">
        <v>467</v>
      </c>
      <c r="B78">
        <f t="shared" si="42"/>
        <v>8393</v>
      </c>
      <c r="C78">
        <f t="shared" si="43"/>
        <v>7798</v>
      </c>
      <c r="D78">
        <f t="shared" si="44"/>
        <v>3929</v>
      </c>
      <c r="E78">
        <f t="shared" si="45"/>
        <v>3611</v>
      </c>
      <c r="F78">
        <f t="shared" si="46"/>
        <v>2871</v>
      </c>
      <c r="G78">
        <f t="shared" si="47"/>
        <v>2935</v>
      </c>
      <c r="H78">
        <f t="shared" si="48"/>
        <v>1353</v>
      </c>
      <c r="I78">
        <f t="shared" si="49"/>
        <v>1492</v>
      </c>
      <c r="J78">
        <f t="shared" si="50"/>
        <v>1006</v>
      </c>
      <c r="K78">
        <f t="shared" si="51"/>
        <v>996</v>
      </c>
      <c r="L78" s="274">
        <f t="shared" si="52"/>
        <v>17552</v>
      </c>
      <c r="M78" s="274">
        <f t="shared" si="53"/>
        <v>16832</v>
      </c>
      <c r="N78" s="274"/>
      <c r="W78" s="274">
        <f t="shared" si="54"/>
        <v>34384</v>
      </c>
      <c r="X78">
        <f t="shared" si="55"/>
        <v>4152</v>
      </c>
      <c r="Y78">
        <f t="shared" si="56"/>
        <v>3832</v>
      </c>
      <c r="Z78">
        <f t="shared" si="55"/>
        <v>1255</v>
      </c>
      <c r="AA78">
        <f t="shared" si="57"/>
        <v>1126</v>
      </c>
      <c r="AB78">
        <f t="shared" si="39"/>
        <v>1025</v>
      </c>
      <c r="AC78">
        <f t="shared" si="58"/>
        <v>1053</v>
      </c>
      <c r="AD78">
        <f t="shared" si="40"/>
        <v>451</v>
      </c>
      <c r="AE78">
        <f t="shared" si="59"/>
        <v>502</v>
      </c>
      <c r="AF78">
        <f t="shared" si="41"/>
        <v>331</v>
      </c>
      <c r="AG78">
        <f t="shared" si="60"/>
        <v>329</v>
      </c>
      <c r="AH78" s="274">
        <f t="shared" si="61"/>
        <v>7214</v>
      </c>
      <c r="AI78" s="274">
        <f t="shared" si="62"/>
        <v>6842</v>
      </c>
      <c r="AJ78" s="274">
        <f t="shared" si="38"/>
        <v>14056</v>
      </c>
    </row>
    <row r="79" spans="1:36">
      <c r="A79" t="s">
        <v>468</v>
      </c>
      <c r="B79">
        <f t="shared" si="42"/>
        <v>7158</v>
      </c>
      <c r="C79">
        <f t="shared" si="43"/>
        <v>6763</v>
      </c>
      <c r="D79">
        <f t="shared" si="44"/>
        <v>3193</v>
      </c>
      <c r="E79">
        <f t="shared" si="45"/>
        <v>2978</v>
      </c>
      <c r="F79">
        <f t="shared" si="46"/>
        <v>2092</v>
      </c>
      <c r="G79">
        <f t="shared" si="47"/>
        <v>1976</v>
      </c>
      <c r="H79">
        <f t="shared" si="48"/>
        <v>836</v>
      </c>
      <c r="I79">
        <f t="shared" si="49"/>
        <v>870</v>
      </c>
      <c r="J79">
        <f t="shared" si="50"/>
        <v>750</v>
      </c>
      <c r="K79">
        <f t="shared" si="51"/>
        <v>735</v>
      </c>
      <c r="L79" s="274">
        <f t="shared" si="52"/>
        <v>14029</v>
      </c>
      <c r="M79" s="274">
        <f t="shared" si="53"/>
        <v>13322</v>
      </c>
      <c r="N79" s="274"/>
      <c r="W79" s="274">
        <f t="shared" si="54"/>
        <v>27351</v>
      </c>
      <c r="X79">
        <f t="shared" si="55"/>
        <v>3758</v>
      </c>
      <c r="Y79">
        <f t="shared" si="56"/>
        <v>3450</v>
      </c>
      <c r="Z79">
        <f t="shared" si="55"/>
        <v>1012</v>
      </c>
      <c r="AA79">
        <f t="shared" si="57"/>
        <v>885</v>
      </c>
      <c r="AB79">
        <f t="shared" si="39"/>
        <v>684</v>
      </c>
      <c r="AC79">
        <f t="shared" si="58"/>
        <v>619</v>
      </c>
      <c r="AD79">
        <f t="shared" si="40"/>
        <v>193</v>
      </c>
      <c r="AE79">
        <f t="shared" si="59"/>
        <v>209</v>
      </c>
      <c r="AF79">
        <f t="shared" si="41"/>
        <v>286</v>
      </c>
      <c r="AG79">
        <f t="shared" si="60"/>
        <v>275</v>
      </c>
      <c r="AH79" s="274">
        <f t="shared" si="61"/>
        <v>5933</v>
      </c>
      <c r="AI79" s="274">
        <f t="shared" si="62"/>
        <v>5438</v>
      </c>
      <c r="AJ79" s="274">
        <f t="shared" si="38"/>
        <v>11371</v>
      </c>
    </row>
    <row r="80" spans="1:36">
      <c r="A80" t="s">
        <v>469</v>
      </c>
      <c r="B80">
        <f t="shared" si="42"/>
        <v>5536</v>
      </c>
      <c r="C80">
        <f t="shared" si="43"/>
        <v>5031</v>
      </c>
      <c r="D80">
        <f t="shared" si="44"/>
        <v>3945</v>
      </c>
      <c r="E80">
        <f t="shared" si="45"/>
        <v>3650</v>
      </c>
      <c r="F80">
        <f t="shared" si="46"/>
        <v>3528</v>
      </c>
      <c r="G80">
        <f t="shared" si="47"/>
        <v>3490</v>
      </c>
      <c r="H80">
        <f t="shared" si="48"/>
        <v>1520</v>
      </c>
      <c r="I80">
        <f t="shared" si="49"/>
        <v>1485</v>
      </c>
      <c r="J80">
        <f t="shared" si="50"/>
        <v>1074</v>
      </c>
      <c r="K80">
        <f t="shared" si="51"/>
        <v>1050</v>
      </c>
      <c r="L80" s="274">
        <f t="shared" si="52"/>
        <v>15603</v>
      </c>
      <c r="M80" s="274">
        <f t="shared" si="53"/>
        <v>14706</v>
      </c>
      <c r="N80" s="274"/>
      <c r="W80" s="274">
        <f t="shared" si="54"/>
        <v>30309</v>
      </c>
      <c r="X80">
        <f t="shared" si="55"/>
        <v>2963</v>
      </c>
      <c r="Y80">
        <f t="shared" si="56"/>
        <v>2486</v>
      </c>
      <c r="Z80">
        <f t="shared" si="55"/>
        <v>1837</v>
      </c>
      <c r="AA80">
        <f t="shared" si="57"/>
        <v>1466</v>
      </c>
      <c r="AB80">
        <f t="shared" si="39"/>
        <v>1570</v>
      </c>
      <c r="AC80">
        <f t="shared" si="58"/>
        <v>1558</v>
      </c>
      <c r="AD80">
        <f t="shared" si="40"/>
        <v>444</v>
      </c>
      <c r="AE80">
        <f t="shared" si="59"/>
        <v>405</v>
      </c>
      <c r="AF80">
        <f t="shared" si="41"/>
        <v>456</v>
      </c>
      <c r="AG80">
        <f t="shared" si="60"/>
        <v>457</v>
      </c>
      <c r="AH80" s="274">
        <f t="shared" si="61"/>
        <v>7270</v>
      </c>
      <c r="AI80" s="274">
        <f t="shared" si="62"/>
        <v>6372</v>
      </c>
      <c r="AJ80" s="274">
        <f t="shared" si="38"/>
        <v>13642</v>
      </c>
    </row>
    <row r="81" spans="1:36">
      <c r="A81" t="s">
        <v>470</v>
      </c>
      <c r="B81">
        <f t="shared" si="42"/>
        <v>5814</v>
      </c>
      <c r="C81">
        <f t="shared" si="43"/>
        <v>5324</v>
      </c>
      <c r="D81">
        <f t="shared" si="44"/>
        <v>3252</v>
      </c>
      <c r="E81">
        <f t="shared" si="45"/>
        <v>2943</v>
      </c>
      <c r="F81">
        <f t="shared" si="46"/>
        <v>2482</v>
      </c>
      <c r="G81">
        <f t="shared" si="47"/>
        <v>2564</v>
      </c>
      <c r="H81">
        <f t="shared" si="48"/>
        <v>1454</v>
      </c>
      <c r="I81">
        <f t="shared" si="49"/>
        <v>1545</v>
      </c>
      <c r="J81">
        <f t="shared" si="50"/>
        <v>1105</v>
      </c>
      <c r="K81">
        <f t="shared" si="51"/>
        <v>1131</v>
      </c>
      <c r="L81" s="274">
        <f t="shared" si="52"/>
        <v>14107</v>
      </c>
      <c r="M81" s="274">
        <f t="shared" si="53"/>
        <v>13507</v>
      </c>
      <c r="N81" s="274"/>
      <c r="W81" s="274">
        <f t="shared" si="54"/>
        <v>27614</v>
      </c>
      <c r="X81">
        <f t="shared" si="55"/>
        <v>3318</v>
      </c>
      <c r="Y81">
        <f t="shared" si="56"/>
        <v>2793</v>
      </c>
      <c r="Z81">
        <f t="shared" si="55"/>
        <v>1344</v>
      </c>
      <c r="AA81">
        <f t="shared" si="57"/>
        <v>1124</v>
      </c>
      <c r="AB81">
        <f t="shared" si="39"/>
        <v>971</v>
      </c>
      <c r="AC81">
        <f t="shared" si="58"/>
        <v>939</v>
      </c>
      <c r="AD81">
        <f t="shared" si="40"/>
        <v>354</v>
      </c>
      <c r="AE81">
        <f t="shared" si="59"/>
        <v>397</v>
      </c>
      <c r="AF81">
        <f t="shared" si="41"/>
        <v>412</v>
      </c>
      <c r="AG81">
        <f t="shared" si="60"/>
        <v>417</v>
      </c>
      <c r="AH81" s="274">
        <f t="shared" si="61"/>
        <v>6399</v>
      </c>
      <c r="AI81" s="274">
        <f t="shared" si="62"/>
        <v>5670</v>
      </c>
      <c r="AJ81" s="274">
        <f t="shared" si="38"/>
        <v>12069</v>
      </c>
    </row>
    <row r="82" spans="1:36">
      <c r="A82" t="s">
        <v>471</v>
      </c>
      <c r="B82">
        <f t="shared" si="42"/>
        <v>5342</v>
      </c>
      <c r="C82">
        <f t="shared" si="43"/>
        <v>5095</v>
      </c>
      <c r="D82">
        <f t="shared" si="44"/>
        <v>2644</v>
      </c>
      <c r="E82">
        <f t="shared" si="45"/>
        <v>2560</v>
      </c>
      <c r="F82">
        <f t="shared" si="46"/>
        <v>1808</v>
      </c>
      <c r="G82">
        <f t="shared" si="47"/>
        <v>1783</v>
      </c>
      <c r="H82">
        <f t="shared" si="48"/>
        <v>743</v>
      </c>
      <c r="I82">
        <f t="shared" si="49"/>
        <v>736</v>
      </c>
      <c r="J82">
        <f t="shared" si="50"/>
        <v>651</v>
      </c>
      <c r="K82">
        <f t="shared" si="51"/>
        <v>584</v>
      </c>
      <c r="L82" s="274">
        <f t="shared" si="52"/>
        <v>11188</v>
      </c>
      <c r="M82" s="274">
        <f t="shared" si="53"/>
        <v>10758</v>
      </c>
      <c r="N82" s="274"/>
      <c r="W82" s="274">
        <f t="shared" si="54"/>
        <v>21946</v>
      </c>
      <c r="X82">
        <f t="shared" si="55"/>
        <v>3031</v>
      </c>
      <c r="Y82">
        <f t="shared" si="56"/>
        <v>2827</v>
      </c>
      <c r="Z82">
        <f t="shared" si="55"/>
        <v>948</v>
      </c>
      <c r="AA82">
        <f t="shared" si="57"/>
        <v>868</v>
      </c>
      <c r="AB82">
        <f t="shared" si="39"/>
        <v>611</v>
      </c>
      <c r="AC82">
        <f t="shared" si="58"/>
        <v>622</v>
      </c>
      <c r="AD82">
        <f t="shared" si="40"/>
        <v>182</v>
      </c>
      <c r="AE82">
        <f t="shared" si="59"/>
        <v>140</v>
      </c>
      <c r="AF82">
        <f t="shared" si="41"/>
        <v>243</v>
      </c>
      <c r="AG82">
        <f t="shared" si="60"/>
        <v>232</v>
      </c>
      <c r="AH82" s="274">
        <f t="shared" si="61"/>
        <v>5015</v>
      </c>
      <c r="AI82" s="274">
        <f t="shared" si="62"/>
        <v>4689</v>
      </c>
      <c r="AJ82" s="274">
        <f t="shared" si="38"/>
        <v>9704</v>
      </c>
    </row>
    <row r="83" spans="1:36">
      <c r="A83" t="s">
        <v>472</v>
      </c>
      <c r="B83">
        <f t="shared" si="42"/>
        <v>5373</v>
      </c>
      <c r="C83">
        <f t="shared" si="43"/>
        <v>4852</v>
      </c>
      <c r="D83">
        <f t="shared" si="44"/>
        <v>3671</v>
      </c>
      <c r="E83">
        <f t="shared" si="45"/>
        <v>3444</v>
      </c>
      <c r="F83">
        <f t="shared" si="46"/>
        <v>2695</v>
      </c>
      <c r="G83">
        <f t="shared" si="47"/>
        <v>2799</v>
      </c>
      <c r="H83">
        <f t="shared" si="48"/>
        <v>1569</v>
      </c>
      <c r="I83">
        <f t="shared" si="49"/>
        <v>1738</v>
      </c>
      <c r="J83">
        <f t="shared" si="50"/>
        <v>1083</v>
      </c>
      <c r="K83">
        <f t="shared" si="51"/>
        <v>1281</v>
      </c>
      <c r="L83" s="274">
        <f t="shared" si="52"/>
        <v>14391</v>
      </c>
      <c r="M83" s="274">
        <f t="shared" si="53"/>
        <v>14114</v>
      </c>
      <c r="N83" s="274"/>
      <c r="W83" s="274">
        <f t="shared" si="54"/>
        <v>28505</v>
      </c>
      <c r="X83">
        <f t="shared" si="55"/>
        <v>2381</v>
      </c>
      <c r="Y83">
        <f t="shared" si="56"/>
        <v>1973</v>
      </c>
      <c r="Z83">
        <f t="shared" si="55"/>
        <v>1119</v>
      </c>
      <c r="AA83">
        <f t="shared" si="57"/>
        <v>887</v>
      </c>
      <c r="AB83">
        <f t="shared" si="39"/>
        <v>807</v>
      </c>
      <c r="AC83">
        <f t="shared" si="58"/>
        <v>773</v>
      </c>
      <c r="AD83">
        <f t="shared" si="40"/>
        <v>381</v>
      </c>
      <c r="AE83">
        <f t="shared" si="59"/>
        <v>407</v>
      </c>
      <c r="AF83">
        <f t="shared" si="41"/>
        <v>267</v>
      </c>
      <c r="AG83">
        <f t="shared" si="60"/>
        <v>319</v>
      </c>
      <c r="AH83" s="274">
        <f t="shared" si="61"/>
        <v>4955</v>
      </c>
      <c r="AI83" s="274">
        <f t="shared" si="62"/>
        <v>4359</v>
      </c>
      <c r="AJ83" s="274">
        <f t="shared" si="38"/>
        <v>9314</v>
      </c>
    </row>
    <row r="84" spans="1:36">
      <c r="A84" t="s">
        <v>562</v>
      </c>
      <c r="B84">
        <f t="shared" si="42"/>
        <v>530</v>
      </c>
      <c r="C84">
        <f t="shared" si="43"/>
        <v>473</v>
      </c>
      <c r="D84">
        <f t="shared" si="44"/>
        <v>507</v>
      </c>
      <c r="E84">
        <f t="shared" si="45"/>
        <v>450</v>
      </c>
      <c r="F84">
        <f t="shared" si="46"/>
        <v>415</v>
      </c>
      <c r="G84">
        <f t="shared" si="47"/>
        <v>385</v>
      </c>
      <c r="H84">
        <f t="shared" si="48"/>
        <v>254</v>
      </c>
      <c r="I84">
        <f t="shared" si="49"/>
        <v>258</v>
      </c>
      <c r="J84">
        <f t="shared" si="50"/>
        <v>153</v>
      </c>
      <c r="K84">
        <f t="shared" si="51"/>
        <v>179</v>
      </c>
      <c r="L84" s="274">
        <f t="shared" si="52"/>
        <v>1859</v>
      </c>
      <c r="M84" s="274">
        <f t="shared" si="53"/>
        <v>1745</v>
      </c>
      <c r="N84" s="274"/>
      <c r="W84" s="274">
        <f t="shared" si="54"/>
        <v>3604</v>
      </c>
      <c r="X84">
        <f t="shared" si="55"/>
        <v>292</v>
      </c>
      <c r="Y84">
        <f t="shared" si="56"/>
        <v>239</v>
      </c>
      <c r="Z84">
        <f t="shared" si="55"/>
        <v>254</v>
      </c>
      <c r="AA84">
        <f t="shared" si="57"/>
        <v>213</v>
      </c>
      <c r="AB84">
        <f t="shared" si="39"/>
        <v>215</v>
      </c>
      <c r="AC84">
        <f t="shared" si="58"/>
        <v>187</v>
      </c>
      <c r="AD84">
        <f t="shared" si="40"/>
        <v>73</v>
      </c>
      <c r="AE84">
        <f t="shared" si="59"/>
        <v>86</v>
      </c>
      <c r="AF84">
        <f t="shared" si="41"/>
        <v>51</v>
      </c>
      <c r="AG84">
        <f t="shared" si="60"/>
        <v>67</v>
      </c>
      <c r="AH84" s="274">
        <f t="shared" si="61"/>
        <v>885</v>
      </c>
      <c r="AI84" s="274">
        <f t="shared" si="62"/>
        <v>792</v>
      </c>
      <c r="AJ84" s="274">
        <f t="shared" si="38"/>
        <v>1677</v>
      </c>
    </row>
    <row r="85" spans="1:36">
      <c r="A85" t="s">
        <v>474</v>
      </c>
      <c r="B85">
        <f t="shared" si="42"/>
        <v>3702</v>
      </c>
      <c r="C85">
        <f t="shared" si="43"/>
        <v>3399</v>
      </c>
      <c r="D85">
        <f t="shared" si="44"/>
        <v>2002</v>
      </c>
      <c r="E85">
        <f t="shared" si="45"/>
        <v>1860</v>
      </c>
      <c r="F85">
        <f t="shared" si="46"/>
        <v>1432</v>
      </c>
      <c r="G85">
        <f t="shared" si="47"/>
        <v>1442</v>
      </c>
      <c r="H85">
        <f t="shared" si="48"/>
        <v>720</v>
      </c>
      <c r="I85">
        <f t="shared" si="49"/>
        <v>696</v>
      </c>
      <c r="J85">
        <f t="shared" si="50"/>
        <v>555</v>
      </c>
      <c r="K85">
        <f t="shared" si="51"/>
        <v>511</v>
      </c>
      <c r="L85" s="274">
        <f t="shared" si="52"/>
        <v>8411</v>
      </c>
      <c r="M85" s="274">
        <f t="shared" si="53"/>
        <v>7908</v>
      </c>
      <c r="N85" s="274"/>
      <c r="W85" s="274">
        <f t="shared" si="54"/>
        <v>16319</v>
      </c>
      <c r="X85">
        <f t="shared" si="55"/>
        <v>1885</v>
      </c>
      <c r="Y85">
        <f t="shared" si="56"/>
        <v>1578</v>
      </c>
      <c r="Z85">
        <f t="shared" si="55"/>
        <v>797</v>
      </c>
      <c r="AA85">
        <f t="shared" si="57"/>
        <v>643</v>
      </c>
      <c r="AB85">
        <f t="shared" si="39"/>
        <v>525</v>
      </c>
      <c r="AC85">
        <f t="shared" si="58"/>
        <v>506</v>
      </c>
      <c r="AD85">
        <f t="shared" si="40"/>
        <v>139</v>
      </c>
      <c r="AE85">
        <f t="shared" si="59"/>
        <v>158</v>
      </c>
      <c r="AF85">
        <f t="shared" si="41"/>
        <v>197</v>
      </c>
      <c r="AG85">
        <f t="shared" si="60"/>
        <v>175</v>
      </c>
      <c r="AH85" s="274">
        <f t="shared" si="61"/>
        <v>3543</v>
      </c>
      <c r="AI85" s="274">
        <f t="shared" si="62"/>
        <v>3060</v>
      </c>
      <c r="AJ85" s="274">
        <f t="shared" si="38"/>
        <v>6603</v>
      </c>
    </row>
    <row r="86" spans="1:36">
      <c r="A86" t="s">
        <v>475</v>
      </c>
      <c r="B86">
        <f t="shared" si="42"/>
        <v>2959</v>
      </c>
      <c r="C86">
        <f t="shared" si="43"/>
        <v>2833</v>
      </c>
      <c r="D86">
        <f t="shared" si="44"/>
        <v>1892</v>
      </c>
      <c r="E86">
        <f t="shared" si="45"/>
        <v>1792</v>
      </c>
      <c r="F86">
        <f t="shared" si="46"/>
        <v>1262</v>
      </c>
      <c r="G86">
        <f t="shared" si="47"/>
        <v>1321</v>
      </c>
      <c r="H86">
        <f t="shared" si="48"/>
        <v>535</v>
      </c>
      <c r="I86">
        <f t="shared" si="49"/>
        <v>602</v>
      </c>
      <c r="J86">
        <f t="shared" si="50"/>
        <v>306</v>
      </c>
      <c r="K86">
        <f t="shared" si="51"/>
        <v>328</v>
      </c>
      <c r="L86" s="274">
        <f t="shared" si="52"/>
        <v>6954</v>
      </c>
      <c r="M86" s="274">
        <f t="shared" si="53"/>
        <v>6876</v>
      </c>
      <c r="N86" s="274"/>
      <c r="W86" s="274">
        <f t="shared" si="54"/>
        <v>13830</v>
      </c>
      <c r="X86">
        <f t="shared" si="55"/>
        <v>1654</v>
      </c>
      <c r="Y86">
        <f t="shared" si="56"/>
        <v>1460</v>
      </c>
      <c r="Z86">
        <f t="shared" si="55"/>
        <v>793</v>
      </c>
      <c r="AA86">
        <f t="shared" si="57"/>
        <v>688</v>
      </c>
      <c r="AB86">
        <f t="shared" si="39"/>
        <v>465</v>
      </c>
      <c r="AC86">
        <f t="shared" si="58"/>
        <v>485</v>
      </c>
      <c r="AD86">
        <f t="shared" si="40"/>
        <v>141</v>
      </c>
      <c r="AE86">
        <f t="shared" si="59"/>
        <v>156</v>
      </c>
      <c r="AF86">
        <f t="shared" si="41"/>
        <v>68</v>
      </c>
      <c r="AG86">
        <f t="shared" si="60"/>
        <v>74</v>
      </c>
      <c r="AH86" s="274">
        <f t="shared" si="61"/>
        <v>3121</v>
      </c>
      <c r="AI86" s="274">
        <f t="shared" si="62"/>
        <v>2863</v>
      </c>
      <c r="AJ86" s="274">
        <f t="shared" si="38"/>
        <v>5984</v>
      </c>
    </row>
    <row r="87" spans="1:36">
      <c r="A87" t="s">
        <v>476</v>
      </c>
      <c r="B87">
        <f t="shared" si="42"/>
        <v>6192</v>
      </c>
      <c r="C87">
        <f t="shared" si="43"/>
        <v>5894</v>
      </c>
      <c r="D87">
        <f t="shared" si="44"/>
        <v>2728</v>
      </c>
      <c r="E87">
        <f t="shared" si="45"/>
        <v>2677</v>
      </c>
      <c r="F87">
        <f t="shared" si="46"/>
        <v>1976</v>
      </c>
      <c r="G87">
        <f t="shared" si="47"/>
        <v>1830</v>
      </c>
      <c r="H87">
        <f t="shared" si="48"/>
        <v>914</v>
      </c>
      <c r="I87">
        <f t="shared" si="49"/>
        <v>953</v>
      </c>
      <c r="J87">
        <f t="shared" si="50"/>
        <v>712</v>
      </c>
      <c r="K87">
        <f t="shared" si="51"/>
        <v>738</v>
      </c>
      <c r="L87" s="274">
        <f t="shared" si="52"/>
        <v>12522</v>
      </c>
      <c r="M87" s="274">
        <f t="shared" si="53"/>
        <v>12092</v>
      </c>
      <c r="N87" s="274"/>
      <c r="W87" s="274">
        <f t="shared" si="54"/>
        <v>24614</v>
      </c>
      <c r="X87">
        <f t="shared" si="55"/>
        <v>3003</v>
      </c>
      <c r="Y87">
        <f t="shared" si="56"/>
        <v>2699</v>
      </c>
      <c r="Z87">
        <f t="shared" si="55"/>
        <v>827</v>
      </c>
      <c r="AA87">
        <f t="shared" si="57"/>
        <v>819</v>
      </c>
      <c r="AB87">
        <f t="shared" si="39"/>
        <v>599</v>
      </c>
      <c r="AC87">
        <f t="shared" si="58"/>
        <v>565</v>
      </c>
      <c r="AD87">
        <f t="shared" si="40"/>
        <v>234</v>
      </c>
      <c r="AE87">
        <f>+AE58</f>
        <v>240</v>
      </c>
      <c r="AF87">
        <f t="shared" si="41"/>
        <v>260</v>
      </c>
      <c r="AG87">
        <f t="shared" si="60"/>
        <v>251</v>
      </c>
      <c r="AH87" s="274">
        <f t="shared" si="61"/>
        <v>4923</v>
      </c>
      <c r="AI87" s="274">
        <f t="shared" si="62"/>
        <v>4574</v>
      </c>
      <c r="AJ87" s="274">
        <f t="shared" si="38"/>
        <v>9497</v>
      </c>
    </row>
    <row r="89" spans="1:36" s="888" customFormat="1"/>
    <row r="90" spans="1:36">
      <c r="A90" s="274" t="s">
        <v>376</v>
      </c>
    </row>
    <row r="91" spans="1:36" hidden="1">
      <c r="A91" t="s">
        <v>218</v>
      </c>
    </row>
    <row r="92" spans="1:36" hidden="1">
      <c r="A92" t="s">
        <v>159</v>
      </c>
    </row>
    <row r="93" spans="1:36" hidden="1">
      <c r="A93" t="s">
        <v>458</v>
      </c>
    </row>
    <row r="94" spans="1:36" hidden="1">
      <c r="B94" t="s">
        <v>378</v>
      </c>
      <c r="D94" t="s">
        <v>379</v>
      </c>
      <c r="F94" t="s">
        <v>380</v>
      </c>
      <c r="H94" t="s">
        <v>381</v>
      </c>
      <c r="J94" t="s">
        <v>382</v>
      </c>
      <c r="L94" t="s">
        <v>377</v>
      </c>
      <c r="X94" s="249"/>
      <c r="Y94" s="79" t="s">
        <v>378</v>
      </c>
      <c r="Z94" s="186"/>
      <c r="AA94" s="79" t="s">
        <v>379</v>
      </c>
      <c r="AB94" s="186"/>
      <c r="AC94" s="79" t="s">
        <v>380</v>
      </c>
      <c r="AD94" s="186"/>
      <c r="AE94" s="79" t="s">
        <v>381</v>
      </c>
      <c r="AF94" s="186"/>
      <c r="AG94" s="79" t="s">
        <v>382</v>
      </c>
      <c r="AH94" s="186"/>
      <c r="AI94" s="79" t="s">
        <v>377</v>
      </c>
      <c r="AJ94" s="186"/>
    </row>
    <row r="95" spans="1:36" hidden="1">
      <c r="A95" t="s">
        <v>387</v>
      </c>
      <c r="B95" t="s">
        <v>665</v>
      </c>
      <c r="C95" t="s">
        <v>389</v>
      </c>
      <c r="D95" t="s">
        <v>665</v>
      </c>
      <c r="E95" t="s">
        <v>389</v>
      </c>
      <c r="F95" t="s">
        <v>665</v>
      </c>
      <c r="G95" t="s">
        <v>389</v>
      </c>
      <c r="H95" t="s">
        <v>665</v>
      </c>
      <c r="I95" t="s">
        <v>389</v>
      </c>
      <c r="J95" t="s">
        <v>665</v>
      </c>
      <c r="K95" t="s">
        <v>389</v>
      </c>
      <c r="L95" t="s">
        <v>665</v>
      </c>
      <c r="M95" t="s">
        <v>389</v>
      </c>
      <c r="X95" s="253" t="s">
        <v>387</v>
      </c>
      <c r="Y95" s="85" t="s">
        <v>665</v>
      </c>
      <c r="Z95" s="85" t="s">
        <v>389</v>
      </c>
      <c r="AA95" s="85" t="s">
        <v>665</v>
      </c>
      <c r="AB95" s="85" t="s">
        <v>389</v>
      </c>
      <c r="AC95" s="85" t="s">
        <v>665</v>
      </c>
      <c r="AD95" s="85" t="s">
        <v>389</v>
      </c>
      <c r="AE95" s="85" t="s">
        <v>665</v>
      </c>
      <c r="AF95" s="85" t="s">
        <v>389</v>
      </c>
      <c r="AG95" s="85" t="s">
        <v>665</v>
      </c>
      <c r="AH95" s="85" t="s">
        <v>389</v>
      </c>
      <c r="AI95" s="85" t="s">
        <v>665</v>
      </c>
      <c r="AJ95" s="85" t="s">
        <v>389</v>
      </c>
    </row>
    <row r="96" spans="1:36" hidden="1">
      <c r="X96" s="183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</row>
    <row r="97" spans="1:36" hidden="1">
      <c r="A97" t="s">
        <v>407</v>
      </c>
      <c r="B97">
        <v>8285</v>
      </c>
      <c r="C97">
        <v>4075</v>
      </c>
      <c r="D97">
        <v>10022</v>
      </c>
      <c r="E97">
        <v>5009</v>
      </c>
      <c r="F97">
        <v>9279</v>
      </c>
      <c r="G97">
        <v>4592</v>
      </c>
      <c r="H97">
        <v>7169</v>
      </c>
      <c r="I97">
        <v>3621</v>
      </c>
      <c r="J97">
        <v>6493</v>
      </c>
      <c r="K97">
        <v>3220</v>
      </c>
      <c r="L97">
        <v>41248</v>
      </c>
      <c r="M97">
        <v>20517</v>
      </c>
      <c r="X97" s="182" t="s">
        <v>407</v>
      </c>
      <c r="Y97" s="368">
        <f>SUM(Y99:Y116)</f>
        <v>1122</v>
      </c>
      <c r="Z97" s="368">
        <f t="shared" ref="Z97:AH97" si="63">SUM(Z99:Z116)</f>
        <v>462</v>
      </c>
      <c r="AA97" s="368">
        <f t="shared" si="63"/>
        <v>853</v>
      </c>
      <c r="AB97" s="368">
        <f t="shared" si="63"/>
        <v>358</v>
      </c>
      <c r="AC97" s="368">
        <f t="shared" si="63"/>
        <v>1054</v>
      </c>
      <c r="AD97" s="368">
        <f t="shared" si="63"/>
        <v>477</v>
      </c>
      <c r="AE97" s="368">
        <f t="shared" si="63"/>
        <v>874</v>
      </c>
      <c r="AF97" s="368">
        <f t="shared" si="63"/>
        <v>410</v>
      </c>
      <c r="AG97" s="368">
        <f t="shared" si="63"/>
        <v>795</v>
      </c>
      <c r="AH97" s="368">
        <f t="shared" si="63"/>
        <v>403</v>
      </c>
      <c r="AI97" s="368">
        <f>SUM(AI99:AI116)</f>
        <v>4698</v>
      </c>
      <c r="AJ97" s="368">
        <f>SUM(AJ99:AJ116)</f>
        <v>2110</v>
      </c>
    </row>
    <row r="98" spans="1:36" hidden="1">
      <c r="X98" s="183"/>
      <c r="Y98" s="371"/>
      <c r="Z98" s="371"/>
      <c r="AA98" s="371"/>
      <c r="AB98" s="371"/>
      <c r="AC98" s="371"/>
      <c r="AD98" s="371"/>
      <c r="AE98" s="371"/>
      <c r="AF98" s="371"/>
      <c r="AG98" s="371"/>
      <c r="AH98" s="371"/>
      <c r="AI98" s="364">
        <f>+Y98+AA98+AC98+AE98+AG98</f>
        <v>0</v>
      </c>
      <c r="AJ98" s="364"/>
    </row>
    <row r="99" spans="1:36" hidden="1">
      <c r="A99" t="s">
        <v>459</v>
      </c>
      <c r="B99">
        <v>2761</v>
      </c>
      <c r="C99">
        <v>1357</v>
      </c>
      <c r="D99">
        <v>3794</v>
      </c>
      <c r="E99">
        <v>1894</v>
      </c>
      <c r="F99">
        <v>3451</v>
      </c>
      <c r="G99">
        <v>1714</v>
      </c>
      <c r="H99">
        <v>2611</v>
      </c>
      <c r="I99">
        <v>1358</v>
      </c>
      <c r="J99">
        <v>2547</v>
      </c>
      <c r="K99">
        <v>1290</v>
      </c>
      <c r="L99">
        <v>15164</v>
      </c>
      <c r="M99">
        <v>7613</v>
      </c>
      <c r="X99" s="183" t="s">
        <v>459</v>
      </c>
      <c r="Y99" s="364">
        <v>240</v>
      </c>
      <c r="Z99" s="364">
        <v>84</v>
      </c>
      <c r="AA99" s="364">
        <v>219</v>
      </c>
      <c r="AB99" s="364">
        <v>95</v>
      </c>
      <c r="AC99" s="364">
        <v>261</v>
      </c>
      <c r="AD99" s="364">
        <v>115</v>
      </c>
      <c r="AE99" s="364">
        <v>272</v>
      </c>
      <c r="AF99" s="364">
        <v>123</v>
      </c>
      <c r="AG99" s="364">
        <v>293</v>
      </c>
      <c r="AH99" s="364">
        <v>150</v>
      </c>
      <c r="AI99" s="363">
        <f t="shared" ref="AI99:AI116" si="64">Y99+AA99+AC99+AE99+AG99</f>
        <v>1285</v>
      </c>
      <c r="AJ99" s="363">
        <f t="shared" ref="AJ99:AJ116" si="65">Z99+AB99+AD99+AF99+AH99</f>
        <v>567</v>
      </c>
    </row>
    <row r="100" spans="1:36" hidden="1">
      <c r="A100" t="s">
        <v>460</v>
      </c>
      <c r="B100">
        <v>50</v>
      </c>
      <c r="C100">
        <v>23</v>
      </c>
      <c r="D100">
        <v>42</v>
      </c>
      <c r="E100">
        <v>20</v>
      </c>
      <c r="F100">
        <v>33</v>
      </c>
      <c r="G100">
        <v>17</v>
      </c>
      <c r="H100">
        <v>25</v>
      </c>
      <c r="I100">
        <v>11</v>
      </c>
      <c r="J100">
        <v>9</v>
      </c>
      <c r="K100">
        <v>4</v>
      </c>
      <c r="L100">
        <v>159</v>
      </c>
      <c r="M100">
        <v>75</v>
      </c>
      <c r="X100" s="183" t="s">
        <v>460</v>
      </c>
      <c r="Y100" s="364">
        <v>0</v>
      </c>
      <c r="Z100" s="364">
        <v>0</v>
      </c>
      <c r="AA100" s="364">
        <v>0</v>
      </c>
      <c r="AB100" s="364">
        <v>0</v>
      </c>
      <c r="AC100" s="364">
        <v>0</v>
      </c>
      <c r="AD100" s="364">
        <v>0</v>
      </c>
      <c r="AE100" s="364">
        <v>0</v>
      </c>
      <c r="AF100" s="364">
        <v>0</v>
      </c>
      <c r="AG100" s="364">
        <v>0</v>
      </c>
      <c r="AH100" s="364">
        <v>0</v>
      </c>
      <c r="AI100" s="363">
        <f t="shared" si="64"/>
        <v>0</v>
      </c>
      <c r="AJ100" s="363">
        <f t="shared" si="65"/>
        <v>0</v>
      </c>
    </row>
    <row r="101" spans="1:36" hidden="1">
      <c r="A101" t="s">
        <v>461</v>
      </c>
      <c r="B101">
        <v>994</v>
      </c>
      <c r="C101">
        <v>473</v>
      </c>
      <c r="D101">
        <v>1564</v>
      </c>
      <c r="E101">
        <v>790</v>
      </c>
      <c r="F101">
        <v>1438</v>
      </c>
      <c r="G101">
        <v>754</v>
      </c>
      <c r="H101">
        <v>1155</v>
      </c>
      <c r="I101">
        <v>557</v>
      </c>
      <c r="J101">
        <v>1078</v>
      </c>
      <c r="K101">
        <v>559</v>
      </c>
      <c r="L101">
        <v>6229</v>
      </c>
      <c r="M101">
        <v>3133</v>
      </c>
      <c r="X101" s="183" t="s">
        <v>461</v>
      </c>
      <c r="Y101" s="364">
        <v>141</v>
      </c>
      <c r="Z101" s="364">
        <v>60</v>
      </c>
      <c r="AA101" s="364">
        <v>106</v>
      </c>
      <c r="AB101" s="364">
        <v>41</v>
      </c>
      <c r="AC101" s="364">
        <v>137</v>
      </c>
      <c r="AD101" s="364">
        <v>64</v>
      </c>
      <c r="AE101" s="364">
        <v>114</v>
      </c>
      <c r="AF101" s="364">
        <v>53</v>
      </c>
      <c r="AG101" s="364">
        <v>88</v>
      </c>
      <c r="AH101" s="364">
        <v>45</v>
      </c>
      <c r="AI101" s="363">
        <f t="shared" si="64"/>
        <v>586</v>
      </c>
      <c r="AJ101" s="363">
        <f t="shared" si="65"/>
        <v>263</v>
      </c>
    </row>
    <row r="102" spans="1:36" hidden="1">
      <c r="A102" t="s">
        <v>462</v>
      </c>
      <c r="B102">
        <v>945</v>
      </c>
      <c r="C102">
        <v>469</v>
      </c>
      <c r="D102">
        <v>1318</v>
      </c>
      <c r="E102">
        <v>653</v>
      </c>
      <c r="F102">
        <v>1197</v>
      </c>
      <c r="G102">
        <v>543</v>
      </c>
      <c r="H102">
        <v>1027</v>
      </c>
      <c r="I102">
        <v>517</v>
      </c>
      <c r="J102">
        <v>789</v>
      </c>
      <c r="K102">
        <v>374</v>
      </c>
      <c r="L102">
        <v>5276</v>
      </c>
      <c r="M102">
        <v>2556</v>
      </c>
      <c r="X102" s="183" t="s">
        <v>462</v>
      </c>
      <c r="Y102" s="364">
        <v>98</v>
      </c>
      <c r="Z102" s="364">
        <v>46</v>
      </c>
      <c r="AA102" s="364">
        <v>86</v>
      </c>
      <c r="AB102" s="364">
        <v>32</v>
      </c>
      <c r="AC102" s="364">
        <v>114</v>
      </c>
      <c r="AD102" s="364">
        <v>46</v>
      </c>
      <c r="AE102" s="364">
        <v>120</v>
      </c>
      <c r="AF102" s="364">
        <v>52</v>
      </c>
      <c r="AG102" s="364">
        <v>112</v>
      </c>
      <c r="AH102" s="364">
        <v>56</v>
      </c>
      <c r="AI102" s="363">
        <f t="shared" si="64"/>
        <v>530</v>
      </c>
      <c r="AJ102" s="363">
        <f t="shared" si="65"/>
        <v>232</v>
      </c>
    </row>
    <row r="103" spans="1:36" hidden="1">
      <c r="A103" t="s">
        <v>463</v>
      </c>
      <c r="B103">
        <v>166</v>
      </c>
      <c r="C103">
        <v>78</v>
      </c>
      <c r="D103">
        <v>150</v>
      </c>
      <c r="E103">
        <v>76</v>
      </c>
      <c r="F103">
        <v>111</v>
      </c>
      <c r="G103">
        <v>58</v>
      </c>
      <c r="H103">
        <v>90</v>
      </c>
      <c r="I103">
        <v>43</v>
      </c>
      <c r="J103">
        <v>83</v>
      </c>
      <c r="K103">
        <v>43</v>
      </c>
      <c r="L103">
        <v>600</v>
      </c>
      <c r="M103">
        <v>298</v>
      </c>
      <c r="X103" s="183" t="s">
        <v>463</v>
      </c>
      <c r="Y103" s="364">
        <v>21</v>
      </c>
      <c r="Z103" s="364">
        <v>11</v>
      </c>
      <c r="AA103" s="364">
        <v>30</v>
      </c>
      <c r="AB103" s="364">
        <v>11</v>
      </c>
      <c r="AC103" s="364">
        <v>22</v>
      </c>
      <c r="AD103" s="364">
        <v>12</v>
      </c>
      <c r="AE103" s="364">
        <v>26</v>
      </c>
      <c r="AF103" s="364">
        <v>13</v>
      </c>
      <c r="AG103" s="364">
        <v>2</v>
      </c>
      <c r="AH103" s="364">
        <v>1</v>
      </c>
      <c r="AI103" s="363">
        <f t="shared" si="64"/>
        <v>101</v>
      </c>
      <c r="AJ103" s="363">
        <f t="shared" si="65"/>
        <v>48</v>
      </c>
    </row>
    <row r="104" spans="1:36" hidden="1">
      <c r="A104" t="s">
        <v>464</v>
      </c>
      <c r="B104">
        <v>31</v>
      </c>
      <c r="C104">
        <v>13</v>
      </c>
      <c r="D104">
        <v>24</v>
      </c>
      <c r="E104">
        <v>10</v>
      </c>
      <c r="F104">
        <v>12</v>
      </c>
      <c r="G104">
        <v>8</v>
      </c>
      <c r="H104">
        <v>7</v>
      </c>
      <c r="I104">
        <v>2</v>
      </c>
      <c r="J104">
        <v>4</v>
      </c>
      <c r="K104">
        <v>1</v>
      </c>
      <c r="L104">
        <v>78</v>
      </c>
      <c r="M104">
        <v>34</v>
      </c>
      <c r="X104" s="183" t="s">
        <v>464</v>
      </c>
      <c r="Y104" s="364">
        <v>0</v>
      </c>
      <c r="Z104" s="364">
        <v>0</v>
      </c>
      <c r="AA104" s="364">
        <v>0</v>
      </c>
      <c r="AB104" s="364">
        <v>0</v>
      </c>
      <c r="AC104" s="364">
        <v>0</v>
      </c>
      <c r="AD104" s="364">
        <v>0</v>
      </c>
      <c r="AE104" s="364">
        <v>0</v>
      </c>
      <c r="AF104" s="364">
        <v>0</v>
      </c>
      <c r="AG104" s="364">
        <v>0</v>
      </c>
      <c r="AH104" s="364">
        <v>0</v>
      </c>
      <c r="AI104" s="363">
        <f t="shared" si="64"/>
        <v>0</v>
      </c>
      <c r="AJ104" s="363">
        <f t="shared" si="65"/>
        <v>0</v>
      </c>
    </row>
    <row r="105" spans="1:36" hidden="1">
      <c r="A105" t="s">
        <v>465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X105" s="183" t="s">
        <v>465</v>
      </c>
      <c r="Y105" s="364">
        <v>0</v>
      </c>
      <c r="Z105" s="364">
        <v>0</v>
      </c>
      <c r="AA105" s="364">
        <v>0</v>
      </c>
      <c r="AB105" s="364">
        <v>0</v>
      </c>
      <c r="AC105" s="364">
        <v>0</v>
      </c>
      <c r="AD105" s="364">
        <v>0</v>
      </c>
      <c r="AE105" s="364">
        <v>0</v>
      </c>
      <c r="AF105" s="364">
        <v>0</v>
      </c>
      <c r="AG105" s="364">
        <v>0</v>
      </c>
      <c r="AH105" s="364">
        <v>0</v>
      </c>
      <c r="AI105" s="363">
        <f t="shared" si="64"/>
        <v>0</v>
      </c>
      <c r="AJ105" s="363">
        <f t="shared" si="65"/>
        <v>0</v>
      </c>
    </row>
    <row r="106" spans="1:36" hidden="1">
      <c r="A106" t="s">
        <v>561</v>
      </c>
      <c r="B106">
        <v>213</v>
      </c>
      <c r="C106">
        <v>104</v>
      </c>
      <c r="D106">
        <v>232</v>
      </c>
      <c r="E106">
        <v>119</v>
      </c>
      <c r="F106">
        <v>212</v>
      </c>
      <c r="G106">
        <v>109</v>
      </c>
      <c r="H106">
        <v>147</v>
      </c>
      <c r="I106">
        <v>67</v>
      </c>
      <c r="J106">
        <v>148</v>
      </c>
      <c r="K106">
        <v>71</v>
      </c>
      <c r="L106">
        <v>952</v>
      </c>
      <c r="M106">
        <v>470</v>
      </c>
      <c r="X106" s="183" t="s">
        <v>561</v>
      </c>
      <c r="Y106" s="364">
        <v>28</v>
      </c>
      <c r="Z106" s="364">
        <v>13</v>
      </c>
      <c r="AA106" s="364">
        <v>31</v>
      </c>
      <c r="AB106" s="364">
        <v>12</v>
      </c>
      <c r="AC106" s="364">
        <v>16</v>
      </c>
      <c r="AD106" s="364">
        <v>5</v>
      </c>
      <c r="AE106" s="364">
        <v>7</v>
      </c>
      <c r="AF106" s="364">
        <v>1</v>
      </c>
      <c r="AG106" s="364">
        <v>29</v>
      </c>
      <c r="AH106" s="364">
        <v>15</v>
      </c>
      <c r="AI106" s="363">
        <f t="shared" si="64"/>
        <v>111</v>
      </c>
      <c r="AJ106" s="363">
        <f t="shared" si="65"/>
        <v>46</v>
      </c>
    </row>
    <row r="107" spans="1:36" hidden="1">
      <c r="A107" t="s">
        <v>467</v>
      </c>
      <c r="B107">
        <v>796</v>
      </c>
      <c r="C107">
        <v>396</v>
      </c>
      <c r="D107">
        <v>428</v>
      </c>
      <c r="E107">
        <v>230</v>
      </c>
      <c r="F107">
        <v>389</v>
      </c>
      <c r="G107">
        <v>186</v>
      </c>
      <c r="H107">
        <v>340</v>
      </c>
      <c r="I107">
        <v>169</v>
      </c>
      <c r="J107">
        <v>320</v>
      </c>
      <c r="K107">
        <v>166</v>
      </c>
      <c r="L107">
        <v>2273</v>
      </c>
      <c r="M107">
        <v>1147</v>
      </c>
      <c r="X107" s="183" t="s">
        <v>467</v>
      </c>
      <c r="Y107" s="364">
        <v>139</v>
      </c>
      <c r="Z107" s="364">
        <v>49</v>
      </c>
      <c r="AA107" s="364">
        <v>60</v>
      </c>
      <c r="AB107" s="364">
        <v>31</v>
      </c>
      <c r="AC107" s="364">
        <v>97</v>
      </c>
      <c r="AD107" s="364">
        <v>40</v>
      </c>
      <c r="AE107" s="364">
        <v>60</v>
      </c>
      <c r="AF107" s="364">
        <v>25</v>
      </c>
      <c r="AG107" s="364">
        <v>65</v>
      </c>
      <c r="AH107" s="364">
        <v>34</v>
      </c>
      <c r="AI107" s="363">
        <f t="shared" si="64"/>
        <v>421</v>
      </c>
      <c r="AJ107" s="363">
        <f t="shared" si="65"/>
        <v>179</v>
      </c>
    </row>
    <row r="108" spans="1:36" hidden="1">
      <c r="A108" t="s">
        <v>468</v>
      </c>
      <c r="B108">
        <v>166</v>
      </c>
      <c r="C108">
        <v>89</v>
      </c>
      <c r="D108">
        <v>154</v>
      </c>
      <c r="E108">
        <v>75</v>
      </c>
      <c r="F108">
        <v>104</v>
      </c>
      <c r="G108">
        <v>52</v>
      </c>
      <c r="H108">
        <v>118</v>
      </c>
      <c r="I108">
        <v>60</v>
      </c>
      <c r="J108">
        <v>123</v>
      </c>
      <c r="K108">
        <v>67</v>
      </c>
      <c r="L108">
        <v>665</v>
      </c>
      <c r="M108">
        <v>343</v>
      </c>
      <c r="X108" s="183" t="s">
        <v>468</v>
      </c>
      <c r="Y108" s="364">
        <v>19</v>
      </c>
      <c r="Z108" s="364">
        <v>5</v>
      </c>
      <c r="AA108" s="364">
        <v>14</v>
      </c>
      <c r="AB108" s="364">
        <v>4</v>
      </c>
      <c r="AC108" s="364">
        <v>15</v>
      </c>
      <c r="AD108" s="364">
        <v>8</v>
      </c>
      <c r="AE108" s="364">
        <v>17</v>
      </c>
      <c r="AF108" s="364">
        <v>11</v>
      </c>
      <c r="AG108" s="364">
        <v>28</v>
      </c>
      <c r="AH108" s="364">
        <v>15</v>
      </c>
      <c r="AI108" s="363">
        <f t="shared" si="64"/>
        <v>93</v>
      </c>
      <c r="AJ108" s="363">
        <f t="shared" si="65"/>
        <v>43</v>
      </c>
    </row>
    <row r="109" spans="1:36" hidden="1">
      <c r="A109" t="s">
        <v>469</v>
      </c>
      <c r="B109">
        <v>310</v>
      </c>
      <c r="C109">
        <v>157</v>
      </c>
      <c r="D109">
        <v>256</v>
      </c>
      <c r="E109">
        <v>116</v>
      </c>
      <c r="F109">
        <v>236</v>
      </c>
      <c r="G109">
        <v>112</v>
      </c>
      <c r="H109">
        <v>171</v>
      </c>
      <c r="I109">
        <v>83</v>
      </c>
      <c r="J109">
        <v>131</v>
      </c>
      <c r="K109">
        <v>61</v>
      </c>
      <c r="L109">
        <v>1104</v>
      </c>
      <c r="M109">
        <v>529</v>
      </c>
      <c r="X109" s="183" t="s">
        <v>469</v>
      </c>
      <c r="Y109" s="364">
        <v>80</v>
      </c>
      <c r="Z109" s="364">
        <v>40</v>
      </c>
      <c r="AA109" s="364">
        <v>53</v>
      </c>
      <c r="AB109" s="364">
        <v>20</v>
      </c>
      <c r="AC109" s="364">
        <v>60</v>
      </c>
      <c r="AD109" s="364">
        <v>30</v>
      </c>
      <c r="AE109" s="364">
        <v>38</v>
      </c>
      <c r="AF109" s="364">
        <v>25</v>
      </c>
      <c r="AG109" s="364">
        <v>44</v>
      </c>
      <c r="AH109" s="364">
        <v>18</v>
      </c>
      <c r="AI109" s="363">
        <f t="shared" si="64"/>
        <v>275</v>
      </c>
      <c r="AJ109" s="363">
        <f t="shared" si="65"/>
        <v>133</v>
      </c>
    </row>
    <row r="110" spans="1:36" hidden="1">
      <c r="A110" t="s">
        <v>470</v>
      </c>
      <c r="B110">
        <v>367</v>
      </c>
      <c r="C110">
        <v>171</v>
      </c>
      <c r="D110">
        <v>314</v>
      </c>
      <c r="E110">
        <v>156</v>
      </c>
      <c r="F110">
        <v>347</v>
      </c>
      <c r="G110">
        <v>177</v>
      </c>
      <c r="H110">
        <v>231</v>
      </c>
      <c r="I110">
        <v>118</v>
      </c>
      <c r="J110">
        <v>262</v>
      </c>
      <c r="K110">
        <v>125</v>
      </c>
      <c r="L110">
        <v>1521</v>
      </c>
      <c r="M110">
        <v>747</v>
      </c>
      <c r="X110" s="183" t="s">
        <v>470</v>
      </c>
      <c r="Y110" s="364">
        <v>108</v>
      </c>
      <c r="Z110" s="364">
        <v>41</v>
      </c>
      <c r="AA110" s="364">
        <v>63</v>
      </c>
      <c r="AB110" s="364">
        <v>27</v>
      </c>
      <c r="AC110" s="364">
        <v>129</v>
      </c>
      <c r="AD110" s="364">
        <v>62</v>
      </c>
      <c r="AE110" s="364">
        <v>75</v>
      </c>
      <c r="AF110" s="364">
        <v>33</v>
      </c>
      <c r="AG110" s="364">
        <v>55</v>
      </c>
      <c r="AH110" s="364">
        <v>32</v>
      </c>
      <c r="AI110" s="363">
        <f t="shared" si="64"/>
        <v>430</v>
      </c>
      <c r="AJ110" s="363">
        <f t="shared" si="65"/>
        <v>195</v>
      </c>
    </row>
    <row r="111" spans="1:36" hidden="1">
      <c r="A111" t="s">
        <v>471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X111" s="183" t="s">
        <v>471</v>
      </c>
      <c r="Y111" s="364">
        <v>0</v>
      </c>
      <c r="Z111" s="364">
        <v>0</v>
      </c>
      <c r="AA111" s="364">
        <v>0</v>
      </c>
      <c r="AB111" s="364">
        <v>0</v>
      </c>
      <c r="AC111" s="364">
        <v>0</v>
      </c>
      <c r="AD111" s="364">
        <v>0</v>
      </c>
      <c r="AE111" s="364">
        <v>0</v>
      </c>
      <c r="AF111" s="364">
        <v>0</v>
      </c>
      <c r="AG111" s="364">
        <v>0</v>
      </c>
      <c r="AH111" s="364">
        <v>0</v>
      </c>
      <c r="AI111" s="363">
        <f t="shared" si="64"/>
        <v>0</v>
      </c>
      <c r="AJ111" s="363">
        <f t="shared" si="65"/>
        <v>0</v>
      </c>
    </row>
    <row r="112" spans="1:36" hidden="1">
      <c r="A112" t="s">
        <v>472</v>
      </c>
      <c r="B112">
        <v>867</v>
      </c>
      <c r="C112">
        <v>424</v>
      </c>
      <c r="D112">
        <v>1249</v>
      </c>
      <c r="E112">
        <v>622</v>
      </c>
      <c r="F112">
        <v>1170</v>
      </c>
      <c r="G112">
        <v>569</v>
      </c>
      <c r="H112">
        <v>903</v>
      </c>
      <c r="I112">
        <v>456</v>
      </c>
      <c r="J112">
        <v>656</v>
      </c>
      <c r="K112">
        <v>296</v>
      </c>
      <c r="L112">
        <v>4845</v>
      </c>
      <c r="M112">
        <v>2367</v>
      </c>
      <c r="X112" s="183" t="s">
        <v>472</v>
      </c>
      <c r="Y112" s="364">
        <v>152</v>
      </c>
      <c r="Z112" s="364">
        <v>63</v>
      </c>
      <c r="AA112" s="364">
        <v>127</v>
      </c>
      <c r="AB112" s="364">
        <v>55</v>
      </c>
      <c r="AC112" s="364">
        <v>107</v>
      </c>
      <c r="AD112" s="364">
        <v>51</v>
      </c>
      <c r="AE112" s="364">
        <v>83</v>
      </c>
      <c r="AF112" s="364">
        <v>45</v>
      </c>
      <c r="AG112" s="364">
        <v>24</v>
      </c>
      <c r="AH112" s="364">
        <v>10</v>
      </c>
      <c r="AI112" s="363">
        <f t="shared" si="64"/>
        <v>493</v>
      </c>
      <c r="AJ112" s="363">
        <f t="shared" si="65"/>
        <v>224</v>
      </c>
    </row>
    <row r="113" spans="1:36" hidden="1">
      <c r="A113" t="s">
        <v>562</v>
      </c>
      <c r="B113">
        <v>28</v>
      </c>
      <c r="C113">
        <v>15</v>
      </c>
      <c r="D113">
        <v>20</v>
      </c>
      <c r="E113">
        <v>14</v>
      </c>
      <c r="F113">
        <v>27</v>
      </c>
      <c r="G113">
        <v>18</v>
      </c>
      <c r="H113">
        <v>14</v>
      </c>
      <c r="I113">
        <v>10</v>
      </c>
      <c r="J113">
        <v>3</v>
      </c>
      <c r="K113">
        <v>1</v>
      </c>
      <c r="L113">
        <v>92</v>
      </c>
      <c r="M113">
        <v>58</v>
      </c>
      <c r="X113" s="183" t="s">
        <v>562</v>
      </c>
      <c r="Y113" s="364">
        <v>2</v>
      </c>
      <c r="Z113" s="364">
        <v>1</v>
      </c>
      <c r="AA113" s="364">
        <v>0</v>
      </c>
      <c r="AB113" s="364">
        <v>0</v>
      </c>
      <c r="AC113" s="364">
        <v>4</v>
      </c>
      <c r="AD113" s="364">
        <v>4</v>
      </c>
      <c r="AE113" s="364">
        <v>0</v>
      </c>
      <c r="AF113" s="364">
        <v>0</v>
      </c>
      <c r="AG113" s="364">
        <v>0</v>
      </c>
      <c r="AH113" s="364">
        <v>0</v>
      </c>
      <c r="AI113" s="363">
        <f t="shared" si="64"/>
        <v>6</v>
      </c>
      <c r="AJ113" s="363">
        <f t="shared" si="65"/>
        <v>5</v>
      </c>
    </row>
    <row r="114" spans="1:36" hidden="1">
      <c r="A114" t="s">
        <v>474</v>
      </c>
      <c r="B114">
        <v>138</v>
      </c>
      <c r="C114">
        <v>68</v>
      </c>
      <c r="D114">
        <v>99</v>
      </c>
      <c r="E114">
        <v>46</v>
      </c>
      <c r="F114">
        <v>100</v>
      </c>
      <c r="G114">
        <v>48</v>
      </c>
      <c r="H114">
        <v>78</v>
      </c>
      <c r="I114">
        <v>39</v>
      </c>
      <c r="J114">
        <v>91</v>
      </c>
      <c r="K114">
        <v>45</v>
      </c>
      <c r="L114">
        <v>506</v>
      </c>
      <c r="M114">
        <v>246</v>
      </c>
      <c r="X114" s="266" t="s">
        <v>474</v>
      </c>
      <c r="Y114" s="364">
        <v>12</v>
      </c>
      <c r="Z114" s="364">
        <v>6</v>
      </c>
      <c r="AA114" s="364">
        <v>13</v>
      </c>
      <c r="AB114" s="364">
        <v>6</v>
      </c>
      <c r="AC114" s="364">
        <v>22</v>
      </c>
      <c r="AD114" s="364">
        <v>9</v>
      </c>
      <c r="AE114" s="364">
        <v>21</v>
      </c>
      <c r="AF114" s="364">
        <v>9</v>
      </c>
      <c r="AG114" s="364">
        <v>6</v>
      </c>
      <c r="AH114" s="364">
        <v>2</v>
      </c>
      <c r="AI114" s="363">
        <f t="shared" si="64"/>
        <v>74</v>
      </c>
      <c r="AJ114" s="363">
        <f t="shared" si="65"/>
        <v>32</v>
      </c>
    </row>
    <row r="115" spans="1:36" hidden="1">
      <c r="A115" t="s">
        <v>475</v>
      </c>
      <c r="B115">
        <v>136</v>
      </c>
      <c r="C115">
        <v>79</v>
      </c>
      <c r="D115">
        <v>156</v>
      </c>
      <c r="E115">
        <v>85</v>
      </c>
      <c r="F115">
        <v>188</v>
      </c>
      <c r="G115">
        <v>95</v>
      </c>
      <c r="H115">
        <v>113</v>
      </c>
      <c r="I115">
        <v>57</v>
      </c>
      <c r="J115">
        <v>71</v>
      </c>
      <c r="K115">
        <v>35</v>
      </c>
      <c r="L115">
        <v>664</v>
      </c>
      <c r="M115">
        <v>351</v>
      </c>
      <c r="X115" s="183" t="s">
        <v>475</v>
      </c>
      <c r="Y115" s="364">
        <v>12</v>
      </c>
      <c r="Z115" s="364">
        <v>8</v>
      </c>
      <c r="AA115" s="364">
        <v>19</v>
      </c>
      <c r="AB115" s="364">
        <v>7</v>
      </c>
      <c r="AC115" s="364">
        <v>13</v>
      </c>
      <c r="AD115" s="364">
        <v>4</v>
      </c>
      <c r="AE115" s="364">
        <v>19</v>
      </c>
      <c r="AF115" s="364">
        <v>10</v>
      </c>
      <c r="AG115" s="364">
        <v>2</v>
      </c>
      <c r="AH115" s="364">
        <v>1</v>
      </c>
      <c r="AI115" s="363">
        <f t="shared" si="64"/>
        <v>65</v>
      </c>
      <c r="AJ115" s="363">
        <f t="shared" si="65"/>
        <v>30</v>
      </c>
    </row>
    <row r="116" spans="1:36" hidden="1">
      <c r="A116" t="s">
        <v>476</v>
      </c>
      <c r="B116">
        <v>317</v>
      </c>
      <c r="C116">
        <v>159</v>
      </c>
      <c r="D116">
        <v>222</v>
      </c>
      <c r="E116">
        <v>103</v>
      </c>
      <c r="F116">
        <v>264</v>
      </c>
      <c r="G116">
        <v>132</v>
      </c>
      <c r="H116">
        <v>139</v>
      </c>
      <c r="I116">
        <v>74</v>
      </c>
      <c r="J116">
        <v>178</v>
      </c>
      <c r="K116">
        <v>82</v>
      </c>
      <c r="L116">
        <v>1120</v>
      </c>
      <c r="M116">
        <v>550</v>
      </c>
      <c r="X116" s="183" t="s">
        <v>476</v>
      </c>
      <c r="Y116" s="364">
        <v>70</v>
      </c>
      <c r="Z116" s="364">
        <v>35</v>
      </c>
      <c r="AA116" s="364">
        <v>32</v>
      </c>
      <c r="AB116" s="364">
        <v>17</v>
      </c>
      <c r="AC116" s="364">
        <v>57</v>
      </c>
      <c r="AD116" s="364">
        <v>27</v>
      </c>
      <c r="AE116" s="364">
        <v>22</v>
      </c>
      <c r="AF116" s="364">
        <v>10</v>
      </c>
      <c r="AG116" s="364">
        <v>47</v>
      </c>
      <c r="AH116" s="364">
        <v>24</v>
      </c>
      <c r="AI116" s="363">
        <f t="shared" si="64"/>
        <v>228</v>
      </c>
      <c r="AJ116" s="363">
        <f t="shared" si="65"/>
        <v>113</v>
      </c>
    </row>
    <row r="118" spans="1:36">
      <c r="A118" t="s">
        <v>172</v>
      </c>
      <c r="W118" t="s">
        <v>163</v>
      </c>
    </row>
    <row r="119" spans="1:36">
      <c r="A119" t="s">
        <v>171</v>
      </c>
      <c r="B119" t="s">
        <v>378</v>
      </c>
      <c r="D119" t="s">
        <v>379</v>
      </c>
      <c r="F119" t="s">
        <v>380</v>
      </c>
      <c r="H119" t="s">
        <v>381</v>
      </c>
      <c r="J119" t="s">
        <v>382</v>
      </c>
      <c r="W119" t="s">
        <v>171</v>
      </c>
      <c r="X119" t="s">
        <v>378</v>
      </c>
      <c r="Z119" t="s">
        <v>379</v>
      </c>
      <c r="AB119" t="s">
        <v>380</v>
      </c>
      <c r="AD119" t="s">
        <v>381</v>
      </c>
      <c r="AF119" t="s">
        <v>382</v>
      </c>
    </row>
    <row r="120" spans="1:36">
      <c r="B120" t="s">
        <v>665</v>
      </c>
      <c r="C120" t="s">
        <v>389</v>
      </c>
      <c r="D120" t="s">
        <v>665</v>
      </c>
      <c r="E120" t="s">
        <v>389</v>
      </c>
      <c r="F120" t="s">
        <v>665</v>
      </c>
      <c r="G120" t="s">
        <v>389</v>
      </c>
      <c r="H120" t="s">
        <v>665</v>
      </c>
      <c r="I120" t="s">
        <v>389</v>
      </c>
      <c r="J120" t="s">
        <v>665</v>
      </c>
      <c r="K120" t="s">
        <v>389</v>
      </c>
      <c r="X120" t="s">
        <v>665</v>
      </c>
      <c r="Y120" t="s">
        <v>389</v>
      </c>
      <c r="Z120" t="s">
        <v>665</v>
      </c>
      <c r="AA120" t="s">
        <v>389</v>
      </c>
      <c r="AB120" t="s">
        <v>665</v>
      </c>
      <c r="AC120" t="s">
        <v>389</v>
      </c>
      <c r="AD120" t="s">
        <v>665</v>
      </c>
      <c r="AE120" t="s">
        <v>389</v>
      </c>
      <c r="AF120" t="s">
        <v>665</v>
      </c>
      <c r="AG120" t="s">
        <v>389</v>
      </c>
    </row>
    <row r="121" spans="1:36">
      <c r="A121" s="274" t="s">
        <v>407</v>
      </c>
      <c r="B121">
        <f>SUM(B122:B139)</f>
        <v>8285</v>
      </c>
      <c r="C121">
        <f t="shared" ref="C121:K121" si="66">SUM(C122:C139)</f>
        <v>4075</v>
      </c>
      <c r="D121">
        <f t="shared" si="66"/>
        <v>10022</v>
      </c>
      <c r="E121">
        <f t="shared" si="66"/>
        <v>5009</v>
      </c>
      <c r="F121">
        <f t="shared" si="66"/>
        <v>9279</v>
      </c>
      <c r="G121">
        <f t="shared" si="66"/>
        <v>4592</v>
      </c>
      <c r="H121">
        <f t="shared" si="66"/>
        <v>7169</v>
      </c>
      <c r="I121">
        <f t="shared" si="66"/>
        <v>3621</v>
      </c>
      <c r="J121">
        <f t="shared" si="66"/>
        <v>6493</v>
      </c>
      <c r="K121">
        <f t="shared" si="66"/>
        <v>3220</v>
      </c>
      <c r="W121" s="274" t="s">
        <v>407</v>
      </c>
      <c r="X121" s="274">
        <f>SUM(X122:X139)</f>
        <v>1122</v>
      </c>
      <c r="Y121" s="274">
        <f t="shared" ref="Y121:AG121" si="67">SUM(Y122:Y139)</f>
        <v>462</v>
      </c>
      <c r="Z121" s="274">
        <f t="shared" si="67"/>
        <v>853</v>
      </c>
      <c r="AA121" s="274">
        <f t="shared" si="67"/>
        <v>358</v>
      </c>
      <c r="AB121" s="274">
        <f t="shared" si="67"/>
        <v>1054</v>
      </c>
      <c r="AC121" s="274">
        <f t="shared" si="67"/>
        <v>477</v>
      </c>
      <c r="AD121" s="274">
        <f t="shared" si="67"/>
        <v>874</v>
      </c>
      <c r="AE121" s="274">
        <f t="shared" si="67"/>
        <v>410</v>
      </c>
      <c r="AF121" s="274">
        <f t="shared" si="67"/>
        <v>795</v>
      </c>
      <c r="AG121" s="274">
        <f t="shared" si="67"/>
        <v>403</v>
      </c>
      <c r="AH121" s="274"/>
      <c r="AI121">
        <f t="shared" ref="AI121:AI139" si="68">+AF121+AD121+AB121+Z121+X121</f>
        <v>4698</v>
      </c>
    </row>
    <row r="122" spans="1:36">
      <c r="A122" t="s">
        <v>459</v>
      </c>
      <c r="B122">
        <v>2761</v>
      </c>
      <c r="C122">
        <v>1357</v>
      </c>
      <c r="D122">
        <v>3794</v>
      </c>
      <c r="E122">
        <v>1894</v>
      </c>
      <c r="F122">
        <v>3451</v>
      </c>
      <c r="G122">
        <v>1714</v>
      </c>
      <c r="H122">
        <v>2611</v>
      </c>
      <c r="I122">
        <v>1358</v>
      </c>
      <c r="J122">
        <v>2547</v>
      </c>
      <c r="K122">
        <v>1290</v>
      </c>
      <c r="W122" t="s">
        <v>459</v>
      </c>
      <c r="X122">
        <v>240</v>
      </c>
      <c r="Y122">
        <v>84</v>
      </c>
      <c r="Z122">
        <v>219</v>
      </c>
      <c r="AA122">
        <v>95</v>
      </c>
      <c r="AB122">
        <v>261</v>
      </c>
      <c r="AC122">
        <v>115</v>
      </c>
      <c r="AD122">
        <v>272</v>
      </c>
      <c r="AE122">
        <v>123</v>
      </c>
      <c r="AF122">
        <v>293</v>
      </c>
      <c r="AG122">
        <v>150</v>
      </c>
      <c r="AI122">
        <f t="shared" si="68"/>
        <v>1285</v>
      </c>
    </row>
    <row r="123" spans="1:36">
      <c r="A123" t="s">
        <v>460</v>
      </c>
      <c r="B123">
        <v>50</v>
      </c>
      <c r="C123">
        <v>23</v>
      </c>
      <c r="D123">
        <v>42</v>
      </c>
      <c r="E123">
        <v>20</v>
      </c>
      <c r="F123">
        <v>33</v>
      </c>
      <c r="G123">
        <v>17</v>
      </c>
      <c r="H123">
        <v>25</v>
      </c>
      <c r="I123">
        <v>11</v>
      </c>
      <c r="J123">
        <v>9</v>
      </c>
      <c r="K123">
        <v>4</v>
      </c>
      <c r="W123" t="s">
        <v>460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I123">
        <f t="shared" si="68"/>
        <v>0</v>
      </c>
    </row>
    <row r="124" spans="1:36">
      <c r="A124" t="s">
        <v>461</v>
      </c>
      <c r="B124">
        <v>994</v>
      </c>
      <c r="C124">
        <v>473</v>
      </c>
      <c r="D124">
        <v>1564</v>
      </c>
      <c r="E124">
        <v>790</v>
      </c>
      <c r="F124">
        <v>1438</v>
      </c>
      <c r="G124">
        <v>754</v>
      </c>
      <c r="H124">
        <v>1155</v>
      </c>
      <c r="I124">
        <v>557</v>
      </c>
      <c r="J124">
        <v>1078</v>
      </c>
      <c r="K124">
        <v>559</v>
      </c>
      <c r="W124" t="s">
        <v>461</v>
      </c>
      <c r="X124">
        <v>141</v>
      </c>
      <c r="Y124">
        <v>60</v>
      </c>
      <c r="Z124">
        <v>106</v>
      </c>
      <c r="AA124">
        <v>41</v>
      </c>
      <c r="AB124">
        <v>137</v>
      </c>
      <c r="AC124">
        <v>64</v>
      </c>
      <c r="AD124">
        <v>114</v>
      </c>
      <c r="AE124">
        <v>53</v>
      </c>
      <c r="AF124">
        <v>88</v>
      </c>
      <c r="AG124">
        <v>45</v>
      </c>
      <c r="AI124">
        <f t="shared" si="68"/>
        <v>586</v>
      </c>
    </row>
    <row r="125" spans="1:36">
      <c r="A125" t="s">
        <v>462</v>
      </c>
      <c r="B125">
        <v>945</v>
      </c>
      <c r="C125">
        <v>469</v>
      </c>
      <c r="D125">
        <v>1318</v>
      </c>
      <c r="E125">
        <v>653</v>
      </c>
      <c r="F125">
        <v>1197</v>
      </c>
      <c r="G125">
        <v>543</v>
      </c>
      <c r="H125">
        <v>1027</v>
      </c>
      <c r="I125">
        <v>517</v>
      </c>
      <c r="J125">
        <v>789</v>
      </c>
      <c r="K125">
        <v>374</v>
      </c>
      <c r="W125" t="s">
        <v>462</v>
      </c>
      <c r="X125">
        <v>98</v>
      </c>
      <c r="Y125">
        <v>46</v>
      </c>
      <c r="Z125">
        <v>86</v>
      </c>
      <c r="AA125">
        <v>32</v>
      </c>
      <c r="AB125">
        <v>114</v>
      </c>
      <c r="AC125">
        <v>46</v>
      </c>
      <c r="AD125">
        <v>120</v>
      </c>
      <c r="AE125">
        <v>52</v>
      </c>
      <c r="AF125">
        <v>112</v>
      </c>
      <c r="AG125">
        <v>56</v>
      </c>
      <c r="AI125">
        <f t="shared" si="68"/>
        <v>530</v>
      </c>
    </row>
    <row r="126" spans="1:36">
      <c r="A126" t="s">
        <v>463</v>
      </c>
      <c r="B126">
        <v>166</v>
      </c>
      <c r="C126">
        <v>78</v>
      </c>
      <c r="D126">
        <v>150</v>
      </c>
      <c r="E126">
        <v>76</v>
      </c>
      <c r="F126">
        <v>111</v>
      </c>
      <c r="G126">
        <v>58</v>
      </c>
      <c r="H126">
        <v>90</v>
      </c>
      <c r="I126">
        <v>43</v>
      </c>
      <c r="J126">
        <v>83</v>
      </c>
      <c r="K126">
        <v>43</v>
      </c>
      <c r="W126" t="s">
        <v>463</v>
      </c>
      <c r="X126">
        <v>21</v>
      </c>
      <c r="Y126">
        <v>11</v>
      </c>
      <c r="Z126">
        <v>30</v>
      </c>
      <c r="AA126">
        <v>11</v>
      </c>
      <c r="AB126">
        <v>22</v>
      </c>
      <c r="AC126">
        <v>12</v>
      </c>
      <c r="AD126">
        <v>26</v>
      </c>
      <c r="AE126">
        <v>13</v>
      </c>
      <c r="AF126">
        <v>2</v>
      </c>
      <c r="AG126">
        <v>1</v>
      </c>
      <c r="AI126">
        <f t="shared" si="68"/>
        <v>101</v>
      </c>
    </row>
    <row r="127" spans="1:36">
      <c r="A127" t="s">
        <v>464</v>
      </c>
      <c r="B127">
        <v>31</v>
      </c>
      <c r="C127">
        <v>13</v>
      </c>
      <c r="D127">
        <v>24</v>
      </c>
      <c r="E127">
        <v>10</v>
      </c>
      <c r="F127">
        <v>12</v>
      </c>
      <c r="G127">
        <v>8</v>
      </c>
      <c r="H127">
        <v>7</v>
      </c>
      <c r="I127">
        <v>2</v>
      </c>
      <c r="J127">
        <v>4</v>
      </c>
      <c r="K127">
        <v>1</v>
      </c>
      <c r="W127" t="s">
        <v>464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I127">
        <f t="shared" si="68"/>
        <v>0</v>
      </c>
    </row>
    <row r="128" spans="1:36">
      <c r="A128" t="s">
        <v>465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W128" t="s">
        <v>465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I128">
        <f t="shared" si="68"/>
        <v>0</v>
      </c>
    </row>
    <row r="129" spans="1:35">
      <c r="A129" t="s">
        <v>561</v>
      </c>
      <c r="B129">
        <v>213</v>
      </c>
      <c r="C129">
        <v>104</v>
      </c>
      <c r="D129">
        <v>232</v>
      </c>
      <c r="E129">
        <v>119</v>
      </c>
      <c r="F129">
        <v>212</v>
      </c>
      <c r="G129">
        <v>109</v>
      </c>
      <c r="H129">
        <v>147</v>
      </c>
      <c r="I129">
        <v>67</v>
      </c>
      <c r="J129">
        <v>148</v>
      </c>
      <c r="K129">
        <v>71</v>
      </c>
      <c r="W129" t="s">
        <v>561</v>
      </c>
      <c r="X129">
        <v>28</v>
      </c>
      <c r="Y129">
        <v>13</v>
      </c>
      <c r="Z129">
        <v>31</v>
      </c>
      <c r="AA129">
        <v>12</v>
      </c>
      <c r="AB129">
        <v>16</v>
      </c>
      <c r="AC129">
        <v>5</v>
      </c>
      <c r="AD129">
        <v>7</v>
      </c>
      <c r="AE129">
        <v>1</v>
      </c>
      <c r="AF129">
        <v>29</v>
      </c>
      <c r="AG129">
        <v>15</v>
      </c>
      <c r="AI129">
        <f t="shared" si="68"/>
        <v>111</v>
      </c>
    </row>
    <row r="130" spans="1:35">
      <c r="A130" t="s">
        <v>467</v>
      </c>
      <c r="B130">
        <v>796</v>
      </c>
      <c r="C130">
        <v>396</v>
      </c>
      <c r="D130">
        <v>428</v>
      </c>
      <c r="E130">
        <v>230</v>
      </c>
      <c r="F130">
        <v>389</v>
      </c>
      <c r="G130">
        <v>186</v>
      </c>
      <c r="H130">
        <v>340</v>
      </c>
      <c r="I130">
        <v>169</v>
      </c>
      <c r="J130">
        <v>320</v>
      </c>
      <c r="K130">
        <v>166</v>
      </c>
      <c r="W130" t="s">
        <v>467</v>
      </c>
      <c r="X130">
        <v>139</v>
      </c>
      <c r="Y130">
        <v>49</v>
      </c>
      <c r="Z130">
        <v>60</v>
      </c>
      <c r="AA130">
        <v>31</v>
      </c>
      <c r="AB130">
        <v>97</v>
      </c>
      <c r="AC130">
        <v>40</v>
      </c>
      <c r="AD130">
        <v>60</v>
      </c>
      <c r="AE130">
        <v>25</v>
      </c>
      <c r="AF130">
        <v>65</v>
      </c>
      <c r="AG130">
        <v>34</v>
      </c>
      <c r="AI130">
        <f t="shared" si="68"/>
        <v>421</v>
      </c>
    </row>
    <row r="131" spans="1:35">
      <c r="A131" t="s">
        <v>468</v>
      </c>
      <c r="B131">
        <v>166</v>
      </c>
      <c r="C131">
        <v>89</v>
      </c>
      <c r="D131">
        <v>154</v>
      </c>
      <c r="E131">
        <v>75</v>
      </c>
      <c r="F131">
        <v>104</v>
      </c>
      <c r="G131">
        <v>52</v>
      </c>
      <c r="H131">
        <v>118</v>
      </c>
      <c r="I131">
        <v>60</v>
      </c>
      <c r="J131">
        <v>123</v>
      </c>
      <c r="K131">
        <v>67</v>
      </c>
      <c r="W131" t="s">
        <v>468</v>
      </c>
      <c r="X131">
        <v>19</v>
      </c>
      <c r="Y131">
        <v>5</v>
      </c>
      <c r="Z131">
        <v>14</v>
      </c>
      <c r="AA131">
        <v>4</v>
      </c>
      <c r="AB131">
        <v>15</v>
      </c>
      <c r="AC131">
        <v>8</v>
      </c>
      <c r="AD131">
        <v>17</v>
      </c>
      <c r="AE131">
        <v>11</v>
      </c>
      <c r="AF131">
        <v>28</v>
      </c>
      <c r="AG131">
        <v>15</v>
      </c>
      <c r="AI131">
        <f t="shared" si="68"/>
        <v>93</v>
      </c>
    </row>
    <row r="132" spans="1:35">
      <c r="A132" t="s">
        <v>469</v>
      </c>
      <c r="B132">
        <v>310</v>
      </c>
      <c r="C132">
        <v>157</v>
      </c>
      <c r="D132">
        <v>256</v>
      </c>
      <c r="E132">
        <v>116</v>
      </c>
      <c r="F132">
        <v>236</v>
      </c>
      <c r="G132">
        <v>112</v>
      </c>
      <c r="H132">
        <v>171</v>
      </c>
      <c r="I132">
        <v>83</v>
      </c>
      <c r="J132">
        <v>131</v>
      </c>
      <c r="K132">
        <v>61</v>
      </c>
      <c r="W132" t="s">
        <v>469</v>
      </c>
      <c r="X132">
        <v>80</v>
      </c>
      <c r="Y132">
        <v>40</v>
      </c>
      <c r="Z132">
        <v>53</v>
      </c>
      <c r="AA132">
        <v>20</v>
      </c>
      <c r="AB132">
        <v>60</v>
      </c>
      <c r="AC132">
        <v>30</v>
      </c>
      <c r="AD132">
        <v>38</v>
      </c>
      <c r="AE132">
        <v>25</v>
      </c>
      <c r="AF132">
        <v>44</v>
      </c>
      <c r="AG132">
        <v>18</v>
      </c>
      <c r="AI132">
        <f t="shared" si="68"/>
        <v>275</v>
      </c>
    </row>
    <row r="133" spans="1:35">
      <c r="A133" t="s">
        <v>470</v>
      </c>
      <c r="B133">
        <v>367</v>
      </c>
      <c r="C133">
        <v>171</v>
      </c>
      <c r="D133">
        <v>314</v>
      </c>
      <c r="E133">
        <v>156</v>
      </c>
      <c r="F133">
        <v>347</v>
      </c>
      <c r="G133">
        <v>177</v>
      </c>
      <c r="H133">
        <v>231</v>
      </c>
      <c r="I133">
        <v>118</v>
      </c>
      <c r="J133">
        <v>262</v>
      </c>
      <c r="K133">
        <v>125</v>
      </c>
      <c r="W133" t="s">
        <v>470</v>
      </c>
      <c r="X133">
        <v>108</v>
      </c>
      <c r="Y133">
        <v>41</v>
      </c>
      <c r="Z133">
        <v>63</v>
      </c>
      <c r="AA133">
        <v>27</v>
      </c>
      <c r="AB133">
        <v>129</v>
      </c>
      <c r="AC133">
        <v>62</v>
      </c>
      <c r="AD133">
        <v>75</v>
      </c>
      <c r="AE133">
        <v>33</v>
      </c>
      <c r="AF133">
        <v>55</v>
      </c>
      <c r="AG133">
        <v>32</v>
      </c>
      <c r="AI133">
        <f t="shared" si="68"/>
        <v>430</v>
      </c>
    </row>
    <row r="134" spans="1:35">
      <c r="A134" t="s">
        <v>471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W134" t="s">
        <v>471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I134">
        <f t="shared" si="68"/>
        <v>0</v>
      </c>
    </row>
    <row r="135" spans="1:35">
      <c r="A135" t="s">
        <v>472</v>
      </c>
      <c r="B135">
        <v>867</v>
      </c>
      <c r="C135">
        <v>424</v>
      </c>
      <c r="D135">
        <v>1249</v>
      </c>
      <c r="E135">
        <v>622</v>
      </c>
      <c r="F135">
        <v>1170</v>
      </c>
      <c r="G135">
        <v>569</v>
      </c>
      <c r="H135">
        <v>903</v>
      </c>
      <c r="I135">
        <v>456</v>
      </c>
      <c r="J135">
        <v>656</v>
      </c>
      <c r="K135">
        <v>296</v>
      </c>
      <c r="W135" t="s">
        <v>472</v>
      </c>
      <c r="X135">
        <v>152</v>
      </c>
      <c r="Y135">
        <v>63</v>
      </c>
      <c r="Z135">
        <v>127</v>
      </c>
      <c r="AA135">
        <v>55</v>
      </c>
      <c r="AB135">
        <v>107</v>
      </c>
      <c r="AC135">
        <v>51</v>
      </c>
      <c r="AD135">
        <v>83</v>
      </c>
      <c r="AE135">
        <v>45</v>
      </c>
      <c r="AF135">
        <v>24</v>
      </c>
      <c r="AG135">
        <v>10</v>
      </c>
      <c r="AI135">
        <f t="shared" si="68"/>
        <v>493</v>
      </c>
    </row>
    <row r="136" spans="1:35">
      <c r="A136" t="s">
        <v>562</v>
      </c>
      <c r="B136">
        <v>28</v>
      </c>
      <c r="C136">
        <v>15</v>
      </c>
      <c r="D136">
        <v>20</v>
      </c>
      <c r="E136">
        <v>14</v>
      </c>
      <c r="F136">
        <v>27</v>
      </c>
      <c r="G136">
        <v>18</v>
      </c>
      <c r="H136">
        <v>14</v>
      </c>
      <c r="I136">
        <v>10</v>
      </c>
      <c r="J136">
        <v>3</v>
      </c>
      <c r="K136">
        <v>1</v>
      </c>
      <c r="W136" t="s">
        <v>562</v>
      </c>
      <c r="X136">
        <v>2</v>
      </c>
      <c r="Y136">
        <v>1</v>
      </c>
      <c r="Z136">
        <v>0</v>
      </c>
      <c r="AA136">
        <v>0</v>
      </c>
      <c r="AB136">
        <v>4</v>
      </c>
      <c r="AC136">
        <v>4</v>
      </c>
      <c r="AD136">
        <v>0</v>
      </c>
      <c r="AE136">
        <v>0</v>
      </c>
      <c r="AF136">
        <v>0</v>
      </c>
      <c r="AG136">
        <v>0</v>
      </c>
      <c r="AI136">
        <f t="shared" si="68"/>
        <v>6</v>
      </c>
    </row>
    <row r="137" spans="1:35">
      <c r="A137" t="s">
        <v>474</v>
      </c>
      <c r="B137">
        <v>138</v>
      </c>
      <c r="C137">
        <v>68</v>
      </c>
      <c r="D137">
        <v>99</v>
      </c>
      <c r="E137">
        <v>46</v>
      </c>
      <c r="F137">
        <v>100</v>
      </c>
      <c r="G137">
        <v>48</v>
      </c>
      <c r="H137">
        <v>78</v>
      </c>
      <c r="I137">
        <v>39</v>
      </c>
      <c r="J137">
        <v>91</v>
      </c>
      <c r="K137">
        <v>45</v>
      </c>
      <c r="W137" t="s">
        <v>474</v>
      </c>
      <c r="X137">
        <v>12</v>
      </c>
      <c r="Y137">
        <v>6</v>
      </c>
      <c r="Z137">
        <v>13</v>
      </c>
      <c r="AA137">
        <v>6</v>
      </c>
      <c r="AB137">
        <v>22</v>
      </c>
      <c r="AC137">
        <v>9</v>
      </c>
      <c r="AD137">
        <v>21</v>
      </c>
      <c r="AE137">
        <v>9</v>
      </c>
      <c r="AF137">
        <v>6</v>
      </c>
      <c r="AG137">
        <v>2</v>
      </c>
      <c r="AI137">
        <f t="shared" si="68"/>
        <v>74</v>
      </c>
    </row>
    <row r="138" spans="1:35">
      <c r="A138" t="s">
        <v>475</v>
      </c>
      <c r="B138">
        <v>136</v>
      </c>
      <c r="C138">
        <v>79</v>
      </c>
      <c r="D138">
        <v>156</v>
      </c>
      <c r="E138">
        <v>85</v>
      </c>
      <c r="F138">
        <v>188</v>
      </c>
      <c r="G138">
        <v>95</v>
      </c>
      <c r="H138">
        <v>113</v>
      </c>
      <c r="I138">
        <v>57</v>
      </c>
      <c r="J138">
        <v>71</v>
      </c>
      <c r="K138">
        <v>35</v>
      </c>
      <c r="W138" t="s">
        <v>475</v>
      </c>
      <c r="X138">
        <v>12</v>
      </c>
      <c r="Y138">
        <v>8</v>
      </c>
      <c r="Z138">
        <v>19</v>
      </c>
      <c r="AA138">
        <v>7</v>
      </c>
      <c r="AB138">
        <v>13</v>
      </c>
      <c r="AC138">
        <v>4</v>
      </c>
      <c r="AD138">
        <v>19</v>
      </c>
      <c r="AE138">
        <v>10</v>
      </c>
      <c r="AF138">
        <v>2</v>
      </c>
      <c r="AG138">
        <v>1</v>
      </c>
      <c r="AI138">
        <f t="shared" si="68"/>
        <v>65</v>
      </c>
    </row>
    <row r="139" spans="1:35">
      <c r="A139" t="s">
        <v>476</v>
      </c>
      <c r="B139">
        <v>317</v>
      </c>
      <c r="C139">
        <v>159</v>
      </c>
      <c r="D139">
        <v>222</v>
      </c>
      <c r="E139">
        <v>103</v>
      </c>
      <c r="F139">
        <v>264</v>
      </c>
      <c r="G139">
        <v>132</v>
      </c>
      <c r="H139">
        <v>139</v>
      </c>
      <c r="I139">
        <v>74</v>
      </c>
      <c r="J139">
        <v>178</v>
      </c>
      <c r="K139">
        <v>82</v>
      </c>
      <c r="W139" t="s">
        <v>476</v>
      </c>
      <c r="X139">
        <v>70</v>
      </c>
      <c r="Y139">
        <v>35</v>
      </c>
      <c r="Z139">
        <v>32</v>
      </c>
      <c r="AA139">
        <v>17</v>
      </c>
      <c r="AB139">
        <v>57</v>
      </c>
      <c r="AC139">
        <v>27</v>
      </c>
      <c r="AD139">
        <v>22</v>
      </c>
      <c r="AE139">
        <v>10</v>
      </c>
      <c r="AF139">
        <v>47</v>
      </c>
      <c r="AG139">
        <v>24</v>
      </c>
      <c r="AI139">
        <f t="shared" si="68"/>
        <v>228</v>
      </c>
    </row>
    <row r="140" spans="1:35">
      <c r="AI140">
        <f>SUM(AI122:AI139)</f>
        <v>4698</v>
      </c>
    </row>
    <row r="141" spans="1:35">
      <c r="A141" t="s">
        <v>173</v>
      </c>
      <c r="W141" t="s">
        <v>163</v>
      </c>
    </row>
    <row r="142" spans="1:35">
      <c r="A142" t="s">
        <v>165</v>
      </c>
      <c r="B142" t="s">
        <v>378</v>
      </c>
      <c r="D142" t="s">
        <v>379</v>
      </c>
      <c r="F142" t="s">
        <v>380</v>
      </c>
      <c r="H142" t="s">
        <v>381</v>
      </c>
      <c r="J142" t="s">
        <v>382</v>
      </c>
      <c r="W142" t="s">
        <v>171</v>
      </c>
      <c r="X142" t="s">
        <v>378</v>
      </c>
      <c r="Z142" t="s">
        <v>379</v>
      </c>
      <c r="AB142" t="s">
        <v>380</v>
      </c>
      <c r="AD142" t="s">
        <v>381</v>
      </c>
      <c r="AF142" t="s">
        <v>382</v>
      </c>
    </row>
    <row r="143" spans="1:35">
      <c r="B143" t="s">
        <v>665</v>
      </c>
      <c r="C143" t="s">
        <v>389</v>
      </c>
      <c r="D143" t="s">
        <v>665</v>
      </c>
      <c r="E143" t="s">
        <v>389</v>
      </c>
      <c r="F143" t="s">
        <v>665</v>
      </c>
      <c r="G143" t="s">
        <v>389</v>
      </c>
      <c r="H143" t="s">
        <v>665</v>
      </c>
      <c r="I143" t="s">
        <v>389</v>
      </c>
      <c r="J143" t="s">
        <v>665</v>
      </c>
      <c r="K143" t="s">
        <v>389</v>
      </c>
      <c r="X143" t="s">
        <v>665</v>
      </c>
      <c r="Y143" t="s">
        <v>389</v>
      </c>
      <c r="Z143" t="s">
        <v>665</v>
      </c>
      <c r="AA143" t="s">
        <v>389</v>
      </c>
      <c r="AB143" t="s">
        <v>665</v>
      </c>
      <c r="AC143" t="s">
        <v>389</v>
      </c>
      <c r="AD143" t="s">
        <v>665</v>
      </c>
      <c r="AE143" t="s">
        <v>389</v>
      </c>
      <c r="AF143" t="s">
        <v>665</v>
      </c>
      <c r="AG143" t="s">
        <v>389</v>
      </c>
    </row>
    <row r="144" spans="1:35">
      <c r="A144" s="274" t="s">
        <v>407</v>
      </c>
      <c r="B144" s="274">
        <v>8254</v>
      </c>
      <c r="C144" s="274">
        <v>0</v>
      </c>
      <c r="D144" s="274">
        <v>10527</v>
      </c>
      <c r="E144" s="274">
        <v>0</v>
      </c>
      <c r="F144" s="274">
        <v>9555</v>
      </c>
      <c r="G144" s="274">
        <v>0</v>
      </c>
      <c r="H144" s="274">
        <v>7420</v>
      </c>
      <c r="I144" s="274">
        <v>0</v>
      </c>
      <c r="J144" s="274">
        <v>6844</v>
      </c>
      <c r="K144">
        <v>0</v>
      </c>
      <c r="L144" s="274">
        <v>42600.070680131699</v>
      </c>
      <c r="M144" s="274">
        <f>SUM(B144++D144+F144++H144+J144)</f>
        <v>42600</v>
      </c>
      <c r="N144" s="274"/>
      <c r="W144" s="274" t="s">
        <v>407</v>
      </c>
      <c r="X144" s="274">
        <v>1128</v>
      </c>
      <c r="Y144" s="274"/>
      <c r="Z144" s="274">
        <v>849</v>
      </c>
      <c r="AA144" s="274"/>
      <c r="AB144" s="274">
        <v>1046</v>
      </c>
      <c r="AC144" s="274"/>
      <c r="AD144" s="274">
        <v>872</v>
      </c>
      <c r="AE144" s="274"/>
      <c r="AF144" s="274">
        <v>870</v>
      </c>
      <c r="AH144" s="274">
        <f>+X144+Z144+AB144+AD144+AF144</f>
        <v>4765</v>
      </c>
    </row>
    <row r="145" spans="1:34">
      <c r="A145" t="s">
        <v>459</v>
      </c>
      <c r="B145">
        <f>ROUND(+B122/B$121*B$144,0)</f>
        <v>2751</v>
      </c>
      <c r="C145">
        <f>+ROUND(+C122/B122*B145,0)</f>
        <v>1352</v>
      </c>
      <c r="D145">
        <f>ROUND(+D122/D$121*D$144,0)</f>
        <v>3985</v>
      </c>
      <c r="E145">
        <f>+ROUND(+E122/D122*D145,0)</f>
        <v>1989</v>
      </c>
      <c r="F145">
        <f>+ROUND(F122/F$121*F$144,0)</f>
        <v>3554</v>
      </c>
      <c r="G145">
        <f>+ROUND(+G122/F122*F145,0)</f>
        <v>1765</v>
      </c>
      <c r="H145">
        <f>ROUND(+H122/H$121*H$144,0)</f>
        <v>2702</v>
      </c>
      <c r="I145">
        <v>1406</v>
      </c>
      <c r="J145">
        <f>ROUND(+J122/J$121*J$144,0)</f>
        <v>2685</v>
      </c>
      <c r="K145">
        <f>+ROUND(+K122/J122*J145,0)</f>
        <v>1360</v>
      </c>
      <c r="M145" s="274">
        <f t="shared" ref="M145:M162" si="69">SUM(B145++D145+F145++H145+J145)</f>
        <v>15677</v>
      </c>
      <c r="N145" s="274"/>
      <c r="W145" t="s">
        <v>459</v>
      </c>
      <c r="X145">
        <v>242</v>
      </c>
      <c r="Y145">
        <f>ROUND(+Y122/X122*X145,0)</f>
        <v>85</v>
      </c>
      <c r="Z145">
        <f>ROUND(+Z122/Z$121*Z$144,0)</f>
        <v>218</v>
      </c>
      <c r="AA145">
        <f>ROUND(+AA122/Z122*Z145,0)</f>
        <v>95</v>
      </c>
      <c r="AB145">
        <v>262</v>
      </c>
      <c r="AC145">
        <f>ROUND(+AC122/AB122*AB145,0)</f>
        <v>115</v>
      </c>
      <c r="AD145">
        <f>ROUND(+AD122/AD$121*AD$144,0)</f>
        <v>271</v>
      </c>
      <c r="AE145">
        <f>ROUND(+AE122/AD122*AD145,0)</f>
        <v>123</v>
      </c>
      <c r="AF145">
        <f>ROUND(+AF122/AF$121*AF$144,0)</f>
        <v>321</v>
      </c>
      <c r="AG145">
        <f>ROUND(+AG122/AF122*AF145,0)</f>
        <v>164</v>
      </c>
      <c r="AH145" s="274">
        <f t="shared" ref="AH145:AH162" si="70">+X145+Z145+AB145+AD145+AF145</f>
        <v>1314</v>
      </c>
    </row>
    <row r="146" spans="1:34">
      <c r="A146" t="s">
        <v>460</v>
      </c>
      <c r="B146">
        <f t="shared" ref="B146:B162" si="71">ROUND(+B123/B$121*B$144,0)</f>
        <v>50</v>
      </c>
      <c r="C146">
        <f t="shared" ref="C146:C162" si="72">+ROUND(+C123/B123*B146,0)</f>
        <v>23</v>
      </c>
      <c r="D146">
        <f t="shared" ref="D146:D162" si="73">ROUND(+D123/D$121*D$144,0)</f>
        <v>44</v>
      </c>
      <c r="E146">
        <f t="shared" ref="E146:E162" si="74">+ROUND(+E123/D123*D146,0)</f>
        <v>21</v>
      </c>
      <c r="F146">
        <f t="shared" ref="F146:F162" si="75">+ROUND(F123/F$121*F$144,0)</f>
        <v>34</v>
      </c>
      <c r="G146">
        <f t="shared" ref="G146:G162" si="76">+ROUND(+G123/F123*F146,0)</f>
        <v>18</v>
      </c>
      <c r="H146">
        <f t="shared" ref="H146:H162" si="77">ROUND(+H123/H$121*H$144,0)</f>
        <v>26</v>
      </c>
      <c r="I146">
        <f t="shared" ref="I146:I162" si="78">+ROUND(+I123/H123*H146,0)</f>
        <v>11</v>
      </c>
      <c r="J146">
        <f t="shared" ref="J146:J162" si="79">ROUND(+J123/J$121*J$144,0)</f>
        <v>9</v>
      </c>
      <c r="K146">
        <f t="shared" ref="K146:K162" si="80">+ROUND(+K123/J123*J146,0)</f>
        <v>4</v>
      </c>
      <c r="M146" s="274">
        <f t="shared" si="69"/>
        <v>163</v>
      </c>
      <c r="N146" s="274"/>
      <c r="W146" t="s">
        <v>460</v>
      </c>
      <c r="AH146" s="274">
        <f t="shared" si="70"/>
        <v>0</v>
      </c>
    </row>
    <row r="147" spans="1:34">
      <c r="A147" t="s">
        <v>461</v>
      </c>
      <c r="B147">
        <f t="shared" si="71"/>
        <v>990</v>
      </c>
      <c r="C147">
        <f t="shared" si="72"/>
        <v>471</v>
      </c>
      <c r="D147">
        <f t="shared" si="73"/>
        <v>1643</v>
      </c>
      <c r="E147">
        <f t="shared" si="74"/>
        <v>830</v>
      </c>
      <c r="F147">
        <f t="shared" si="75"/>
        <v>1481</v>
      </c>
      <c r="G147">
        <f t="shared" si="76"/>
        <v>777</v>
      </c>
      <c r="H147">
        <v>1196</v>
      </c>
      <c r="I147">
        <f t="shared" si="78"/>
        <v>577</v>
      </c>
      <c r="J147">
        <f t="shared" si="79"/>
        <v>1136</v>
      </c>
      <c r="K147">
        <f t="shared" si="80"/>
        <v>589</v>
      </c>
      <c r="M147" s="274">
        <f t="shared" si="69"/>
        <v>6446</v>
      </c>
      <c r="N147" s="274"/>
      <c r="W147" t="s">
        <v>461</v>
      </c>
      <c r="X147">
        <f>ROUND(+X124/X$121*X$144,0)</f>
        <v>142</v>
      </c>
      <c r="Y147">
        <f>ROUND(+Y124/X124*X147,0)</f>
        <v>60</v>
      </c>
      <c r="Z147">
        <v>105</v>
      </c>
      <c r="AA147">
        <f>ROUND(+AA124/Z124*Z147,0)</f>
        <v>41</v>
      </c>
      <c r="AB147">
        <f>ROUND(+AB124/AB$121*AB$144,0)</f>
        <v>136</v>
      </c>
      <c r="AC147">
        <f>ROUND(+AC124/AB124*AB147,0)</f>
        <v>64</v>
      </c>
      <c r="AD147">
        <f>ROUND(+AD124/AD$121*AD$144,0)</f>
        <v>114</v>
      </c>
      <c r="AE147">
        <f>ROUND(+AE124/AD124*AD147,0)</f>
        <v>53</v>
      </c>
      <c r="AF147">
        <f>ROUND(+AF124/AF$121*AF$144,0)</f>
        <v>96</v>
      </c>
      <c r="AG147">
        <f>ROUND(+AG124/AF124*AF147,0)</f>
        <v>49</v>
      </c>
      <c r="AH147" s="274">
        <f t="shared" si="70"/>
        <v>593</v>
      </c>
    </row>
    <row r="148" spans="1:34">
      <c r="A148" t="s">
        <v>462</v>
      </c>
      <c r="B148">
        <f t="shared" si="71"/>
        <v>941</v>
      </c>
      <c r="C148">
        <f t="shared" si="72"/>
        <v>467</v>
      </c>
      <c r="D148">
        <f t="shared" si="73"/>
        <v>1384</v>
      </c>
      <c r="E148">
        <f t="shared" si="74"/>
        <v>686</v>
      </c>
      <c r="F148">
        <f t="shared" si="75"/>
        <v>1233</v>
      </c>
      <c r="G148">
        <f t="shared" si="76"/>
        <v>559</v>
      </c>
      <c r="H148">
        <f t="shared" si="77"/>
        <v>1063</v>
      </c>
      <c r="I148">
        <f t="shared" si="78"/>
        <v>535</v>
      </c>
      <c r="J148">
        <f t="shared" si="79"/>
        <v>832</v>
      </c>
      <c r="K148">
        <f t="shared" si="80"/>
        <v>394</v>
      </c>
      <c r="M148" s="274">
        <f t="shared" si="69"/>
        <v>5453</v>
      </c>
      <c r="N148" s="274"/>
      <c r="W148" t="s">
        <v>462</v>
      </c>
      <c r="X148">
        <f>ROUND(+X125/X$121*X$144,0)</f>
        <v>99</v>
      </c>
      <c r="Y148">
        <f>ROUND(+Y125/X125*X148,0)</f>
        <v>46</v>
      </c>
      <c r="Z148">
        <f>ROUND(+Z125/Z$121*Z$144,0)</f>
        <v>86</v>
      </c>
      <c r="AA148">
        <f>ROUND(+AA125/Z125*Z148,0)</f>
        <v>32</v>
      </c>
      <c r="AB148">
        <f>ROUND(+AB125/AB$121*AB$144,0)</f>
        <v>113</v>
      </c>
      <c r="AC148">
        <f>ROUND(+AC125/AB125*AB148,0)</f>
        <v>46</v>
      </c>
      <c r="AD148">
        <v>119</v>
      </c>
      <c r="AE148">
        <f>ROUND(+AE125/AD125*AD148,0)</f>
        <v>52</v>
      </c>
      <c r="AF148">
        <f>ROUND(+AF125/AF$121*AF$144,0)</f>
        <v>123</v>
      </c>
      <c r="AG148">
        <f>ROUND(+AG125/AF125*AF148,0)</f>
        <v>62</v>
      </c>
      <c r="AH148" s="274">
        <f t="shared" si="70"/>
        <v>540</v>
      </c>
    </row>
    <row r="149" spans="1:34">
      <c r="A149" t="s">
        <v>463</v>
      </c>
      <c r="B149">
        <f t="shared" si="71"/>
        <v>165</v>
      </c>
      <c r="C149">
        <f t="shared" si="72"/>
        <v>78</v>
      </c>
      <c r="D149">
        <f t="shared" si="73"/>
        <v>158</v>
      </c>
      <c r="E149">
        <f t="shared" si="74"/>
        <v>80</v>
      </c>
      <c r="F149">
        <f t="shared" si="75"/>
        <v>114</v>
      </c>
      <c r="G149">
        <f t="shared" si="76"/>
        <v>60</v>
      </c>
      <c r="H149">
        <f t="shared" si="77"/>
        <v>93</v>
      </c>
      <c r="I149">
        <f t="shared" si="78"/>
        <v>44</v>
      </c>
      <c r="J149">
        <f t="shared" si="79"/>
        <v>87</v>
      </c>
      <c r="K149">
        <f t="shared" si="80"/>
        <v>45</v>
      </c>
      <c r="M149" s="274">
        <f t="shared" si="69"/>
        <v>617</v>
      </c>
      <c r="N149" s="274"/>
      <c r="W149" t="s">
        <v>463</v>
      </c>
      <c r="X149">
        <f>ROUND(+X126/X$121*X$144,0)</f>
        <v>21</v>
      </c>
      <c r="Y149">
        <f>ROUND(+Y126/X126*X149,0)</f>
        <v>11</v>
      </c>
      <c r="Z149">
        <f>ROUND(+Z126/Z$121*Z$144,0)</f>
        <v>30</v>
      </c>
      <c r="AA149">
        <f>ROUND(+AA126/Z126*Z149,0)</f>
        <v>11</v>
      </c>
      <c r="AB149">
        <f>ROUND(+AB126/AB$121*AB$144,0)</f>
        <v>22</v>
      </c>
      <c r="AC149">
        <f>ROUND(+AC126/AB126*AB149,0)</f>
        <v>12</v>
      </c>
      <c r="AD149">
        <f>ROUND(+AD126/AD$121*AD$144,0)</f>
        <v>26</v>
      </c>
      <c r="AE149">
        <f>ROUND(+AE126/AD126*AD149,0)</f>
        <v>13</v>
      </c>
      <c r="AF149">
        <f>ROUND(+AF126/AF$121*AF$144,0)</f>
        <v>2</v>
      </c>
      <c r="AG149">
        <f>ROUND(+AG126/AF126*AF149,0)</f>
        <v>1</v>
      </c>
      <c r="AH149" s="274">
        <f t="shared" si="70"/>
        <v>101</v>
      </c>
    </row>
    <row r="150" spans="1:34">
      <c r="A150" t="s">
        <v>464</v>
      </c>
      <c r="B150">
        <f t="shared" si="71"/>
        <v>31</v>
      </c>
      <c r="C150">
        <f t="shared" si="72"/>
        <v>13</v>
      </c>
      <c r="D150">
        <f t="shared" si="73"/>
        <v>25</v>
      </c>
      <c r="E150">
        <f t="shared" si="74"/>
        <v>10</v>
      </c>
      <c r="F150">
        <f t="shared" si="75"/>
        <v>12</v>
      </c>
      <c r="G150">
        <f t="shared" si="76"/>
        <v>8</v>
      </c>
      <c r="H150">
        <f t="shared" si="77"/>
        <v>7</v>
      </c>
      <c r="I150">
        <f t="shared" si="78"/>
        <v>2</v>
      </c>
      <c r="J150">
        <f t="shared" si="79"/>
        <v>4</v>
      </c>
      <c r="K150">
        <f t="shared" si="80"/>
        <v>1</v>
      </c>
      <c r="M150" s="274">
        <f t="shared" si="69"/>
        <v>79</v>
      </c>
      <c r="N150" s="274"/>
      <c r="W150" t="s">
        <v>464</v>
      </c>
      <c r="AH150" s="274">
        <f t="shared" si="70"/>
        <v>0</v>
      </c>
    </row>
    <row r="151" spans="1:34">
      <c r="A151" t="s">
        <v>465</v>
      </c>
      <c r="F151">
        <f t="shared" si="75"/>
        <v>0</v>
      </c>
      <c r="H151">
        <f t="shared" si="77"/>
        <v>0</v>
      </c>
      <c r="J151">
        <f t="shared" si="79"/>
        <v>0</v>
      </c>
      <c r="M151" s="274">
        <f t="shared" si="69"/>
        <v>0</v>
      </c>
      <c r="N151" s="274"/>
      <c r="W151" t="s">
        <v>465</v>
      </c>
      <c r="AH151" s="274">
        <f t="shared" si="70"/>
        <v>0</v>
      </c>
    </row>
    <row r="152" spans="1:34">
      <c r="A152" t="s">
        <v>561</v>
      </c>
      <c r="B152">
        <f t="shared" si="71"/>
        <v>212</v>
      </c>
      <c r="C152">
        <f t="shared" si="72"/>
        <v>104</v>
      </c>
      <c r="D152">
        <f t="shared" si="73"/>
        <v>244</v>
      </c>
      <c r="E152">
        <f t="shared" si="74"/>
        <v>125</v>
      </c>
      <c r="F152">
        <f t="shared" si="75"/>
        <v>218</v>
      </c>
      <c r="G152">
        <f t="shared" si="76"/>
        <v>112</v>
      </c>
      <c r="H152">
        <f t="shared" si="77"/>
        <v>152</v>
      </c>
      <c r="I152">
        <f t="shared" si="78"/>
        <v>69</v>
      </c>
      <c r="J152">
        <f t="shared" si="79"/>
        <v>156</v>
      </c>
      <c r="K152">
        <f t="shared" si="80"/>
        <v>75</v>
      </c>
      <c r="M152" s="274">
        <f t="shared" si="69"/>
        <v>982</v>
      </c>
      <c r="N152" s="274"/>
      <c r="W152" t="s">
        <v>561</v>
      </c>
      <c r="X152">
        <f>ROUND(+X129/X$121*X$144,0)</f>
        <v>28</v>
      </c>
      <c r="Y152">
        <f>ROUND(+Y129/X129*X152,0)</f>
        <v>13</v>
      </c>
      <c r="Z152">
        <f>ROUND(+Z129/Z$121*Z$144,0)</f>
        <v>31</v>
      </c>
      <c r="AA152">
        <f>ROUND(+AA129/Z129*Z152,0)</f>
        <v>12</v>
      </c>
      <c r="AB152">
        <f>ROUND(+AB129/AB$121*AB$144,0)</f>
        <v>16</v>
      </c>
      <c r="AC152">
        <f>ROUND(+AC129/AB129*AB152,0)</f>
        <v>5</v>
      </c>
      <c r="AD152">
        <f>ROUND(+AD129/AD$121*AD$144,0)</f>
        <v>7</v>
      </c>
      <c r="AE152">
        <f>ROUND(+AE129/AD129*AD152,0)</f>
        <v>1</v>
      </c>
      <c r="AF152">
        <f>ROUND(+AF129/AF$121*AF$144,0)</f>
        <v>32</v>
      </c>
      <c r="AG152">
        <f>ROUND(+AG129/AF129*AF152,0)</f>
        <v>17</v>
      </c>
      <c r="AH152" s="274">
        <f t="shared" si="70"/>
        <v>114</v>
      </c>
    </row>
    <row r="153" spans="1:34">
      <c r="A153" t="s">
        <v>467</v>
      </c>
      <c r="B153">
        <f t="shared" si="71"/>
        <v>793</v>
      </c>
      <c r="C153">
        <f t="shared" si="72"/>
        <v>395</v>
      </c>
      <c r="D153">
        <f t="shared" si="73"/>
        <v>450</v>
      </c>
      <c r="E153">
        <f t="shared" si="74"/>
        <v>242</v>
      </c>
      <c r="F153">
        <f t="shared" si="75"/>
        <v>401</v>
      </c>
      <c r="G153">
        <f t="shared" si="76"/>
        <v>192</v>
      </c>
      <c r="H153">
        <f t="shared" si="77"/>
        <v>352</v>
      </c>
      <c r="I153">
        <f t="shared" si="78"/>
        <v>175</v>
      </c>
      <c r="J153">
        <f t="shared" si="79"/>
        <v>337</v>
      </c>
      <c r="K153">
        <f t="shared" si="80"/>
        <v>175</v>
      </c>
      <c r="M153" s="274">
        <f t="shared" si="69"/>
        <v>2333</v>
      </c>
      <c r="N153" s="274"/>
      <c r="W153" t="s">
        <v>467</v>
      </c>
      <c r="X153">
        <v>141</v>
      </c>
      <c r="Y153">
        <f>ROUND(+Y130/X130*X153,0)</f>
        <v>50</v>
      </c>
      <c r="Z153">
        <f>ROUND(+Z130/Z$121*Z$144,0)</f>
        <v>60</v>
      </c>
      <c r="AA153">
        <f>ROUND(+AA130/Z130*Z153,0)</f>
        <v>31</v>
      </c>
      <c r="AB153">
        <f>ROUND(+AB130/AB$121*AB$144,0)</f>
        <v>96</v>
      </c>
      <c r="AC153">
        <f>ROUND(+AC130/AB130*AB153,0)</f>
        <v>40</v>
      </c>
      <c r="AD153">
        <f>ROUND(+AD130/AD$121*AD$144,0)</f>
        <v>60</v>
      </c>
      <c r="AE153">
        <f>ROUND(+AE130/AD130*AD153,0)</f>
        <v>25</v>
      </c>
      <c r="AF153">
        <f>ROUND(+AF130/AF$121*AF$144,0)</f>
        <v>71</v>
      </c>
      <c r="AG153">
        <f>ROUND(+AG130/AF130*AF153,0)</f>
        <v>37</v>
      </c>
      <c r="AH153" s="274">
        <f t="shared" si="70"/>
        <v>428</v>
      </c>
    </row>
    <row r="154" spans="1:34">
      <c r="A154" t="s">
        <v>468</v>
      </c>
      <c r="B154">
        <f t="shared" si="71"/>
        <v>165</v>
      </c>
      <c r="C154">
        <f t="shared" si="72"/>
        <v>88</v>
      </c>
      <c r="D154">
        <f t="shared" si="73"/>
        <v>162</v>
      </c>
      <c r="E154">
        <f t="shared" si="74"/>
        <v>79</v>
      </c>
      <c r="F154">
        <f t="shared" si="75"/>
        <v>107</v>
      </c>
      <c r="G154">
        <f t="shared" si="76"/>
        <v>54</v>
      </c>
      <c r="H154">
        <f t="shared" si="77"/>
        <v>122</v>
      </c>
      <c r="I154">
        <f t="shared" si="78"/>
        <v>62</v>
      </c>
      <c r="J154">
        <f t="shared" si="79"/>
        <v>130</v>
      </c>
      <c r="K154">
        <f t="shared" si="80"/>
        <v>71</v>
      </c>
      <c r="M154" s="274">
        <f t="shared" si="69"/>
        <v>686</v>
      </c>
      <c r="N154" s="274"/>
      <c r="W154" t="s">
        <v>468</v>
      </c>
      <c r="X154">
        <f>ROUND(+X131/X$121*X$144,0)</f>
        <v>19</v>
      </c>
      <c r="Y154">
        <f>ROUND(+Y131/X131*X154,0)</f>
        <v>5</v>
      </c>
      <c r="Z154">
        <f>ROUND(+Z131/Z$121*Z$144,0)</f>
        <v>14</v>
      </c>
      <c r="AA154">
        <f>ROUND(+AA131/Z131*Z154,0)</f>
        <v>4</v>
      </c>
      <c r="AB154">
        <f>ROUND(+AB131/AB$121*AB$144,0)</f>
        <v>15</v>
      </c>
      <c r="AC154">
        <f>ROUND(+AC131/AB131*AB154,0)</f>
        <v>8</v>
      </c>
      <c r="AD154">
        <f>ROUND(+AD131/AD$121*AD$144,0)</f>
        <v>17</v>
      </c>
      <c r="AE154">
        <f>ROUND(+AE131/AD131*AD154,0)</f>
        <v>11</v>
      </c>
      <c r="AF154">
        <f>ROUND(+AF131/AF$121*AF$144,0)</f>
        <v>31</v>
      </c>
      <c r="AG154">
        <f>ROUND(+AG131/AF131*AF154,0)</f>
        <v>17</v>
      </c>
      <c r="AH154" s="274">
        <f t="shared" si="70"/>
        <v>96</v>
      </c>
    </row>
    <row r="155" spans="1:34">
      <c r="A155" t="s">
        <v>469</v>
      </c>
      <c r="B155">
        <f t="shared" si="71"/>
        <v>309</v>
      </c>
      <c r="C155">
        <f t="shared" si="72"/>
        <v>156</v>
      </c>
      <c r="D155">
        <f t="shared" si="73"/>
        <v>269</v>
      </c>
      <c r="E155">
        <f t="shared" si="74"/>
        <v>122</v>
      </c>
      <c r="F155">
        <f t="shared" si="75"/>
        <v>243</v>
      </c>
      <c r="G155">
        <f t="shared" si="76"/>
        <v>115</v>
      </c>
      <c r="H155">
        <f t="shared" si="77"/>
        <v>177</v>
      </c>
      <c r="I155">
        <f t="shared" si="78"/>
        <v>86</v>
      </c>
      <c r="J155">
        <f t="shared" si="79"/>
        <v>138</v>
      </c>
      <c r="K155">
        <f t="shared" si="80"/>
        <v>64</v>
      </c>
      <c r="M155" s="274">
        <f t="shared" si="69"/>
        <v>1136</v>
      </c>
      <c r="N155" s="274"/>
      <c r="W155" t="s">
        <v>469</v>
      </c>
      <c r="X155">
        <f>ROUND(+X132/X$121*X$144,0)</f>
        <v>80</v>
      </c>
      <c r="Y155">
        <f>ROUND(+Y132/X132*X155,0)</f>
        <v>40</v>
      </c>
      <c r="Z155">
        <f>ROUND(+Z132/Z$121*Z$144,0)</f>
        <v>53</v>
      </c>
      <c r="AA155">
        <f>ROUND(+AA132/Z132*Z155,0)</f>
        <v>20</v>
      </c>
      <c r="AB155">
        <f>ROUND(+AB132/AB$121*AB$144,0)</f>
        <v>60</v>
      </c>
      <c r="AC155">
        <f>ROUND(+AC132/AB132*AB155,0)</f>
        <v>30</v>
      </c>
      <c r="AD155">
        <f>ROUND(+AD132/AD$121*AD$144,0)</f>
        <v>38</v>
      </c>
      <c r="AE155">
        <f>ROUND(+AE132/AD132*AD155,0)</f>
        <v>25</v>
      </c>
      <c r="AF155">
        <f>ROUND(+AF132/AF$121*AF$144,0)</f>
        <v>48</v>
      </c>
      <c r="AG155">
        <f>ROUND(+AG132/AF132*AF155,0)</f>
        <v>20</v>
      </c>
      <c r="AH155" s="274">
        <f t="shared" si="70"/>
        <v>279</v>
      </c>
    </row>
    <row r="156" spans="1:34">
      <c r="A156" t="s">
        <v>470</v>
      </c>
      <c r="B156">
        <f t="shared" si="71"/>
        <v>366</v>
      </c>
      <c r="C156">
        <f t="shared" si="72"/>
        <v>171</v>
      </c>
      <c r="D156">
        <f t="shared" si="73"/>
        <v>330</v>
      </c>
      <c r="E156">
        <f t="shared" si="74"/>
        <v>164</v>
      </c>
      <c r="F156">
        <f t="shared" si="75"/>
        <v>357</v>
      </c>
      <c r="G156">
        <f t="shared" si="76"/>
        <v>182</v>
      </c>
      <c r="H156">
        <f t="shared" si="77"/>
        <v>239</v>
      </c>
      <c r="I156">
        <f t="shared" si="78"/>
        <v>122</v>
      </c>
      <c r="J156">
        <f t="shared" si="79"/>
        <v>276</v>
      </c>
      <c r="K156">
        <f t="shared" si="80"/>
        <v>132</v>
      </c>
      <c r="M156" s="274">
        <f t="shared" si="69"/>
        <v>1568</v>
      </c>
      <c r="N156" s="274"/>
      <c r="W156" t="s">
        <v>470</v>
      </c>
      <c r="X156">
        <f>ROUND(+X133/X$121*X$144,0)</f>
        <v>109</v>
      </c>
      <c r="Y156">
        <f>ROUND(+Y133/X133*X156,0)</f>
        <v>41</v>
      </c>
      <c r="Z156">
        <f>ROUND(+Z133/Z$121*Z$144,0)</f>
        <v>63</v>
      </c>
      <c r="AA156">
        <f>ROUND(+AA133/Z133*Z156,0)</f>
        <v>27</v>
      </c>
      <c r="AB156">
        <f>ROUND(+AB133/AB$121*AB$144,0)</f>
        <v>128</v>
      </c>
      <c r="AC156">
        <f>ROUND(+AC133/AB133*AB156,0)</f>
        <v>62</v>
      </c>
      <c r="AD156">
        <f>ROUND(+AD133/AD$121*AD$144,0)</f>
        <v>75</v>
      </c>
      <c r="AE156">
        <f>ROUND(+AE133/AD133*AD156,0)</f>
        <v>33</v>
      </c>
      <c r="AF156">
        <f>ROUND(+AF133/AF$121*AF$144,0)</f>
        <v>60</v>
      </c>
      <c r="AG156">
        <f>ROUND(+AG133/AF133*AF156,0)</f>
        <v>35</v>
      </c>
      <c r="AH156" s="274">
        <f t="shared" si="70"/>
        <v>435</v>
      </c>
    </row>
    <row r="157" spans="1:34">
      <c r="A157" t="s">
        <v>471</v>
      </c>
      <c r="F157">
        <f t="shared" si="75"/>
        <v>0</v>
      </c>
      <c r="H157">
        <f t="shared" si="77"/>
        <v>0</v>
      </c>
      <c r="J157">
        <f t="shared" si="79"/>
        <v>0</v>
      </c>
      <c r="M157" s="274">
        <f t="shared" si="69"/>
        <v>0</v>
      </c>
      <c r="N157" s="274"/>
      <c r="W157" t="s">
        <v>471</v>
      </c>
      <c r="AH157" s="274">
        <f t="shared" si="70"/>
        <v>0</v>
      </c>
    </row>
    <row r="158" spans="1:34">
      <c r="A158" t="s">
        <v>472</v>
      </c>
      <c r="B158">
        <f t="shared" si="71"/>
        <v>864</v>
      </c>
      <c r="C158">
        <f t="shared" si="72"/>
        <v>423</v>
      </c>
      <c r="D158">
        <f t="shared" si="73"/>
        <v>1312</v>
      </c>
      <c r="E158">
        <f t="shared" si="74"/>
        <v>653</v>
      </c>
      <c r="F158">
        <f t="shared" si="75"/>
        <v>1205</v>
      </c>
      <c r="G158">
        <f t="shared" si="76"/>
        <v>586</v>
      </c>
      <c r="H158">
        <f t="shared" si="77"/>
        <v>935</v>
      </c>
      <c r="I158">
        <f t="shared" si="78"/>
        <v>472</v>
      </c>
      <c r="J158">
        <f t="shared" si="79"/>
        <v>691</v>
      </c>
      <c r="K158">
        <f t="shared" si="80"/>
        <v>312</v>
      </c>
      <c r="M158" s="274">
        <f t="shared" si="69"/>
        <v>5007</v>
      </c>
      <c r="N158" s="274"/>
      <c r="W158" t="s">
        <v>472</v>
      </c>
      <c r="X158">
        <f>ROUND(+X135/X$121*X$144,0)</f>
        <v>153</v>
      </c>
      <c r="Y158">
        <f>ROUND(+Y135/X135*X158,0)</f>
        <v>63</v>
      </c>
      <c r="Z158">
        <v>125</v>
      </c>
      <c r="AA158">
        <f>ROUND(+AA135/Z135*Z158,0)</f>
        <v>54</v>
      </c>
      <c r="AB158">
        <f>ROUND(+AB135/AB$121*AB$144,0)</f>
        <v>106</v>
      </c>
      <c r="AC158">
        <f>ROUND(+AC135/AB135*AB158,0)</f>
        <v>51</v>
      </c>
      <c r="AD158">
        <f>ROUND(+AD135/AD$121*AD$144,0)</f>
        <v>83</v>
      </c>
      <c r="AE158">
        <f>ROUND(+AE135/AD135*AD158,0)</f>
        <v>45</v>
      </c>
      <c r="AF158">
        <f>ROUND(+AF135/AF$121*AF$144,0)</f>
        <v>26</v>
      </c>
      <c r="AG158">
        <f>ROUND(+AG135/AF135*AF158,0)</f>
        <v>11</v>
      </c>
      <c r="AH158" s="274">
        <f t="shared" si="70"/>
        <v>493</v>
      </c>
    </row>
    <row r="159" spans="1:34">
      <c r="A159" t="s">
        <v>562</v>
      </c>
      <c r="B159">
        <f t="shared" si="71"/>
        <v>28</v>
      </c>
      <c r="C159">
        <f t="shared" si="72"/>
        <v>15</v>
      </c>
      <c r="D159">
        <f t="shared" si="73"/>
        <v>21</v>
      </c>
      <c r="E159">
        <f t="shared" si="74"/>
        <v>15</v>
      </c>
      <c r="F159">
        <f t="shared" si="75"/>
        <v>28</v>
      </c>
      <c r="G159">
        <f t="shared" si="76"/>
        <v>19</v>
      </c>
      <c r="H159">
        <f t="shared" si="77"/>
        <v>14</v>
      </c>
      <c r="I159">
        <f t="shared" si="78"/>
        <v>10</v>
      </c>
      <c r="J159">
        <f t="shared" si="79"/>
        <v>3</v>
      </c>
      <c r="K159">
        <f t="shared" si="80"/>
        <v>1</v>
      </c>
      <c r="M159" s="274">
        <f t="shared" si="69"/>
        <v>94</v>
      </c>
      <c r="N159" s="274"/>
      <c r="W159" t="s">
        <v>562</v>
      </c>
      <c r="Y159">
        <f>ROUND(+Y136/X136*X159,0)</f>
        <v>0</v>
      </c>
      <c r="AH159" s="274">
        <f t="shared" si="70"/>
        <v>0</v>
      </c>
    </row>
    <row r="160" spans="1:34">
      <c r="A160" t="s">
        <v>474</v>
      </c>
      <c r="B160">
        <f t="shared" si="71"/>
        <v>137</v>
      </c>
      <c r="C160">
        <f t="shared" si="72"/>
        <v>68</v>
      </c>
      <c r="D160">
        <f t="shared" si="73"/>
        <v>104</v>
      </c>
      <c r="E160">
        <f t="shared" si="74"/>
        <v>48</v>
      </c>
      <c r="F160">
        <f t="shared" si="75"/>
        <v>103</v>
      </c>
      <c r="G160">
        <f t="shared" si="76"/>
        <v>49</v>
      </c>
      <c r="H160">
        <f t="shared" si="77"/>
        <v>81</v>
      </c>
      <c r="I160">
        <f t="shared" si="78"/>
        <v>41</v>
      </c>
      <c r="J160">
        <f t="shared" si="79"/>
        <v>96</v>
      </c>
      <c r="K160">
        <f t="shared" si="80"/>
        <v>47</v>
      </c>
      <c r="M160" s="274">
        <f t="shared" si="69"/>
        <v>521</v>
      </c>
      <c r="N160" s="274"/>
      <c r="W160" t="s">
        <v>474</v>
      </c>
      <c r="X160">
        <f>ROUND(+X137/X$121*X$144,0)</f>
        <v>12</v>
      </c>
      <c r="Y160">
        <f>ROUND(+Y137/X137*X160,0)</f>
        <v>6</v>
      </c>
      <c r="Z160">
        <f>ROUND(+Z137/Z$121*Z$144,0)</f>
        <v>13</v>
      </c>
      <c r="AA160">
        <f>ROUND(+AA137/Z137*Z160,0)</f>
        <v>6</v>
      </c>
      <c r="AB160">
        <f>ROUND(+AB137/AB$121*AB$144,0)</f>
        <v>22</v>
      </c>
      <c r="AC160">
        <f>ROUND(+AC137/AB137*AB160,0)</f>
        <v>9</v>
      </c>
      <c r="AD160">
        <f>ROUND(+AD137/AD$121*AD$144,0)</f>
        <v>21</v>
      </c>
      <c r="AE160">
        <f>ROUND(+AE137/AD137*AD160,0)</f>
        <v>9</v>
      </c>
      <c r="AF160">
        <f>ROUND(+AF137/AF$121*AF$144,0)</f>
        <v>7</v>
      </c>
      <c r="AG160">
        <f>ROUND(+AG137/AF137*AF160,0)</f>
        <v>2</v>
      </c>
      <c r="AH160" s="274">
        <f t="shared" si="70"/>
        <v>75</v>
      </c>
    </row>
    <row r="161" spans="1:35">
      <c r="A161" t="s">
        <v>475</v>
      </c>
      <c r="B161">
        <f t="shared" si="71"/>
        <v>135</v>
      </c>
      <c r="C161">
        <f t="shared" si="72"/>
        <v>78</v>
      </c>
      <c r="D161">
        <f t="shared" si="73"/>
        <v>164</v>
      </c>
      <c r="E161">
        <f t="shared" si="74"/>
        <v>89</v>
      </c>
      <c r="F161">
        <f t="shared" si="75"/>
        <v>194</v>
      </c>
      <c r="G161">
        <f t="shared" si="76"/>
        <v>98</v>
      </c>
      <c r="H161">
        <f t="shared" si="77"/>
        <v>117</v>
      </c>
      <c r="I161">
        <f t="shared" si="78"/>
        <v>59</v>
      </c>
      <c r="J161">
        <f t="shared" si="79"/>
        <v>75</v>
      </c>
      <c r="K161">
        <f t="shared" si="80"/>
        <v>37</v>
      </c>
      <c r="M161" s="274">
        <f t="shared" si="69"/>
        <v>685</v>
      </c>
      <c r="N161" s="274"/>
      <c r="W161" t="s">
        <v>475</v>
      </c>
      <c r="X161">
        <f>ROUND(+X138/X$121*X$144,0)</f>
        <v>12</v>
      </c>
      <c r="Y161">
        <f>ROUND(+Y138/X138*X161,0)</f>
        <v>8</v>
      </c>
      <c r="Z161">
        <f>ROUND(+Z138/Z$121*Z$144,0)</f>
        <v>19</v>
      </c>
      <c r="AA161">
        <f>ROUND(+AA138/Z138*Z161,0)</f>
        <v>7</v>
      </c>
      <c r="AB161">
        <f>ROUND(+AB138/AB$121*AB$144,0)</f>
        <v>13</v>
      </c>
      <c r="AC161">
        <f>ROUND(+AC138/AB138*AB161,0)</f>
        <v>4</v>
      </c>
      <c r="AD161">
        <f>ROUND(+AD138/AD$121*AD$144,0)</f>
        <v>19</v>
      </c>
      <c r="AE161">
        <f>ROUND(+AE138/AD138*AD161,0)</f>
        <v>10</v>
      </c>
      <c r="AF161">
        <f>ROUND(+AF138/AF$121*AF$144,0)</f>
        <v>2</v>
      </c>
      <c r="AG161">
        <f>ROUND(+AG138/AF138*AF161,0)</f>
        <v>1</v>
      </c>
      <c r="AH161" s="274">
        <f t="shared" si="70"/>
        <v>65</v>
      </c>
    </row>
    <row r="162" spans="1:35">
      <c r="A162" t="s">
        <v>476</v>
      </c>
      <c r="B162">
        <f t="shared" si="71"/>
        <v>316</v>
      </c>
      <c r="C162">
        <f t="shared" si="72"/>
        <v>158</v>
      </c>
      <c r="D162">
        <f t="shared" si="73"/>
        <v>233</v>
      </c>
      <c r="E162">
        <f t="shared" si="74"/>
        <v>108</v>
      </c>
      <c r="F162">
        <f t="shared" si="75"/>
        <v>272</v>
      </c>
      <c r="G162">
        <f t="shared" si="76"/>
        <v>136</v>
      </c>
      <c r="H162">
        <f t="shared" si="77"/>
        <v>144</v>
      </c>
      <c r="I162">
        <f t="shared" si="78"/>
        <v>77</v>
      </c>
      <c r="J162">
        <f t="shared" si="79"/>
        <v>188</v>
      </c>
      <c r="K162">
        <f t="shared" si="80"/>
        <v>87</v>
      </c>
      <c r="M162" s="274">
        <f t="shared" si="69"/>
        <v>1153</v>
      </c>
      <c r="N162" s="274"/>
      <c r="W162" t="s">
        <v>476</v>
      </c>
      <c r="X162">
        <f t="shared" ref="X162:AF162" si="81">ROUND(+X139/X$121*X$144,0)</f>
        <v>70</v>
      </c>
      <c r="Y162">
        <f>ROUND(+Y139/X139*X162,0)</f>
        <v>35</v>
      </c>
      <c r="Z162">
        <f t="shared" si="81"/>
        <v>32</v>
      </c>
      <c r="AA162">
        <f>ROUND(+AA139/Z139*Z162,0)</f>
        <v>17</v>
      </c>
      <c r="AB162">
        <f t="shared" si="81"/>
        <v>57</v>
      </c>
      <c r="AC162">
        <f>ROUND(+AC139/AB139*AB162,0)</f>
        <v>27</v>
      </c>
      <c r="AD162">
        <f t="shared" si="81"/>
        <v>22</v>
      </c>
      <c r="AE162">
        <f>ROUND(+AE139/AD139*AD162,0)</f>
        <v>10</v>
      </c>
      <c r="AF162">
        <f t="shared" si="81"/>
        <v>51</v>
      </c>
      <c r="AG162">
        <f>ROUND(+AG139/AF139*AF162,0)</f>
        <v>26</v>
      </c>
      <c r="AH162" s="274">
        <f t="shared" si="70"/>
        <v>232</v>
      </c>
    </row>
    <row r="163" spans="1:35">
      <c r="M163" s="274">
        <f>SUM(M145:M162)</f>
        <v>42600</v>
      </c>
      <c r="N163" s="274"/>
      <c r="X163">
        <f>SUM(X145:X162)</f>
        <v>1128</v>
      </c>
      <c r="Y163">
        <f t="shared" ref="Y163:AG163" si="82">SUM(Y145:Y162)</f>
        <v>463</v>
      </c>
      <c r="Z163">
        <f t="shared" si="82"/>
        <v>849</v>
      </c>
      <c r="AA163">
        <f t="shared" si="82"/>
        <v>357</v>
      </c>
      <c r="AB163">
        <f t="shared" si="82"/>
        <v>1046</v>
      </c>
      <c r="AC163">
        <f t="shared" si="82"/>
        <v>473</v>
      </c>
      <c r="AD163">
        <f t="shared" si="82"/>
        <v>872</v>
      </c>
      <c r="AE163">
        <f t="shared" si="82"/>
        <v>410</v>
      </c>
      <c r="AF163">
        <f t="shared" si="82"/>
        <v>870</v>
      </c>
      <c r="AG163">
        <f t="shared" si="82"/>
        <v>442</v>
      </c>
      <c r="AH163" s="274">
        <f>SUM(AH145:AH162)</f>
        <v>4765</v>
      </c>
    </row>
    <row r="165" spans="1:35">
      <c r="A165" t="s">
        <v>173</v>
      </c>
      <c r="W165" t="s">
        <v>163</v>
      </c>
    </row>
    <row r="166" spans="1:35">
      <c r="A166" t="s">
        <v>165</v>
      </c>
      <c r="B166" t="s">
        <v>378</v>
      </c>
      <c r="D166" t="s">
        <v>379</v>
      </c>
      <c r="F166" t="s">
        <v>380</v>
      </c>
      <c r="H166" t="s">
        <v>381</v>
      </c>
      <c r="J166" t="s">
        <v>382</v>
      </c>
      <c r="W166" t="s">
        <v>171</v>
      </c>
      <c r="X166" t="s">
        <v>378</v>
      </c>
      <c r="Z166" t="s">
        <v>379</v>
      </c>
      <c r="AB166" t="s">
        <v>380</v>
      </c>
      <c r="AD166" t="s">
        <v>381</v>
      </c>
      <c r="AF166" t="s">
        <v>382</v>
      </c>
    </row>
    <row r="167" spans="1:35">
      <c r="B167" t="s">
        <v>388</v>
      </c>
      <c r="C167" t="s">
        <v>389</v>
      </c>
      <c r="D167" t="s">
        <v>388</v>
      </c>
      <c r="E167" t="s">
        <v>389</v>
      </c>
      <c r="F167" t="s">
        <v>388</v>
      </c>
      <c r="G167" t="s">
        <v>389</v>
      </c>
      <c r="H167" t="s">
        <v>388</v>
      </c>
      <c r="I167" t="s">
        <v>389</v>
      </c>
      <c r="J167" t="s">
        <v>388</v>
      </c>
      <c r="K167" t="s">
        <v>389</v>
      </c>
      <c r="X167" t="s">
        <v>388</v>
      </c>
      <c r="Y167" t="s">
        <v>389</v>
      </c>
      <c r="Z167" t="s">
        <v>388</v>
      </c>
      <c r="AA167" t="s">
        <v>389</v>
      </c>
      <c r="AB167" t="s">
        <v>388</v>
      </c>
      <c r="AC167" t="s">
        <v>389</v>
      </c>
      <c r="AD167" t="s">
        <v>388</v>
      </c>
      <c r="AE167" t="s">
        <v>389</v>
      </c>
      <c r="AF167" t="s">
        <v>388</v>
      </c>
      <c r="AG167" t="s">
        <v>389</v>
      </c>
    </row>
    <row r="168" spans="1:35">
      <c r="A168" s="274" t="s">
        <v>407</v>
      </c>
      <c r="W168" s="274" t="s">
        <v>407</v>
      </c>
      <c r="X168" s="274"/>
      <c r="Y168" s="274">
        <v>463</v>
      </c>
      <c r="Z168" s="274"/>
      <c r="AA168" s="274">
        <v>357</v>
      </c>
      <c r="AB168" s="274"/>
      <c r="AC168" s="274">
        <v>473</v>
      </c>
      <c r="AD168" s="274"/>
      <c r="AE168" s="274">
        <v>410</v>
      </c>
      <c r="AF168" s="274"/>
      <c r="AG168" s="274">
        <v>442</v>
      </c>
    </row>
    <row r="169" spans="1:35">
      <c r="A169" t="s">
        <v>459</v>
      </c>
      <c r="B169">
        <f>+B145-C145</f>
        <v>1399</v>
      </c>
      <c r="C169">
        <v>1352</v>
      </c>
      <c r="D169">
        <f>+D145-E145</f>
        <v>1996</v>
      </c>
      <c r="E169">
        <v>1989</v>
      </c>
      <c r="F169">
        <f>+F145-G145</f>
        <v>1789</v>
      </c>
      <c r="G169">
        <v>1765</v>
      </c>
      <c r="H169">
        <f>+H145-I145</f>
        <v>1296</v>
      </c>
      <c r="I169">
        <v>1406</v>
      </c>
      <c r="J169">
        <f>+J145-K145</f>
        <v>1325</v>
      </c>
      <c r="K169">
        <v>1360</v>
      </c>
      <c r="M169">
        <f>SUM(B169:L169)</f>
        <v>15677</v>
      </c>
      <c r="W169" t="s">
        <v>459</v>
      </c>
      <c r="X169">
        <f>+X145-Y145</f>
        <v>157</v>
      </c>
      <c r="Y169">
        <v>85</v>
      </c>
      <c r="Z169">
        <f>+Z145-AA145</f>
        <v>123</v>
      </c>
      <c r="AA169">
        <v>95</v>
      </c>
      <c r="AB169">
        <f t="shared" ref="AB169:AB186" si="83">+AB145-AC145</f>
        <v>147</v>
      </c>
      <c r="AC169">
        <v>115</v>
      </c>
      <c r="AD169">
        <f t="shared" ref="AD169:AD186" si="84">+AD145-AE145</f>
        <v>148</v>
      </c>
      <c r="AE169">
        <v>123</v>
      </c>
      <c r="AF169">
        <f t="shared" ref="AF169:AF186" si="85">+AF145-AG145</f>
        <v>157</v>
      </c>
      <c r="AG169">
        <v>164</v>
      </c>
      <c r="AH169">
        <f t="shared" ref="AH169:AH186" si="86">+AH145-AI145</f>
        <v>1314</v>
      </c>
      <c r="AI169">
        <f t="shared" ref="AI169:AI187" si="87">SUM(X169:AG169)</f>
        <v>1314</v>
      </c>
    </row>
    <row r="170" spans="1:35">
      <c r="A170" t="s">
        <v>460</v>
      </c>
      <c r="B170">
        <f t="shared" ref="B170:B186" si="88">+B146-C146</f>
        <v>27</v>
      </c>
      <c r="C170">
        <v>23</v>
      </c>
      <c r="D170">
        <f t="shared" ref="D170:D186" si="89">+D146-E146</f>
        <v>23</v>
      </c>
      <c r="E170">
        <v>21</v>
      </c>
      <c r="F170">
        <f t="shared" ref="F170:F186" si="90">+F146-G146</f>
        <v>16</v>
      </c>
      <c r="G170">
        <v>18</v>
      </c>
      <c r="H170">
        <f t="shared" ref="H170:H186" si="91">+H146-I146</f>
        <v>15</v>
      </c>
      <c r="I170">
        <v>11</v>
      </c>
      <c r="J170">
        <f t="shared" ref="J170:J186" si="92">+J146-K146</f>
        <v>5</v>
      </c>
      <c r="K170">
        <v>4</v>
      </c>
      <c r="M170">
        <f t="shared" ref="M170:M186" si="93">SUM(B170:L170)</f>
        <v>163</v>
      </c>
      <c r="W170" t="s">
        <v>460</v>
      </c>
      <c r="X170">
        <f t="shared" ref="X170:Z186" si="94">+X146-Y146</f>
        <v>0</v>
      </c>
      <c r="Z170">
        <f t="shared" si="94"/>
        <v>0</v>
      </c>
      <c r="AB170">
        <f t="shared" si="83"/>
        <v>0</v>
      </c>
      <c r="AD170">
        <f t="shared" si="84"/>
        <v>0</v>
      </c>
      <c r="AF170">
        <f t="shared" si="85"/>
        <v>0</v>
      </c>
      <c r="AH170">
        <f t="shared" si="86"/>
        <v>0</v>
      </c>
      <c r="AI170">
        <f t="shared" si="87"/>
        <v>0</v>
      </c>
    </row>
    <row r="171" spans="1:35">
      <c r="A171" t="s">
        <v>461</v>
      </c>
      <c r="B171">
        <f t="shared" si="88"/>
        <v>519</v>
      </c>
      <c r="C171">
        <v>471</v>
      </c>
      <c r="D171">
        <f t="shared" si="89"/>
        <v>813</v>
      </c>
      <c r="E171">
        <v>830</v>
      </c>
      <c r="F171">
        <f t="shared" si="90"/>
        <v>704</v>
      </c>
      <c r="G171">
        <v>776</v>
      </c>
      <c r="H171">
        <f t="shared" si="91"/>
        <v>619</v>
      </c>
      <c r="I171">
        <v>577</v>
      </c>
      <c r="J171">
        <f t="shared" si="92"/>
        <v>547</v>
      </c>
      <c r="K171">
        <v>589</v>
      </c>
      <c r="M171">
        <f t="shared" si="93"/>
        <v>6445</v>
      </c>
      <c r="W171" t="s">
        <v>461</v>
      </c>
      <c r="X171">
        <f t="shared" si="94"/>
        <v>82</v>
      </c>
      <c r="Y171">
        <v>60</v>
      </c>
      <c r="Z171">
        <f t="shared" si="94"/>
        <v>64</v>
      </c>
      <c r="AA171">
        <v>41</v>
      </c>
      <c r="AB171">
        <f t="shared" si="83"/>
        <v>72</v>
      </c>
      <c r="AC171">
        <v>64</v>
      </c>
      <c r="AD171">
        <f t="shared" si="84"/>
        <v>61</v>
      </c>
      <c r="AE171">
        <v>53</v>
      </c>
      <c r="AF171">
        <f t="shared" si="85"/>
        <v>47</v>
      </c>
      <c r="AG171">
        <v>49</v>
      </c>
      <c r="AH171">
        <f t="shared" si="86"/>
        <v>593</v>
      </c>
      <c r="AI171">
        <f t="shared" si="87"/>
        <v>593</v>
      </c>
    </row>
    <row r="172" spans="1:35">
      <c r="A172" t="s">
        <v>462</v>
      </c>
      <c r="B172">
        <f t="shared" si="88"/>
        <v>474</v>
      </c>
      <c r="C172">
        <v>467</v>
      </c>
      <c r="D172">
        <f t="shared" si="89"/>
        <v>698</v>
      </c>
      <c r="E172">
        <v>687</v>
      </c>
      <c r="F172">
        <f t="shared" si="90"/>
        <v>674</v>
      </c>
      <c r="G172">
        <v>559</v>
      </c>
      <c r="H172">
        <f t="shared" si="91"/>
        <v>528</v>
      </c>
      <c r="I172">
        <v>535</v>
      </c>
      <c r="J172">
        <f t="shared" si="92"/>
        <v>438</v>
      </c>
      <c r="K172">
        <v>394</v>
      </c>
      <c r="M172">
        <f t="shared" si="93"/>
        <v>5454</v>
      </c>
      <c r="W172" t="s">
        <v>462</v>
      </c>
      <c r="X172">
        <f t="shared" si="94"/>
        <v>53</v>
      </c>
      <c r="Y172">
        <v>46</v>
      </c>
      <c r="Z172">
        <f t="shared" si="94"/>
        <v>54</v>
      </c>
      <c r="AA172">
        <v>32</v>
      </c>
      <c r="AB172">
        <f t="shared" si="83"/>
        <v>67</v>
      </c>
      <c r="AC172">
        <v>46</v>
      </c>
      <c r="AD172">
        <f t="shared" si="84"/>
        <v>67</v>
      </c>
      <c r="AE172">
        <v>52</v>
      </c>
      <c r="AF172">
        <f t="shared" si="85"/>
        <v>61</v>
      </c>
      <c r="AG172">
        <v>62</v>
      </c>
      <c r="AH172">
        <f t="shared" si="86"/>
        <v>540</v>
      </c>
      <c r="AI172">
        <f t="shared" si="87"/>
        <v>540</v>
      </c>
    </row>
    <row r="173" spans="1:35">
      <c r="A173" t="s">
        <v>463</v>
      </c>
      <c r="B173">
        <f t="shared" si="88"/>
        <v>87</v>
      </c>
      <c r="C173">
        <v>78</v>
      </c>
      <c r="D173">
        <f t="shared" si="89"/>
        <v>78</v>
      </c>
      <c r="E173">
        <v>80</v>
      </c>
      <c r="F173">
        <f t="shared" si="90"/>
        <v>54</v>
      </c>
      <c r="G173">
        <v>60</v>
      </c>
      <c r="H173">
        <f t="shared" si="91"/>
        <v>49</v>
      </c>
      <c r="I173">
        <v>45</v>
      </c>
      <c r="J173">
        <f t="shared" si="92"/>
        <v>42</v>
      </c>
      <c r="K173">
        <v>45</v>
      </c>
      <c r="M173">
        <f t="shared" si="93"/>
        <v>618</v>
      </c>
      <c r="W173" t="s">
        <v>463</v>
      </c>
      <c r="X173">
        <f t="shared" si="94"/>
        <v>10</v>
      </c>
      <c r="Y173">
        <v>11</v>
      </c>
      <c r="Z173">
        <f t="shared" si="94"/>
        <v>19</v>
      </c>
      <c r="AA173">
        <v>11</v>
      </c>
      <c r="AB173">
        <f t="shared" si="83"/>
        <v>10</v>
      </c>
      <c r="AC173">
        <v>12</v>
      </c>
      <c r="AD173">
        <f t="shared" si="84"/>
        <v>13</v>
      </c>
      <c r="AE173">
        <v>13</v>
      </c>
      <c r="AF173">
        <f t="shared" si="85"/>
        <v>1</v>
      </c>
      <c r="AG173">
        <v>1</v>
      </c>
      <c r="AH173">
        <f t="shared" si="86"/>
        <v>101</v>
      </c>
      <c r="AI173">
        <f t="shared" si="87"/>
        <v>101</v>
      </c>
    </row>
    <row r="174" spans="1:35">
      <c r="A174" t="s">
        <v>464</v>
      </c>
      <c r="B174">
        <f t="shared" si="88"/>
        <v>18</v>
      </c>
      <c r="C174">
        <v>13</v>
      </c>
      <c r="D174">
        <f t="shared" si="89"/>
        <v>15</v>
      </c>
      <c r="E174">
        <v>10</v>
      </c>
      <c r="F174">
        <f t="shared" si="90"/>
        <v>4</v>
      </c>
      <c r="G174">
        <v>8</v>
      </c>
      <c r="H174">
        <f t="shared" si="91"/>
        <v>5</v>
      </c>
      <c r="I174">
        <v>2</v>
      </c>
      <c r="J174">
        <f t="shared" si="92"/>
        <v>3</v>
      </c>
      <c r="K174">
        <v>1</v>
      </c>
      <c r="M174">
        <f t="shared" si="93"/>
        <v>79</v>
      </c>
      <c r="W174" t="s">
        <v>464</v>
      </c>
      <c r="X174">
        <f t="shared" si="94"/>
        <v>0</v>
      </c>
      <c r="Z174">
        <f t="shared" si="94"/>
        <v>0</v>
      </c>
      <c r="AB174">
        <f t="shared" si="83"/>
        <v>0</v>
      </c>
      <c r="AD174">
        <f t="shared" si="84"/>
        <v>0</v>
      </c>
      <c r="AF174">
        <f t="shared" si="85"/>
        <v>0</v>
      </c>
      <c r="AH174">
        <f t="shared" si="86"/>
        <v>0</v>
      </c>
      <c r="AI174">
        <f t="shared" si="87"/>
        <v>0</v>
      </c>
    </row>
    <row r="175" spans="1:35">
      <c r="A175" t="s">
        <v>465</v>
      </c>
      <c r="B175">
        <f t="shared" si="88"/>
        <v>0</v>
      </c>
      <c r="D175">
        <f t="shared" si="89"/>
        <v>0</v>
      </c>
      <c r="F175">
        <f t="shared" si="90"/>
        <v>0</v>
      </c>
      <c r="H175">
        <f t="shared" si="91"/>
        <v>0</v>
      </c>
      <c r="J175">
        <f t="shared" si="92"/>
        <v>0</v>
      </c>
      <c r="M175">
        <f t="shared" si="93"/>
        <v>0</v>
      </c>
      <c r="W175" t="s">
        <v>465</v>
      </c>
      <c r="X175">
        <f t="shared" si="94"/>
        <v>0</v>
      </c>
      <c r="Z175">
        <f t="shared" si="94"/>
        <v>0</v>
      </c>
      <c r="AB175">
        <f t="shared" si="83"/>
        <v>0</v>
      </c>
      <c r="AD175">
        <f t="shared" si="84"/>
        <v>0</v>
      </c>
      <c r="AF175">
        <f t="shared" si="85"/>
        <v>0</v>
      </c>
      <c r="AH175">
        <f t="shared" si="86"/>
        <v>0</v>
      </c>
      <c r="AI175">
        <f t="shared" si="87"/>
        <v>0</v>
      </c>
    </row>
    <row r="176" spans="1:35">
      <c r="A176" t="s">
        <v>561</v>
      </c>
      <c r="B176">
        <f t="shared" si="88"/>
        <v>108</v>
      </c>
      <c r="C176">
        <v>104</v>
      </c>
      <c r="D176">
        <f t="shared" si="89"/>
        <v>119</v>
      </c>
      <c r="E176">
        <v>125</v>
      </c>
      <c r="F176">
        <f t="shared" si="90"/>
        <v>106</v>
      </c>
      <c r="G176">
        <v>112</v>
      </c>
      <c r="H176">
        <f t="shared" si="91"/>
        <v>83</v>
      </c>
      <c r="I176">
        <v>69</v>
      </c>
      <c r="J176">
        <f t="shared" si="92"/>
        <v>81</v>
      </c>
      <c r="K176">
        <v>75</v>
      </c>
      <c r="M176">
        <f t="shared" si="93"/>
        <v>982</v>
      </c>
      <c r="W176" t="s">
        <v>561</v>
      </c>
      <c r="X176">
        <f t="shared" si="94"/>
        <v>15</v>
      </c>
      <c r="Y176">
        <v>13</v>
      </c>
      <c r="Z176">
        <f t="shared" si="94"/>
        <v>19</v>
      </c>
      <c r="AA176">
        <v>12</v>
      </c>
      <c r="AB176">
        <f t="shared" si="83"/>
        <v>11</v>
      </c>
      <c r="AC176">
        <v>5</v>
      </c>
      <c r="AD176">
        <f t="shared" si="84"/>
        <v>6</v>
      </c>
      <c r="AE176">
        <v>1</v>
      </c>
      <c r="AF176">
        <f t="shared" si="85"/>
        <v>15</v>
      </c>
      <c r="AG176">
        <v>17</v>
      </c>
      <c r="AH176">
        <f t="shared" si="86"/>
        <v>114</v>
      </c>
      <c r="AI176">
        <f t="shared" si="87"/>
        <v>114</v>
      </c>
    </row>
    <row r="177" spans="1:35">
      <c r="A177" t="s">
        <v>467</v>
      </c>
      <c r="B177">
        <f t="shared" si="88"/>
        <v>398</v>
      </c>
      <c r="C177">
        <v>395</v>
      </c>
      <c r="D177">
        <f t="shared" si="89"/>
        <v>208</v>
      </c>
      <c r="E177">
        <v>242</v>
      </c>
      <c r="F177">
        <f t="shared" si="90"/>
        <v>209</v>
      </c>
      <c r="G177">
        <v>192</v>
      </c>
      <c r="H177">
        <f t="shared" si="91"/>
        <v>177</v>
      </c>
      <c r="I177">
        <v>175</v>
      </c>
      <c r="J177">
        <f t="shared" si="92"/>
        <v>162</v>
      </c>
      <c r="K177">
        <v>175</v>
      </c>
      <c r="M177">
        <f t="shared" si="93"/>
        <v>2333</v>
      </c>
      <c r="W177" t="s">
        <v>467</v>
      </c>
      <c r="X177">
        <f t="shared" si="94"/>
        <v>91</v>
      </c>
      <c r="Y177">
        <v>50</v>
      </c>
      <c r="Z177">
        <f t="shared" si="94"/>
        <v>29</v>
      </c>
      <c r="AA177">
        <v>31</v>
      </c>
      <c r="AB177">
        <f t="shared" si="83"/>
        <v>56</v>
      </c>
      <c r="AC177">
        <v>40</v>
      </c>
      <c r="AD177">
        <f t="shared" si="84"/>
        <v>35</v>
      </c>
      <c r="AE177">
        <v>25</v>
      </c>
      <c r="AF177">
        <f t="shared" si="85"/>
        <v>34</v>
      </c>
      <c r="AG177">
        <v>37</v>
      </c>
      <c r="AH177">
        <f t="shared" si="86"/>
        <v>428</v>
      </c>
      <c r="AI177">
        <f t="shared" si="87"/>
        <v>428</v>
      </c>
    </row>
    <row r="178" spans="1:35">
      <c r="A178" t="s">
        <v>468</v>
      </c>
      <c r="B178">
        <f t="shared" si="88"/>
        <v>77</v>
      </c>
      <c r="C178">
        <v>88</v>
      </c>
      <c r="D178">
        <f t="shared" si="89"/>
        <v>83</v>
      </c>
      <c r="E178">
        <v>79</v>
      </c>
      <c r="F178">
        <f t="shared" si="90"/>
        <v>53</v>
      </c>
      <c r="G178">
        <v>54</v>
      </c>
      <c r="H178">
        <f t="shared" si="91"/>
        <v>60</v>
      </c>
      <c r="I178">
        <v>62</v>
      </c>
      <c r="J178">
        <f t="shared" si="92"/>
        <v>59</v>
      </c>
      <c r="K178">
        <v>71</v>
      </c>
      <c r="M178">
        <f t="shared" si="93"/>
        <v>686</v>
      </c>
      <c r="W178" t="s">
        <v>468</v>
      </c>
      <c r="X178">
        <f t="shared" si="94"/>
        <v>14</v>
      </c>
      <c r="Y178">
        <v>5</v>
      </c>
      <c r="Z178">
        <f t="shared" si="94"/>
        <v>10</v>
      </c>
      <c r="AA178">
        <v>4</v>
      </c>
      <c r="AB178">
        <f t="shared" si="83"/>
        <v>7</v>
      </c>
      <c r="AC178">
        <v>8</v>
      </c>
      <c r="AD178">
        <f t="shared" si="84"/>
        <v>6</v>
      </c>
      <c r="AE178">
        <v>11</v>
      </c>
      <c r="AF178">
        <f t="shared" si="85"/>
        <v>14</v>
      </c>
      <c r="AG178">
        <v>17</v>
      </c>
      <c r="AH178">
        <f t="shared" si="86"/>
        <v>96</v>
      </c>
      <c r="AI178">
        <f t="shared" si="87"/>
        <v>96</v>
      </c>
    </row>
    <row r="179" spans="1:35">
      <c r="A179" t="s">
        <v>469</v>
      </c>
      <c r="B179">
        <f t="shared" si="88"/>
        <v>153</v>
      </c>
      <c r="C179">
        <v>156</v>
      </c>
      <c r="D179">
        <f t="shared" si="89"/>
        <v>147</v>
      </c>
      <c r="E179">
        <v>122</v>
      </c>
      <c r="F179">
        <f t="shared" si="90"/>
        <v>128</v>
      </c>
      <c r="G179">
        <v>115</v>
      </c>
      <c r="H179">
        <f t="shared" si="91"/>
        <v>91</v>
      </c>
      <c r="I179">
        <v>86</v>
      </c>
      <c r="J179">
        <f t="shared" si="92"/>
        <v>74</v>
      </c>
      <c r="K179">
        <v>64</v>
      </c>
      <c r="M179">
        <f t="shared" si="93"/>
        <v>1136</v>
      </c>
      <c r="W179" t="s">
        <v>469</v>
      </c>
      <c r="X179">
        <f t="shared" si="94"/>
        <v>40</v>
      </c>
      <c r="Y179">
        <v>40</v>
      </c>
      <c r="Z179">
        <f t="shared" si="94"/>
        <v>33</v>
      </c>
      <c r="AA179">
        <v>20</v>
      </c>
      <c r="AB179">
        <f t="shared" si="83"/>
        <v>30</v>
      </c>
      <c r="AC179">
        <v>30</v>
      </c>
      <c r="AD179">
        <f t="shared" si="84"/>
        <v>13</v>
      </c>
      <c r="AE179">
        <v>25</v>
      </c>
      <c r="AF179">
        <f t="shared" si="85"/>
        <v>28</v>
      </c>
      <c r="AG179">
        <v>20</v>
      </c>
      <c r="AH179">
        <f t="shared" si="86"/>
        <v>279</v>
      </c>
      <c r="AI179">
        <f t="shared" si="87"/>
        <v>279</v>
      </c>
    </row>
    <row r="180" spans="1:35">
      <c r="A180" t="s">
        <v>470</v>
      </c>
      <c r="B180">
        <f t="shared" si="88"/>
        <v>195</v>
      </c>
      <c r="C180">
        <v>171</v>
      </c>
      <c r="D180">
        <f t="shared" si="89"/>
        <v>166</v>
      </c>
      <c r="E180">
        <v>164</v>
      </c>
      <c r="F180">
        <f t="shared" si="90"/>
        <v>175</v>
      </c>
      <c r="G180">
        <v>182</v>
      </c>
      <c r="H180">
        <f t="shared" si="91"/>
        <v>117</v>
      </c>
      <c r="I180">
        <v>122</v>
      </c>
      <c r="J180">
        <f t="shared" si="92"/>
        <v>144</v>
      </c>
      <c r="K180">
        <v>132</v>
      </c>
      <c r="M180">
        <f t="shared" si="93"/>
        <v>1568</v>
      </c>
      <c r="W180" t="s">
        <v>470</v>
      </c>
      <c r="X180">
        <f t="shared" si="94"/>
        <v>68</v>
      </c>
      <c r="Y180">
        <v>41</v>
      </c>
      <c r="Z180">
        <f t="shared" si="94"/>
        <v>36</v>
      </c>
      <c r="AA180">
        <v>27</v>
      </c>
      <c r="AB180">
        <f t="shared" si="83"/>
        <v>66</v>
      </c>
      <c r="AC180">
        <v>62</v>
      </c>
      <c r="AD180">
        <f t="shared" si="84"/>
        <v>42</v>
      </c>
      <c r="AE180">
        <v>33</v>
      </c>
      <c r="AF180">
        <f t="shared" si="85"/>
        <v>25</v>
      </c>
      <c r="AG180">
        <v>35</v>
      </c>
      <c r="AH180">
        <f t="shared" si="86"/>
        <v>435</v>
      </c>
      <c r="AI180">
        <f t="shared" si="87"/>
        <v>435</v>
      </c>
    </row>
    <row r="181" spans="1:35">
      <c r="A181" t="s">
        <v>471</v>
      </c>
      <c r="B181">
        <f t="shared" si="88"/>
        <v>0</v>
      </c>
      <c r="D181">
        <f t="shared" si="89"/>
        <v>0</v>
      </c>
      <c r="F181">
        <f t="shared" si="90"/>
        <v>0</v>
      </c>
      <c r="H181">
        <f t="shared" si="91"/>
        <v>0</v>
      </c>
      <c r="J181">
        <f t="shared" si="92"/>
        <v>0</v>
      </c>
      <c r="M181">
        <f t="shared" si="93"/>
        <v>0</v>
      </c>
      <c r="W181" t="s">
        <v>471</v>
      </c>
      <c r="X181">
        <f t="shared" si="94"/>
        <v>0</v>
      </c>
      <c r="Z181">
        <f t="shared" si="94"/>
        <v>0</v>
      </c>
      <c r="AB181">
        <f t="shared" si="83"/>
        <v>0</v>
      </c>
      <c r="AD181">
        <f t="shared" si="84"/>
        <v>0</v>
      </c>
      <c r="AF181">
        <f t="shared" si="85"/>
        <v>0</v>
      </c>
      <c r="AH181">
        <f t="shared" si="86"/>
        <v>0</v>
      </c>
      <c r="AI181">
        <f t="shared" si="87"/>
        <v>0</v>
      </c>
    </row>
    <row r="182" spans="1:35">
      <c r="A182" t="s">
        <v>472</v>
      </c>
      <c r="B182">
        <f t="shared" si="88"/>
        <v>441</v>
      </c>
      <c r="C182">
        <v>423</v>
      </c>
      <c r="D182">
        <f t="shared" si="89"/>
        <v>659</v>
      </c>
      <c r="E182">
        <v>653</v>
      </c>
      <c r="F182">
        <f t="shared" si="90"/>
        <v>619</v>
      </c>
      <c r="G182">
        <v>586</v>
      </c>
      <c r="H182">
        <f t="shared" si="91"/>
        <v>463</v>
      </c>
      <c r="I182">
        <v>472</v>
      </c>
      <c r="J182">
        <f t="shared" si="92"/>
        <v>379</v>
      </c>
      <c r="K182">
        <v>312</v>
      </c>
      <c r="M182">
        <f t="shared" si="93"/>
        <v>5007</v>
      </c>
      <c r="W182" t="s">
        <v>472</v>
      </c>
      <c r="X182">
        <f t="shared" si="94"/>
        <v>90</v>
      </c>
      <c r="Y182">
        <v>63</v>
      </c>
      <c r="Z182">
        <f t="shared" si="94"/>
        <v>71</v>
      </c>
      <c r="AA182">
        <v>54</v>
      </c>
      <c r="AB182">
        <f t="shared" si="83"/>
        <v>55</v>
      </c>
      <c r="AC182">
        <v>51</v>
      </c>
      <c r="AD182">
        <f t="shared" si="84"/>
        <v>38</v>
      </c>
      <c r="AE182">
        <v>45</v>
      </c>
      <c r="AF182">
        <f t="shared" si="85"/>
        <v>15</v>
      </c>
      <c r="AG182">
        <v>11</v>
      </c>
      <c r="AH182">
        <f t="shared" si="86"/>
        <v>493</v>
      </c>
      <c r="AI182">
        <f t="shared" si="87"/>
        <v>493</v>
      </c>
    </row>
    <row r="183" spans="1:35">
      <c r="A183" t="s">
        <v>562</v>
      </c>
      <c r="B183">
        <f t="shared" si="88"/>
        <v>13</v>
      </c>
      <c r="C183">
        <v>15</v>
      </c>
      <c r="D183">
        <f t="shared" si="89"/>
        <v>6</v>
      </c>
      <c r="E183">
        <v>15</v>
      </c>
      <c r="F183">
        <f t="shared" si="90"/>
        <v>9</v>
      </c>
      <c r="G183">
        <v>19</v>
      </c>
      <c r="H183">
        <f t="shared" si="91"/>
        <v>4</v>
      </c>
      <c r="I183">
        <v>10</v>
      </c>
      <c r="J183">
        <f t="shared" si="92"/>
        <v>2</v>
      </c>
      <c r="K183">
        <v>1</v>
      </c>
      <c r="M183">
        <f t="shared" si="93"/>
        <v>94</v>
      </c>
      <c r="W183" t="s">
        <v>562</v>
      </c>
      <c r="X183">
        <f t="shared" si="94"/>
        <v>0</v>
      </c>
      <c r="Y183">
        <v>0</v>
      </c>
      <c r="Z183">
        <f t="shared" si="94"/>
        <v>0</v>
      </c>
      <c r="AB183">
        <f t="shared" si="83"/>
        <v>0</v>
      </c>
      <c r="AD183">
        <f t="shared" si="84"/>
        <v>0</v>
      </c>
      <c r="AF183">
        <f t="shared" si="85"/>
        <v>0</v>
      </c>
      <c r="AH183">
        <f t="shared" si="86"/>
        <v>0</v>
      </c>
      <c r="AI183">
        <f t="shared" si="87"/>
        <v>0</v>
      </c>
    </row>
    <row r="184" spans="1:35">
      <c r="A184" t="s">
        <v>474</v>
      </c>
      <c r="B184">
        <f t="shared" si="88"/>
        <v>69</v>
      </c>
      <c r="C184">
        <v>68</v>
      </c>
      <c r="D184">
        <f t="shared" si="89"/>
        <v>56</v>
      </c>
      <c r="E184">
        <v>48</v>
      </c>
      <c r="F184">
        <f t="shared" si="90"/>
        <v>54</v>
      </c>
      <c r="G184">
        <v>49</v>
      </c>
      <c r="H184">
        <f t="shared" si="91"/>
        <v>40</v>
      </c>
      <c r="I184">
        <v>40</v>
      </c>
      <c r="J184">
        <f t="shared" si="92"/>
        <v>49</v>
      </c>
      <c r="K184">
        <v>47</v>
      </c>
      <c r="M184">
        <f t="shared" si="93"/>
        <v>520</v>
      </c>
      <c r="W184" t="s">
        <v>474</v>
      </c>
      <c r="X184">
        <f t="shared" si="94"/>
        <v>6</v>
      </c>
      <c r="Y184">
        <v>6</v>
      </c>
      <c r="Z184">
        <f t="shared" si="94"/>
        <v>7</v>
      </c>
      <c r="AA184">
        <v>6</v>
      </c>
      <c r="AB184">
        <f t="shared" si="83"/>
        <v>13</v>
      </c>
      <c r="AC184">
        <v>9</v>
      </c>
      <c r="AD184">
        <f t="shared" si="84"/>
        <v>12</v>
      </c>
      <c r="AE184">
        <v>9</v>
      </c>
      <c r="AF184">
        <f t="shared" si="85"/>
        <v>5</v>
      </c>
      <c r="AG184">
        <v>2</v>
      </c>
      <c r="AH184">
        <f t="shared" si="86"/>
        <v>75</v>
      </c>
      <c r="AI184">
        <f t="shared" si="87"/>
        <v>75</v>
      </c>
    </row>
    <row r="185" spans="1:35">
      <c r="A185" t="s">
        <v>475</v>
      </c>
      <c r="B185">
        <f t="shared" si="88"/>
        <v>57</v>
      </c>
      <c r="C185">
        <v>78</v>
      </c>
      <c r="D185">
        <f t="shared" si="89"/>
        <v>75</v>
      </c>
      <c r="E185">
        <v>89</v>
      </c>
      <c r="F185">
        <f t="shared" si="90"/>
        <v>96</v>
      </c>
      <c r="G185">
        <v>98</v>
      </c>
      <c r="H185">
        <f t="shared" si="91"/>
        <v>58</v>
      </c>
      <c r="I185">
        <v>59</v>
      </c>
      <c r="J185">
        <f t="shared" si="92"/>
        <v>38</v>
      </c>
      <c r="K185">
        <v>37</v>
      </c>
      <c r="M185">
        <f t="shared" si="93"/>
        <v>685</v>
      </c>
      <c r="W185" t="s">
        <v>475</v>
      </c>
      <c r="X185">
        <f t="shared" si="94"/>
        <v>4</v>
      </c>
      <c r="Y185">
        <v>8</v>
      </c>
      <c r="Z185">
        <f t="shared" si="94"/>
        <v>12</v>
      </c>
      <c r="AA185">
        <v>7</v>
      </c>
      <c r="AB185">
        <f t="shared" si="83"/>
        <v>9</v>
      </c>
      <c r="AC185">
        <v>4</v>
      </c>
      <c r="AD185">
        <f t="shared" si="84"/>
        <v>9</v>
      </c>
      <c r="AE185">
        <v>10</v>
      </c>
      <c r="AF185">
        <f t="shared" si="85"/>
        <v>1</v>
      </c>
      <c r="AG185">
        <v>1</v>
      </c>
      <c r="AH185">
        <f t="shared" si="86"/>
        <v>65</v>
      </c>
      <c r="AI185">
        <f t="shared" si="87"/>
        <v>65</v>
      </c>
    </row>
    <row r="186" spans="1:35">
      <c r="A186" t="s">
        <v>476</v>
      </c>
      <c r="B186">
        <f t="shared" si="88"/>
        <v>158</v>
      </c>
      <c r="C186">
        <v>158</v>
      </c>
      <c r="D186">
        <f t="shared" si="89"/>
        <v>125</v>
      </c>
      <c r="E186">
        <v>108</v>
      </c>
      <c r="F186">
        <f t="shared" si="90"/>
        <v>136</v>
      </c>
      <c r="G186">
        <v>136</v>
      </c>
      <c r="H186">
        <f t="shared" si="91"/>
        <v>67</v>
      </c>
      <c r="I186">
        <v>77</v>
      </c>
      <c r="J186">
        <f t="shared" si="92"/>
        <v>101</v>
      </c>
      <c r="K186">
        <v>87</v>
      </c>
      <c r="M186">
        <f t="shared" si="93"/>
        <v>1153</v>
      </c>
      <c r="W186" t="s">
        <v>476</v>
      </c>
      <c r="X186">
        <f t="shared" si="94"/>
        <v>35</v>
      </c>
      <c r="Y186">
        <v>35</v>
      </c>
      <c r="Z186">
        <f t="shared" si="94"/>
        <v>15</v>
      </c>
      <c r="AA186">
        <v>17</v>
      </c>
      <c r="AB186">
        <f t="shared" si="83"/>
        <v>30</v>
      </c>
      <c r="AC186">
        <v>27</v>
      </c>
      <c r="AD186">
        <f t="shared" si="84"/>
        <v>12</v>
      </c>
      <c r="AE186">
        <v>10</v>
      </c>
      <c r="AF186">
        <f t="shared" si="85"/>
        <v>25</v>
      </c>
      <c r="AG186">
        <v>26</v>
      </c>
      <c r="AH186">
        <f t="shared" si="86"/>
        <v>232</v>
      </c>
      <c r="AI186">
        <f t="shared" si="87"/>
        <v>232</v>
      </c>
    </row>
    <row r="187" spans="1:35">
      <c r="M187">
        <f>SUM(M169:M186)</f>
        <v>42600</v>
      </c>
      <c r="X187" s="274">
        <f>SUM(X169:X186)</f>
        <v>665</v>
      </c>
      <c r="Y187" s="274">
        <f>SUM(Y169:Y186)</f>
        <v>463</v>
      </c>
      <c r="Z187" s="274">
        <f t="shared" ref="Z187:AH187" si="95">SUM(Z169:Z186)</f>
        <v>492</v>
      </c>
      <c r="AA187" s="274">
        <f t="shared" si="95"/>
        <v>357</v>
      </c>
      <c r="AB187" s="274">
        <f t="shared" si="95"/>
        <v>573</v>
      </c>
      <c r="AC187" s="274">
        <f t="shared" si="95"/>
        <v>473</v>
      </c>
      <c r="AD187" s="274">
        <f t="shared" si="95"/>
        <v>462</v>
      </c>
      <c r="AE187" s="274">
        <f t="shared" si="95"/>
        <v>410</v>
      </c>
      <c r="AF187" s="274">
        <f t="shared" si="95"/>
        <v>428</v>
      </c>
      <c r="AG187" s="274">
        <f t="shared" si="95"/>
        <v>442</v>
      </c>
      <c r="AH187" s="274">
        <f t="shared" si="95"/>
        <v>4765</v>
      </c>
      <c r="AI187" s="274">
        <f t="shared" si="87"/>
        <v>4765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"/>
  <sheetViews>
    <sheetView showZeros="0" topLeftCell="A246" zoomScale="75" workbookViewId="0">
      <selection activeCell="K52" sqref="K52"/>
    </sheetView>
  </sheetViews>
  <sheetFormatPr baseColWidth="10" defaultRowHeight="12.75"/>
  <cols>
    <col min="1" max="1" width="21.7109375" customWidth="1"/>
    <col min="2" max="3" width="6.140625" customWidth="1"/>
    <col min="4" max="4" width="8.28515625" customWidth="1"/>
    <col min="5" max="6" width="6.5703125" customWidth="1"/>
    <col min="7" max="7" width="9.28515625" customWidth="1"/>
    <col min="8" max="8" width="8.5703125" customWidth="1"/>
    <col min="9" max="10" width="6.5703125" customWidth="1"/>
    <col min="11" max="11" width="7.5703125" customWidth="1"/>
    <col min="12" max="13" width="7" customWidth="1"/>
    <col min="14" max="14" width="8.85546875" customWidth="1"/>
    <col min="15" max="15" width="9" customWidth="1"/>
    <col min="16" max="16" width="7.85546875" customWidth="1"/>
  </cols>
  <sheetData>
    <row r="1" spans="1:15">
      <c r="A1" s="468" t="s">
        <v>207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</row>
    <row r="2" spans="1:15">
      <c r="A2" s="475" t="s">
        <v>55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</row>
    <row r="3" spans="1:15">
      <c r="A3" s="274" t="s">
        <v>37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</row>
    <row r="4" spans="1:15">
      <c r="A4" s="599" t="s">
        <v>38</v>
      </c>
      <c r="B4" s="604" t="s">
        <v>39</v>
      </c>
      <c r="C4" s="605"/>
      <c r="D4" s="605"/>
      <c r="E4" s="605"/>
      <c r="F4" s="605"/>
      <c r="G4" s="605"/>
      <c r="H4" s="198"/>
      <c r="I4" s="604" t="s">
        <v>987</v>
      </c>
      <c r="J4" s="605"/>
      <c r="K4" s="605"/>
      <c r="L4" s="605"/>
      <c r="M4" s="605"/>
      <c r="N4" s="605"/>
      <c r="O4" s="198"/>
    </row>
    <row r="5" spans="1:15">
      <c r="A5" s="600"/>
      <c r="B5" s="601" t="s">
        <v>40</v>
      </c>
      <c r="C5" s="602" t="s">
        <v>43</v>
      </c>
      <c r="D5" s="321" t="s">
        <v>44</v>
      </c>
      <c r="E5" s="602" t="s">
        <v>45</v>
      </c>
      <c r="F5" s="602" t="s">
        <v>46</v>
      </c>
      <c r="G5" s="321" t="s">
        <v>47</v>
      </c>
      <c r="H5" s="603" t="s">
        <v>48</v>
      </c>
      <c r="I5" s="606" t="s">
        <v>40</v>
      </c>
      <c r="J5" s="602" t="s">
        <v>43</v>
      </c>
      <c r="K5" s="321" t="s">
        <v>44</v>
      </c>
      <c r="L5" s="602" t="s">
        <v>45</v>
      </c>
      <c r="M5" s="602" t="s">
        <v>46</v>
      </c>
      <c r="N5" s="321" t="s">
        <v>47</v>
      </c>
      <c r="O5" s="603" t="s">
        <v>49</v>
      </c>
    </row>
    <row r="6" spans="1:15">
      <c r="A6" s="493" t="s">
        <v>773</v>
      </c>
      <c r="B6" s="469">
        <v>489</v>
      </c>
      <c r="C6" s="469">
        <v>569</v>
      </c>
      <c r="D6" s="303">
        <f>SUM(B6:C6)</f>
        <v>1058</v>
      </c>
      <c r="E6" s="469">
        <v>385</v>
      </c>
      <c r="F6" s="469">
        <v>434</v>
      </c>
      <c r="G6" s="303">
        <f>SUM(E6:F6)</f>
        <v>819</v>
      </c>
      <c r="H6" s="470">
        <f>+G6/D6</f>
        <v>0.77410207939508502</v>
      </c>
      <c r="I6" s="469">
        <v>489</v>
      </c>
      <c r="J6" s="469">
        <v>571</v>
      </c>
      <c r="K6" s="303">
        <f>SUM(I6:J6)</f>
        <v>1060</v>
      </c>
      <c r="L6" s="469">
        <v>224</v>
      </c>
      <c r="M6" s="469">
        <v>264</v>
      </c>
      <c r="N6" s="303">
        <f>SUM(L6:M6)</f>
        <v>488</v>
      </c>
      <c r="O6" s="470">
        <f>+N6/K6</f>
        <v>0.46037735849056605</v>
      </c>
    </row>
    <row r="7" spans="1:15">
      <c r="A7" s="471" t="s">
        <v>50</v>
      </c>
      <c r="B7" s="469">
        <v>138</v>
      </c>
      <c r="C7" s="469">
        <v>161</v>
      </c>
      <c r="D7" s="303">
        <f>SUM(B7:C7)</f>
        <v>299</v>
      </c>
      <c r="E7" s="469">
        <v>93</v>
      </c>
      <c r="F7" s="469">
        <v>109</v>
      </c>
      <c r="G7" s="303">
        <f>SUM(E7:F7)</f>
        <v>202</v>
      </c>
      <c r="H7" s="470">
        <f>+G7/D7</f>
        <v>0.67558528428093645</v>
      </c>
      <c r="I7" s="469">
        <v>148</v>
      </c>
      <c r="J7" s="469">
        <v>142</v>
      </c>
      <c r="K7" s="303">
        <f>SUM(I7:J7)</f>
        <v>290</v>
      </c>
      <c r="L7" s="469">
        <v>87</v>
      </c>
      <c r="M7" s="469">
        <v>98</v>
      </c>
      <c r="N7" s="303">
        <f>SUM(L7:M7)</f>
        <v>185</v>
      </c>
      <c r="O7" s="470">
        <f>+N7/K7</f>
        <v>0.63793103448275867</v>
      </c>
    </row>
    <row r="8" spans="1:15">
      <c r="A8" s="471" t="s">
        <v>51</v>
      </c>
      <c r="B8" s="469">
        <v>343</v>
      </c>
      <c r="C8" s="469">
        <v>375</v>
      </c>
      <c r="D8" s="303">
        <f>SUM(B8:C8)</f>
        <v>718</v>
      </c>
      <c r="E8" s="469">
        <v>222</v>
      </c>
      <c r="F8" s="469">
        <v>233</v>
      </c>
      <c r="G8" s="303">
        <f>SUM(E8:F8)</f>
        <v>455</v>
      </c>
      <c r="H8" s="470">
        <f>+G8/D8</f>
        <v>0.63370473537604455</v>
      </c>
      <c r="I8" s="469">
        <v>328</v>
      </c>
      <c r="J8" s="469">
        <v>362</v>
      </c>
      <c r="K8" s="303">
        <f>SUM(I8:J8)</f>
        <v>690</v>
      </c>
      <c r="L8" s="469">
        <v>219</v>
      </c>
      <c r="M8" s="469">
        <v>230</v>
      </c>
      <c r="N8" s="303">
        <f>SUM(L8:M8)</f>
        <v>449</v>
      </c>
      <c r="O8" s="470">
        <f>+N8/K8</f>
        <v>0.6507246376811594</v>
      </c>
    </row>
    <row r="9" spans="1:15">
      <c r="A9" s="471" t="s">
        <v>22</v>
      </c>
      <c r="B9" s="469">
        <v>37</v>
      </c>
      <c r="C9" s="469">
        <v>43</v>
      </c>
      <c r="D9" s="303">
        <f t="shared" ref="D9:D20" si="0">SUM(B9:C9)</f>
        <v>80</v>
      </c>
      <c r="E9" s="469">
        <v>25</v>
      </c>
      <c r="F9" s="469">
        <v>34</v>
      </c>
      <c r="G9" s="303">
        <v>59</v>
      </c>
      <c r="H9" s="470">
        <v>0.73750000000000004</v>
      </c>
      <c r="I9" s="469">
        <v>37</v>
      </c>
      <c r="J9" s="469">
        <v>44</v>
      </c>
      <c r="K9" s="303">
        <v>41</v>
      </c>
      <c r="L9" s="469">
        <v>36</v>
      </c>
      <c r="M9" s="469">
        <v>3</v>
      </c>
      <c r="N9" s="303">
        <v>39</v>
      </c>
      <c r="O9" s="470">
        <f t="shared" ref="O9:O20" si="1">+N9/K9</f>
        <v>0.95121951219512191</v>
      </c>
    </row>
    <row r="10" spans="1:15">
      <c r="A10" s="471" t="s">
        <v>23</v>
      </c>
      <c r="B10" s="469">
        <v>358</v>
      </c>
      <c r="C10" s="469">
        <v>330</v>
      </c>
      <c r="D10" s="303">
        <f t="shared" si="0"/>
        <v>688</v>
      </c>
      <c r="E10" s="469">
        <v>168</v>
      </c>
      <c r="F10" s="469">
        <v>146</v>
      </c>
      <c r="G10" s="303">
        <f t="shared" ref="G10:G20" si="2">SUM(E10:F10)</f>
        <v>314</v>
      </c>
      <c r="H10" s="470">
        <f t="shared" ref="H10:H20" si="3">+G10/D10</f>
        <v>0.45639534883720928</v>
      </c>
      <c r="I10" s="469">
        <v>335</v>
      </c>
      <c r="J10" s="469">
        <v>302</v>
      </c>
      <c r="K10" s="303">
        <f t="shared" ref="K10:K20" si="4">SUM(I10:J10)</f>
        <v>637</v>
      </c>
      <c r="L10" s="469">
        <v>161</v>
      </c>
      <c r="M10" s="469">
        <v>141</v>
      </c>
      <c r="N10" s="303">
        <f t="shared" ref="N10:N20" si="5">SUM(L10:M10)</f>
        <v>302</v>
      </c>
      <c r="O10" s="470">
        <f t="shared" si="1"/>
        <v>0.47409733124018838</v>
      </c>
    </row>
    <row r="11" spans="1:15">
      <c r="A11" s="471" t="s">
        <v>24</v>
      </c>
      <c r="B11" s="469">
        <v>25</v>
      </c>
      <c r="C11" s="469">
        <v>32</v>
      </c>
      <c r="D11" s="303">
        <v>57</v>
      </c>
      <c r="E11" s="469">
        <v>19</v>
      </c>
      <c r="F11" s="469">
        <v>24</v>
      </c>
      <c r="G11" s="303">
        <v>43</v>
      </c>
      <c r="H11" s="470">
        <v>0.75438596491228072</v>
      </c>
      <c r="I11" s="469">
        <v>20</v>
      </c>
      <c r="J11" s="469">
        <v>22</v>
      </c>
      <c r="K11" s="303">
        <v>42</v>
      </c>
      <c r="L11" s="469">
        <v>15</v>
      </c>
      <c r="M11" s="469">
        <v>15</v>
      </c>
      <c r="N11" s="303">
        <f>SUM(L11:M11)</f>
        <v>30</v>
      </c>
      <c r="O11" s="470">
        <v>0.7142857142857143</v>
      </c>
    </row>
    <row r="12" spans="1:15">
      <c r="A12" s="471" t="s">
        <v>771</v>
      </c>
      <c r="B12" s="469">
        <v>443</v>
      </c>
      <c r="C12" s="469">
        <v>387</v>
      </c>
      <c r="D12" s="303">
        <f t="shared" si="0"/>
        <v>830</v>
      </c>
      <c r="E12" s="469">
        <v>257</v>
      </c>
      <c r="F12" s="469">
        <v>232</v>
      </c>
      <c r="G12" s="303">
        <f t="shared" si="2"/>
        <v>489</v>
      </c>
      <c r="H12" s="470">
        <f t="shared" si="3"/>
        <v>0.58915662650602407</v>
      </c>
      <c r="I12" s="469">
        <v>400</v>
      </c>
      <c r="J12" s="469">
        <v>362</v>
      </c>
      <c r="K12" s="303">
        <f t="shared" si="4"/>
        <v>762</v>
      </c>
      <c r="L12" s="469">
        <v>251</v>
      </c>
      <c r="M12" s="469">
        <v>231</v>
      </c>
      <c r="N12" s="303">
        <f t="shared" si="5"/>
        <v>482</v>
      </c>
      <c r="O12" s="470">
        <f t="shared" si="1"/>
        <v>0.63254593175853013</v>
      </c>
    </row>
    <row r="13" spans="1:15">
      <c r="A13" s="471" t="s">
        <v>25</v>
      </c>
      <c r="B13" s="469">
        <v>700</v>
      </c>
      <c r="C13" s="469">
        <v>641</v>
      </c>
      <c r="D13" s="303">
        <f t="shared" si="0"/>
        <v>1341</v>
      </c>
      <c r="E13" s="469">
        <v>372</v>
      </c>
      <c r="F13" s="469">
        <v>297</v>
      </c>
      <c r="G13" s="303">
        <f t="shared" si="2"/>
        <v>669</v>
      </c>
      <c r="H13" s="470">
        <f t="shared" si="3"/>
        <v>0.49888143176733779</v>
      </c>
      <c r="I13" s="469">
        <v>684</v>
      </c>
      <c r="J13" s="469">
        <v>629</v>
      </c>
      <c r="K13" s="303">
        <f t="shared" si="4"/>
        <v>1313</v>
      </c>
      <c r="L13" s="469">
        <v>357</v>
      </c>
      <c r="M13" s="469">
        <v>265</v>
      </c>
      <c r="N13" s="303">
        <f t="shared" si="5"/>
        <v>622</v>
      </c>
      <c r="O13" s="470">
        <f t="shared" si="1"/>
        <v>0.47372429550647371</v>
      </c>
    </row>
    <row r="14" spans="1:15">
      <c r="A14" s="471" t="s">
        <v>52</v>
      </c>
      <c r="B14" s="469">
        <v>1142</v>
      </c>
      <c r="C14" s="469">
        <v>749</v>
      </c>
      <c r="D14" s="303">
        <f t="shared" si="0"/>
        <v>1891</v>
      </c>
      <c r="E14" s="469">
        <v>449</v>
      </c>
      <c r="F14" s="469">
        <v>244</v>
      </c>
      <c r="G14" s="303">
        <f t="shared" si="2"/>
        <v>693</v>
      </c>
      <c r="H14" s="470">
        <f t="shared" si="3"/>
        <v>0.36647276573241672</v>
      </c>
      <c r="I14" s="469">
        <v>1080</v>
      </c>
      <c r="J14" s="469">
        <v>731</v>
      </c>
      <c r="K14" s="303">
        <f t="shared" si="4"/>
        <v>1811</v>
      </c>
      <c r="L14" s="469">
        <v>358</v>
      </c>
      <c r="M14" s="469">
        <v>186</v>
      </c>
      <c r="N14" s="303">
        <f t="shared" si="5"/>
        <v>544</v>
      </c>
      <c r="O14" s="470">
        <f t="shared" si="1"/>
        <v>0.30038652678078409</v>
      </c>
    </row>
    <row r="15" spans="1:15">
      <c r="A15" s="471" t="s">
        <v>27</v>
      </c>
      <c r="B15" s="469">
        <v>46</v>
      </c>
      <c r="C15" s="469">
        <v>39</v>
      </c>
      <c r="D15" s="303">
        <v>85</v>
      </c>
      <c r="E15" s="469">
        <v>17</v>
      </c>
      <c r="F15" s="469">
        <v>10</v>
      </c>
      <c r="G15" s="303">
        <v>27</v>
      </c>
      <c r="H15" s="470">
        <v>0.31764705882352939</v>
      </c>
      <c r="I15" s="469">
        <v>38</v>
      </c>
      <c r="J15" s="469">
        <v>30</v>
      </c>
      <c r="K15" s="303">
        <v>68</v>
      </c>
      <c r="L15" s="469">
        <v>16</v>
      </c>
      <c r="M15" s="469">
        <v>10</v>
      </c>
      <c r="N15" s="303">
        <v>26</v>
      </c>
      <c r="O15" s="470">
        <v>0.38235294117647056</v>
      </c>
    </row>
    <row r="16" spans="1:15">
      <c r="A16" s="471" t="s">
        <v>28</v>
      </c>
      <c r="B16" s="469">
        <v>29</v>
      </c>
      <c r="C16" s="469">
        <v>27</v>
      </c>
      <c r="D16" s="303">
        <f t="shared" si="0"/>
        <v>56</v>
      </c>
      <c r="E16" s="469">
        <v>6</v>
      </c>
      <c r="F16" s="469">
        <v>5</v>
      </c>
      <c r="G16" s="303">
        <f t="shared" si="2"/>
        <v>11</v>
      </c>
      <c r="H16" s="470">
        <f t="shared" si="3"/>
        <v>0.19642857142857142</v>
      </c>
      <c r="I16" s="469">
        <v>29</v>
      </c>
      <c r="J16" s="469">
        <v>27</v>
      </c>
      <c r="K16" s="303">
        <f t="shared" si="4"/>
        <v>56</v>
      </c>
      <c r="L16" s="469">
        <v>6</v>
      </c>
      <c r="M16" s="469">
        <v>5</v>
      </c>
      <c r="N16" s="303">
        <f t="shared" si="5"/>
        <v>11</v>
      </c>
      <c r="O16" s="470">
        <f t="shared" si="1"/>
        <v>0.19642857142857142</v>
      </c>
    </row>
    <row r="17" spans="1:15">
      <c r="A17" s="471" t="s">
        <v>29</v>
      </c>
      <c r="B17" s="469">
        <v>192</v>
      </c>
      <c r="C17" s="469">
        <v>207</v>
      </c>
      <c r="D17" s="303">
        <f>SUM(B17:C17)</f>
        <v>399</v>
      </c>
      <c r="E17" s="469">
        <v>116</v>
      </c>
      <c r="F17" s="469">
        <v>127</v>
      </c>
      <c r="G17" s="303">
        <f>SUM(E17:F17)</f>
        <v>243</v>
      </c>
      <c r="H17" s="470">
        <f>+G17/D17</f>
        <v>0.60902255639097747</v>
      </c>
      <c r="I17" s="469">
        <v>185</v>
      </c>
      <c r="J17" s="469">
        <v>198</v>
      </c>
      <c r="K17" s="303">
        <f>SUM(I17:J17)</f>
        <v>383</v>
      </c>
      <c r="L17" s="469">
        <v>114</v>
      </c>
      <c r="M17" s="469">
        <v>220</v>
      </c>
      <c r="N17" s="303">
        <f>SUM(L17:M17)</f>
        <v>334</v>
      </c>
      <c r="O17" s="470">
        <f>+N17/K17</f>
        <v>0.87206266318537862</v>
      </c>
    </row>
    <row r="18" spans="1:15">
      <c r="A18" s="471" t="s">
        <v>774</v>
      </c>
      <c r="B18" s="469">
        <v>144</v>
      </c>
      <c r="C18" s="469">
        <v>176</v>
      </c>
      <c r="D18" s="303">
        <v>320</v>
      </c>
      <c r="E18" s="469">
        <v>90</v>
      </c>
      <c r="F18" s="469">
        <v>116</v>
      </c>
      <c r="G18" s="303">
        <v>206</v>
      </c>
      <c r="H18" s="470">
        <v>0.64375000000000004</v>
      </c>
      <c r="I18" s="469">
        <v>131</v>
      </c>
      <c r="J18" s="469">
        <v>176</v>
      </c>
      <c r="K18" s="303">
        <v>307</v>
      </c>
      <c r="L18" s="469">
        <v>75</v>
      </c>
      <c r="M18" s="469">
        <v>113</v>
      </c>
      <c r="N18" s="303">
        <v>188</v>
      </c>
      <c r="O18" s="470">
        <v>0.6123778501628665</v>
      </c>
    </row>
    <row r="19" spans="1:15">
      <c r="A19" s="471" t="s">
        <v>30</v>
      </c>
      <c r="B19" s="469">
        <v>396</v>
      </c>
      <c r="C19" s="469">
        <v>211</v>
      </c>
      <c r="D19" s="303">
        <f>SUM(B19:C19)</f>
        <v>607</v>
      </c>
      <c r="E19" s="469">
        <v>197</v>
      </c>
      <c r="F19" s="469">
        <v>95</v>
      </c>
      <c r="G19" s="303">
        <f>SUM(E19:F19)</f>
        <v>292</v>
      </c>
      <c r="H19" s="470">
        <f>+G19/D19</f>
        <v>0.48105436573311366</v>
      </c>
      <c r="I19" s="469">
        <v>380</v>
      </c>
      <c r="J19" s="469">
        <v>207</v>
      </c>
      <c r="K19" s="303">
        <f>SUM(I19:J19)</f>
        <v>587</v>
      </c>
      <c r="L19" s="469">
        <v>194</v>
      </c>
      <c r="M19" s="469">
        <v>94</v>
      </c>
      <c r="N19" s="303">
        <f>SUM(L19:M19)</f>
        <v>288</v>
      </c>
      <c r="O19" s="470">
        <f>+N19/K19</f>
        <v>0.49063032367972742</v>
      </c>
    </row>
    <row r="20" spans="1:15">
      <c r="A20" s="471" t="s">
        <v>775</v>
      </c>
      <c r="B20" s="469">
        <v>1284</v>
      </c>
      <c r="C20" s="469">
        <v>934</v>
      </c>
      <c r="D20" s="303">
        <f t="shared" si="0"/>
        <v>2218</v>
      </c>
      <c r="E20" s="469">
        <v>527</v>
      </c>
      <c r="F20" s="469">
        <v>304</v>
      </c>
      <c r="G20" s="303">
        <f t="shared" si="2"/>
        <v>831</v>
      </c>
      <c r="H20" s="470">
        <f t="shared" si="3"/>
        <v>0.3746618575293057</v>
      </c>
      <c r="I20" s="469">
        <v>1230</v>
      </c>
      <c r="J20" s="469">
        <v>883</v>
      </c>
      <c r="K20" s="303">
        <f t="shared" si="4"/>
        <v>2113</v>
      </c>
      <c r="L20" s="469">
        <v>521</v>
      </c>
      <c r="M20" s="469">
        <v>295</v>
      </c>
      <c r="N20" s="303">
        <f t="shared" si="5"/>
        <v>816</v>
      </c>
      <c r="O20" s="470">
        <f t="shared" si="1"/>
        <v>0.38618078561287267</v>
      </c>
    </row>
    <row r="21" spans="1:15">
      <c r="A21" s="471" t="s">
        <v>31</v>
      </c>
      <c r="B21" s="469">
        <v>509</v>
      </c>
      <c r="C21" s="469">
        <v>488</v>
      </c>
      <c r="D21" s="303">
        <f>SUM(B21:C21)</f>
        <v>997</v>
      </c>
      <c r="E21" s="469">
        <v>306</v>
      </c>
      <c r="F21" s="469">
        <v>300</v>
      </c>
      <c r="G21" s="303">
        <f>SUM(E21:F21)</f>
        <v>606</v>
      </c>
      <c r="H21" s="470">
        <f>+G21/D21</f>
        <v>0.60782347041123375</v>
      </c>
      <c r="I21" s="469">
        <v>482</v>
      </c>
      <c r="J21" s="469">
        <v>474</v>
      </c>
      <c r="K21" s="303">
        <f>SUM(I21:J21)</f>
        <v>956</v>
      </c>
      <c r="L21" s="469">
        <v>289</v>
      </c>
      <c r="M21" s="469">
        <v>290</v>
      </c>
      <c r="N21" s="303">
        <f>SUM(L21:M21)</f>
        <v>579</v>
      </c>
      <c r="O21" s="470">
        <f>+N21/K21</f>
        <v>0.60564853556485354</v>
      </c>
    </row>
    <row r="22" spans="1:15">
      <c r="A22" s="471" t="s">
        <v>776</v>
      </c>
      <c r="B22" s="469">
        <v>188</v>
      </c>
      <c r="C22" s="469">
        <v>107</v>
      </c>
      <c r="D22" s="303">
        <v>295</v>
      </c>
      <c r="E22" s="469">
        <v>62</v>
      </c>
      <c r="F22" s="469">
        <v>54</v>
      </c>
      <c r="G22" s="303">
        <v>116</v>
      </c>
      <c r="H22" s="470">
        <v>0.39322033898305087</v>
      </c>
      <c r="I22" s="469">
        <v>120</v>
      </c>
      <c r="J22" s="469">
        <v>106</v>
      </c>
      <c r="K22" s="303">
        <v>226</v>
      </c>
      <c r="L22" s="469">
        <v>60</v>
      </c>
      <c r="M22" s="469">
        <v>54</v>
      </c>
      <c r="N22" s="303">
        <v>114</v>
      </c>
      <c r="O22" s="470">
        <v>0.50442477876106195</v>
      </c>
    </row>
    <row r="23" spans="1:15">
      <c r="A23" s="471" t="s">
        <v>32</v>
      </c>
      <c r="B23" s="469">
        <v>19</v>
      </c>
      <c r="C23" s="469">
        <v>23</v>
      </c>
      <c r="D23" s="303">
        <f>SUM(B23:C23)</f>
        <v>42</v>
      </c>
      <c r="E23" s="469">
        <v>10</v>
      </c>
      <c r="F23" s="469">
        <v>11</v>
      </c>
      <c r="G23" s="303">
        <f>SUM(E23:F23)</f>
        <v>21</v>
      </c>
      <c r="H23" s="470">
        <f>+G23/D23</f>
        <v>0.5</v>
      </c>
      <c r="I23" s="469">
        <v>19</v>
      </c>
      <c r="J23" s="469">
        <v>22</v>
      </c>
      <c r="K23" s="303">
        <f>SUM(I23:J23)</f>
        <v>41</v>
      </c>
      <c r="L23" s="469">
        <v>10</v>
      </c>
      <c r="M23" s="469">
        <v>10</v>
      </c>
      <c r="N23" s="303">
        <f>SUM(L23:M23)</f>
        <v>20</v>
      </c>
      <c r="O23" s="470">
        <f>+N23/K23</f>
        <v>0.48780487804878048</v>
      </c>
    </row>
    <row r="24" spans="1:15">
      <c r="A24" s="471" t="s">
        <v>53</v>
      </c>
      <c r="B24" s="469">
        <v>496</v>
      </c>
      <c r="C24" s="469">
        <v>369</v>
      </c>
      <c r="D24" s="303">
        <v>865</v>
      </c>
      <c r="E24" s="469">
        <v>264</v>
      </c>
      <c r="F24" s="469">
        <v>152</v>
      </c>
      <c r="G24" s="303">
        <v>416</v>
      </c>
      <c r="H24" s="470">
        <v>0.48092485549132946</v>
      </c>
      <c r="I24" s="469">
        <v>493</v>
      </c>
      <c r="J24" s="469">
        <v>376</v>
      </c>
      <c r="K24" s="303">
        <v>869</v>
      </c>
      <c r="L24" s="469">
        <v>260</v>
      </c>
      <c r="M24" s="469">
        <v>147</v>
      </c>
      <c r="N24" s="303">
        <v>407</v>
      </c>
      <c r="O24" s="470">
        <v>0.46835443037974683</v>
      </c>
    </row>
    <row r="25" spans="1:15">
      <c r="A25" s="471" t="s">
        <v>34</v>
      </c>
      <c r="B25" s="469">
        <v>49</v>
      </c>
      <c r="C25" s="469">
        <v>42</v>
      </c>
      <c r="D25" s="303">
        <f>SUM(B25:C25)</f>
        <v>91</v>
      </c>
      <c r="E25" s="469">
        <v>35</v>
      </c>
      <c r="F25" s="469">
        <v>26</v>
      </c>
      <c r="G25" s="303">
        <f>SUM(E25:F25)</f>
        <v>61</v>
      </c>
      <c r="H25" s="470">
        <f>+G25/D25</f>
        <v>0.67032967032967028</v>
      </c>
      <c r="I25" s="469">
        <v>49</v>
      </c>
      <c r="J25" s="469">
        <v>42</v>
      </c>
      <c r="K25" s="303">
        <f>SUM(I25:J25)</f>
        <v>91</v>
      </c>
      <c r="L25" s="469">
        <v>35</v>
      </c>
      <c r="M25" s="469">
        <v>26</v>
      </c>
      <c r="N25" s="303">
        <f>SUM(L25:M25)</f>
        <v>61</v>
      </c>
      <c r="O25" s="470">
        <f>+N25/K25</f>
        <v>0.67032967032967028</v>
      </c>
    </row>
    <row r="26" spans="1:15" ht="13.5" thickBot="1">
      <c r="A26" s="472" t="s">
        <v>35</v>
      </c>
      <c r="B26" s="469">
        <v>231</v>
      </c>
      <c r="C26" s="469">
        <v>228</v>
      </c>
      <c r="D26" s="303">
        <f>SUM(B26:C26)</f>
        <v>459</v>
      </c>
      <c r="E26" s="469">
        <v>113</v>
      </c>
      <c r="F26" s="469">
        <v>101</v>
      </c>
      <c r="G26" s="303">
        <f>SUM(E26:F26)</f>
        <v>214</v>
      </c>
      <c r="H26" s="470">
        <f>+G26/D26</f>
        <v>0.4662309368191721</v>
      </c>
      <c r="I26" s="469">
        <v>225</v>
      </c>
      <c r="J26" s="469">
        <v>223</v>
      </c>
      <c r="K26" s="303">
        <f>SUM(I26:J26)</f>
        <v>448</v>
      </c>
      <c r="L26" s="469">
        <v>110</v>
      </c>
      <c r="M26" s="469">
        <v>101</v>
      </c>
      <c r="N26" s="303">
        <f>SUM(L26:M26)</f>
        <v>211</v>
      </c>
      <c r="O26" s="470">
        <f>+N26/K26</f>
        <v>0.47098214285714285</v>
      </c>
    </row>
    <row r="27" spans="1:15" ht="13.5" thickBot="1">
      <c r="A27" s="473" t="s">
        <v>54</v>
      </c>
      <c r="B27" s="303">
        <f t="shared" ref="B27:G27" si="6">SUM(B6:B26)</f>
        <v>7258</v>
      </c>
      <c r="C27" s="303">
        <f t="shared" si="6"/>
        <v>6138</v>
      </c>
      <c r="D27" s="303">
        <f t="shared" si="6"/>
        <v>13396</v>
      </c>
      <c r="E27" s="303">
        <f t="shared" si="6"/>
        <v>3733</v>
      </c>
      <c r="F27" s="303">
        <f t="shared" si="6"/>
        <v>3054</v>
      </c>
      <c r="G27" s="303">
        <f t="shared" si="6"/>
        <v>6787</v>
      </c>
      <c r="H27" s="463">
        <f>+G27/D27</f>
        <v>0.5066437742609734</v>
      </c>
      <c r="I27" s="303">
        <f t="shared" ref="I27:N27" si="7">SUM(I6:I26)</f>
        <v>6902</v>
      </c>
      <c r="J27" s="303">
        <f t="shared" si="7"/>
        <v>5929</v>
      </c>
      <c r="K27" s="303">
        <f t="shared" si="7"/>
        <v>12791</v>
      </c>
      <c r="L27" s="303">
        <f t="shared" si="7"/>
        <v>3398</v>
      </c>
      <c r="M27" s="303">
        <f t="shared" si="7"/>
        <v>2798</v>
      </c>
      <c r="N27" s="303">
        <f t="shared" si="7"/>
        <v>6196</v>
      </c>
      <c r="O27" s="463">
        <f>+N27/K27</f>
        <v>0.48440309592682357</v>
      </c>
    </row>
    <row r="30" spans="1:15">
      <c r="A30" s="475" t="s">
        <v>206</v>
      </c>
      <c r="B30" s="476"/>
      <c r="C30" s="476"/>
      <c r="D30" s="476"/>
      <c r="E30" s="476"/>
      <c r="F30" s="476"/>
      <c r="G30" s="476"/>
      <c r="H30" s="476"/>
      <c r="I30" s="476"/>
      <c r="J30" s="476"/>
      <c r="K30" s="476"/>
      <c r="L30" s="476"/>
      <c r="M30" s="476"/>
      <c r="N30" s="476"/>
      <c r="O30" s="476"/>
    </row>
    <row r="31" spans="1:15">
      <c r="A31" s="475" t="s">
        <v>55</v>
      </c>
      <c r="B31" s="476"/>
      <c r="C31" s="476"/>
      <c r="D31" s="476"/>
      <c r="E31" s="476"/>
      <c r="F31" s="476"/>
      <c r="G31" s="476"/>
      <c r="H31" s="476"/>
      <c r="I31" s="476"/>
      <c r="J31" s="476"/>
      <c r="K31" s="476"/>
      <c r="L31" s="476"/>
      <c r="M31" s="476"/>
      <c r="N31" s="476"/>
      <c r="O31" s="476"/>
    </row>
    <row r="32" spans="1:15">
      <c r="A32" s="478" t="s">
        <v>37</v>
      </c>
      <c r="B32" s="477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</row>
    <row r="33" spans="1:15">
      <c r="A33" s="598" t="s">
        <v>38</v>
      </c>
      <c r="B33" s="596" t="s">
        <v>39</v>
      </c>
      <c r="C33" s="596"/>
      <c r="D33" s="596"/>
      <c r="E33" s="596"/>
      <c r="F33" s="596"/>
      <c r="G33" s="596"/>
      <c r="H33" s="588"/>
      <c r="I33" s="587" t="s">
        <v>56</v>
      </c>
      <c r="J33" s="596"/>
      <c r="K33" s="596"/>
      <c r="L33" s="596"/>
      <c r="M33" s="596"/>
      <c r="N33" s="596"/>
      <c r="O33" s="588"/>
    </row>
    <row r="34" spans="1:15">
      <c r="A34" s="591"/>
      <c r="B34" s="597" t="s">
        <v>57</v>
      </c>
      <c r="C34" s="321" t="s">
        <v>58</v>
      </c>
      <c r="D34" s="321" t="s">
        <v>59</v>
      </c>
      <c r="E34" s="321" t="s">
        <v>60</v>
      </c>
      <c r="F34" s="321" t="s">
        <v>61</v>
      </c>
      <c r="G34" s="321" t="s">
        <v>62</v>
      </c>
      <c r="H34" s="595" t="s">
        <v>63</v>
      </c>
      <c r="I34" s="594" t="s">
        <v>57</v>
      </c>
      <c r="J34" s="321" t="s">
        <v>58</v>
      </c>
      <c r="K34" s="321" t="s">
        <v>59</v>
      </c>
      <c r="L34" s="321" t="s">
        <v>60</v>
      </c>
      <c r="M34" s="321" t="s">
        <v>61</v>
      </c>
      <c r="N34" s="321" t="s">
        <v>64</v>
      </c>
      <c r="O34" s="320" t="s">
        <v>63</v>
      </c>
    </row>
    <row r="35" spans="1:15">
      <c r="A35" s="483" t="s">
        <v>773</v>
      </c>
      <c r="B35" s="469">
        <v>961</v>
      </c>
      <c r="C35" s="469">
        <v>1018</v>
      </c>
      <c r="D35" s="303">
        <f>SUM(B35:C35)</f>
        <v>1979</v>
      </c>
      <c r="E35" s="469">
        <v>867</v>
      </c>
      <c r="F35" s="469">
        <v>904</v>
      </c>
      <c r="G35" s="303">
        <f>SUM(E35:F35)</f>
        <v>1771</v>
      </c>
      <c r="H35" s="484">
        <f>+G35/D35</f>
        <v>0.89489641232945927</v>
      </c>
      <c r="I35" s="469">
        <v>865</v>
      </c>
      <c r="J35" s="469">
        <v>947</v>
      </c>
      <c r="K35" s="303">
        <f>+J35+I35</f>
        <v>1812</v>
      </c>
      <c r="L35" s="469">
        <v>660</v>
      </c>
      <c r="M35" s="469">
        <v>735</v>
      </c>
      <c r="N35" s="303">
        <f>+M35+L35</f>
        <v>1395</v>
      </c>
      <c r="O35" s="484">
        <f>+N35/K35</f>
        <v>0.76986754966887416</v>
      </c>
    </row>
    <row r="36" spans="1:15">
      <c r="A36" s="485" t="s">
        <v>50</v>
      </c>
      <c r="B36" s="469">
        <v>21</v>
      </c>
      <c r="C36" s="469">
        <v>15</v>
      </c>
      <c r="D36" s="303">
        <f>SUM(B36:C36)</f>
        <v>36</v>
      </c>
      <c r="E36" s="469">
        <v>18</v>
      </c>
      <c r="F36" s="469">
        <v>12</v>
      </c>
      <c r="G36" s="303">
        <v>30</v>
      </c>
      <c r="H36" s="484">
        <f>+G36/D36</f>
        <v>0.83333333333333337</v>
      </c>
      <c r="I36" s="469">
        <v>21</v>
      </c>
      <c r="J36" s="469">
        <v>15</v>
      </c>
      <c r="K36" s="303">
        <f>+J36+I36</f>
        <v>36</v>
      </c>
      <c r="L36" s="469">
        <v>18</v>
      </c>
      <c r="M36" s="469">
        <v>12</v>
      </c>
      <c r="N36" s="303">
        <v>30</v>
      </c>
      <c r="O36" s="484">
        <f>+N36/K36</f>
        <v>0.83333333333333337</v>
      </c>
    </row>
    <row r="37" spans="1:15">
      <c r="A37" s="485" t="s">
        <v>51</v>
      </c>
      <c r="B37" s="469">
        <v>22</v>
      </c>
      <c r="C37" s="469">
        <v>30</v>
      </c>
      <c r="D37" s="303">
        <f>SUM(B37:C37)</f>
        <v>52</v>
      </c>
      <c r="E37" s="469">
        <v>13</v>
      </c>
      <c r="F37" s="469">
        <v>24</v>
      </c>
      <c r="G37" s="303">
        <f>SUM(E37:F37)</f>
        <v>37</v>
      </c>
      <c r="H37" s="484">
        <f>+G37/D37</f>
        <v>0.71153846153846156</v>
      </c>
      <c r="I37" s="469">
        <v>22</v>
      </c>
      <c r="J37" s="469">
        <v>28</v>
      </c>
      <c r="K37" s="303">
        <f>+J37+I37</f>
        <v>50</v>
      </c>
      <c r="L37" s="469">
        <v>13</v>
      </c>
      <c r="M37" s="469">
        <v>24</v>
      </c>
      <c r="N37" s="303">
        <f>+M37+L37</f>
        <v>37</v>
      </c>
      <c r="O37" s="484">
        <f>+N37/K37</f>
        <v>0.74</v>
      </c>
    </row>
    <row r="38" spans="1:15">
      <c r="A38" s="485" t="s">
        <v>22</v>
      </c>
      <c r="B38" s="469"/>
      <c r="C38" s="469"/>
      <c r="D38" s="303">
        <f t="shared" ref="D38:D45" si="8">SUM(B38:C38)</f>
        <v>0</v>
      </c>
      <c r="E38" s="469"/>
      <c r="F38" s="469"/>
      <c r="G38" s="303"/>
      <c r="H38" s="470"/>
      <c r="I38" s="469"/>
      <c r="J38" s="469"/>
      <c r="K38" s="303">
        <f>SUM(I38:J38)</f>
        <v>0</v>
      </c>
      <c r="L38" s="469"/>
      <c r="M38" s="469"/>
      <c r="N38" s="303"/>
      <c r="O38" s="484"/>
    </row>
    <row r="39" spans="1:15">
      <c r="A39" s="485" t="s">
        <v>23</v>
      </c>
      <c r="B39" s="469">
        <v>61</v>
      </c>
      <c r="C39" s="469">
        <v>78</v>
      </c>
      <c r="D39" s="303">
        <f>SUM(B39:C39)</f>
        <v>139</v>
      </c>
      <c r="E39" s="469">
        <v>55</v>
      </c>
      <c r="F39" s="469">
        <v>70</v>
      </c>
      <c r="G39" s="303">
        <f>SUM(E39:F39)</f>
        <v>125</v>
      </c>
      <c r="H39" s="484">
        <f>+G39/D39</f>
        <v>0.89928057553956831</v>
      </c>
      <c r="I39" s="469">
        <v>61</v>
      </c>
      <c r="J39" s="469">
        <v>78</v>
      </c>
      <c r="K39" s="303">
        <f>+J39+I39</f>
        <v>139</v>
      </c>
      <c r="L39" s="469">
        <v>55</v>
      </c>
      <c r="M39" s="469">
        <v>75</v>
      </c>
      <c r="N39" s="303">
        <f>+M39+L39</f>
        <v>130</v>
      </c>
      <c r="O39" s="484">
        <f>+N39/K39</f>
        <v>0.93525179856115104</v>
      </c>
    </row>
    <row r="40" spans="1:15">
      <c r="A40" s="485" t="s">
        <v>24</v>
      </c>
      <c r="B40" s="469">
        <v>5</v>
      </c>
      <c r="C40" s="469">
        <v>10</v>
      </c>
      <c r="D40" s="303">
        <f t="shared" si="8"/>
        <v>15</v>
      </c>
      <c r="E40" s="469">
        <v>5</v>
      </c>
      <c r="F40" s="469">
        <v>7</v>
      </c>
      <c r="G40" s="303">
        <f>SUM(E40:F40)</f>
        <v>12</v>
      </c>
      <c r="H40" s="470">
        <f>G40/D40</f>
        <v>0.8</v>
      </c>
      <c r="I40" s="469">
        <v>5</v>
      </c>
      <c r="J40" s="469">
        <v>10</v>
      </c>
      <c r="K40" s="303">
        <f>SUM(I40:J40)</f>
        <v>15</v>
      </c>
      <c r="L40" s="469">
        <v>5</v>
      </c>
      <c r="M40" s="469">
        <v>7</v>
      </c>
      <c r="N40" s="303">
        <f>SUM(L40:M40)</f>
        <v>12</v>
      </c>
      <c r="O40" s="470">
        <f>N40/K40</f>
        <v>0.8</v>
      </c>
    </row>
    <row r="41" spans="1:15">
      <c r="A41" s="485" t="s">
        <v>771</v>
      </c>
      <c r="B41" s="469">
        <v>151</v>
      </c>
      <c r="C41" s="469">
        <v>164</v>
      </c>
      <c r="D41" s="303">
        <f t="shared" si="8"/>
        <v>315</v>
      </c>
      <c r="E41" s="469">
        <v>123</v>
      </c>
      <c r="F41" s="469">
        <v>126</v>
      </c>
      <c r="G41" s="303">
        <f>SUM(E41:F41)</f>
        <v>249</v>
      </c>
      <c r="H41" s="484">
        <f>+G41/D41</f>
        <v>0.79047619047619044</v>
      </c>
      <c r="I41" s="469">
        <v>141</v>
      </c>
      <c r="J41" s="469">
        <v>154</v>
      </c>
      <c r="K41" s="303">
        <f>+J41+I41</f>
        <v>295</v>
      </c>
      <c r="L41" s="469">
        <v>120</v>
      </c>
      <c r="M41" s="469">
        <v>116</v>
      </c>
      <c r="N41" s="303">
        <f>+M41+L41</f>
        <v>236</v>
      </c>
      <c r="O41" s="484">
        <f>+N41/K41</f>
        <v>0.8</v>
      </c>
    </row>
    <row r="42" spans="1:15">
      <c r="A42" s="485" t="s">
        <v>25</v>
      </c>
      <c r="B42" s="469">
        <v>77</v>
      </c>
      <c r="C42" s="469">
        <v>96</v>
      </c>
      <c r="D42" s="303">
        <f t="shared" si="8"/>
        <v>173</v>
      </c>
      <c r="E42" s="469">
        <v>65</v>
      </c>
      <c r="F42" s="469">
        <v>74</v>
      </c>
      <c r="G42" s="303">
        <f>SUM(E42:F42)</f>
        <v>139</v>
      </c>
      <c r="H42" s="484">
        <f>+G42/D42</f>
        <v>0.80346820809248554</v>
      </c>
      <c r="I42" s="469">
        <v>77</v>
      </c>
      <c r="J42" s="469">
        <v>96</v>
      </c>
      <c r="K42" s="303">
        <f>+J42+I42</f>
        <v>173</v>
      </c>
      <c r="L42" s="469">
        <v>65</v>
      </c>
      <c r="M42" s="469">
        <v>74</v>
      </c>
      <c r="N42" s="303">
        <f>+M42+L42</f>
        <v>139</v>
      </c>
      <c r="O42" s="484">
        <f>+N42/K42</f>
        <v>0.80346820809248554</v>
      </c>
    </row>
    <row r="43" spans="1:15">
      <c r="A43" s="485" t="s">
        <v>52</v>
      </c>
      <c r="B43" s="469">
        <v>91</v>
      </c>
      <c r="C43" s="469">
        <v>93</v>
      </c>
      <c r="D43" s="303">
        <v>184</v>
      </c>
      <c r="E43" s="469">
        <v>69</v>
      </c>
      <c r="F43" s="469">
        <v>81</v>
      </c>
      <c r="G43" s="303">
        <v>150</v>
      </c>
      <c r="H43" s="470">
        <v>0.81521739130434778</v>
      </c>
      <c r="I43" s="469">
        <v>91</v>
      </c>
      <c r="J43" s="469">
        <v>93</v>
      </c>
      <c r="K43" s="303">
        <v>184</v>
      </c>
      <c r="L43" s="469">
        <v>63</v>
      </c>
      <c r="M43" s="469">
        <v>70</v>
      </c>
      <c r="N43" s="303">
        <f>+M43+L43</f>
        <v>133</v>
      </c>
      <c r="O43" s="484">
        <f>+N43/K43</f>
        <v>0.72282608695652173</v>
      </c>
    </row>
    <row r="44" spans="1:15">
      <c r="A44" s="275" t="s">
        <v>27</v>
      </c>
      <c r="B44" s="469">
        <v>13</v>
      </c>
      <c r="C44" s="469">
        <v>17</v>
      </c>
      <c r="D44" s="303">
        <f>SUM(B44:C44)</f>
        <v>30</v>
      </c>
      <c r="E44" s="469">
        <v>13</v>
      </c>
      <c r="F44" s="469">
        <v>17</v>
      </c>
      <c r="G44" s="303">
        <f>SUM(E44:F44)</f>
        <v>30</v>
      </c>
      <c r="H44" s="470">
        <f>G44/D44</f>
        <v>1</v>
      </c>
      <c r="I44" s="469">
        <v>13</v>
      </c>
      <c r="J44" s="469">
        <v>17</v>
      </c>
      <c r="K44" s="303">
        <f>SUM(I44:J44)</f>
        <v>30</v>
      </c>
      <c r="L44" s="469">
        <v>13</v>
      </c>
      <c r="M44" s="469">
        <v>17</v>
      </c>
      <c r="N44" s="303">
        <f>SUM(L44:M44)</f>
        <v>30</v>
      </c>
      <c r="O44" s="470">
        <f>N44/K44</f>
        <v>1</v>
      </c>
    </row>
    <row r="45" spans="1:15">
      <c r="A45" s="485" t="s">
        <v>28</v>
      </c>
      <c r="B45" s="469"/>
      <c r="C45" s="469"/>
      <c r="D45" s="303">
        <f t="shared" si="8"/>
        <v>0</v>
      </c>
      <c r="E45" s="469"/>
      <c r="F45" s="469"/>
      <c r="G45" s="303"/>
      <c r="H45" s="484"/>
      <c r="I45" s="469"/>
      <c r="J45" s="469"/>
      <c r="K45" s="303">
        <f>+J45+I45</f>
        <v>0</v>
      </c>
      <c r="L45" s="469"/>
      <c r="M45" s="469"/>
      <c r="N45" s="303"/>
      <c r="O45" s="484"/>
    </row>
    <row r="46" spans="1:15">
      <c r="A46" s="485" t="s">
        <v>29</v>
      </c>
      <c r="B46" s="469">
        <v>84</v>
      </c>
      <c r="C46" s="469">
        <v>96</v>
      </c>
      <c r="D46" s="303">
        <f>SUM(B46:C46)</f>
        <v>180</v>
      </c>
      <c r="E46" s="469">
        <v>74</v>
      </c>
      <c r="F46" s="469">
        <v>85</v>
      </c>
      <c r="G46" s="303">
        <f>SUM(E46:F46)</f>
        <v>159</v>
      </c>
      <c r="H46" s="484">
        <f>+G46/D46</f>
        <v>0.8833333333333333</v>
      </c>
      <c r="I46" s="469">
        <v>81</v>
      </c>
      <c r="J46" s="469">
        <v>94</v>
      </c>
      <c r="K46" s="303">
        <f>+J46+I46</f>
        <v>175</v>
      </c>
      <c r="L46" s="469">
        <v>72</v>
      </c>
      <c r="M46" s="469">
        <v>81</v>
      </c>
      <c r="N46" s="303">
        <f>+M46+L46</f>
        <v>153</v>
      </c>
      <c r="O46" s="484">
        <f>+N46/K46</f>
        <v>0.87428571428571433</v>
      </c>
    </row>
    <row r="47" spans="1:15">
      <c r="A47" s="485" t="s">
        <v>774</v>
      </c>
      <c r="B47" s="469">
        <v>25</v>
      </c>
      <c r="C47" s="469">
        <v>42</v>
      </c>
      <c r="D47" s="303">
        <v>67</v>
      </c>
      <c r="E47" s="469">
        <v>22</v>
      </c>
      <c r="F47" s="469">
        <v>40</v>
      </c>
      <c r="G47" s="303">
        <v>62</v>
      </c>
      <c r="H47" s="470">
        <v>0.92537313432835822</v>
      </c>
      <c r="I47" s="469">
        <v>25</v>
      </c>
      <c r="J47" s="469">
        <v>42</v>
      </c>
      <c r="K47" s="303">
        <v>67</v>
      </c>
      <c r="L47" s="469">
        <v>22</v>
      </c>
      <c r="M47" s="469">
        <v>40</v>
      </c>
      <c r="N47" s="303">
        <v>62</v>
      </c>
      <c r="O47" s="470">
        <v>0.92537313432835822</v>
      </c>
    </row>
    <row r="48" spans="1:15">
      <c r="A48" s="485" t="s">
        <v>30</v>
      </c>
      <c r="B48" s="469">
        <v>23</v>
      </c>
      <c r="C48" s="469">
        <v>38</v>
      </c>
      <c r="D48" s="303">
        <v>61</v>
      </c>
      <c r="E48" s="469">
        <v>14</v>
      </c>
      <c r="F48" s="469">
        <v>18</v>
      </c>
      <c r="G48" s="303">
        <v>32</v>
      </c>
      <c r="H48" s="484">
        <f>+G48/D48</f>
        <v>0.52459016393442626</v>
      </c>
      <c r="I48" s="469">
        <v>15</v>
      </c>
      <c r="J48" s="469">
        <v>23</v>
      </c>
      <c r="K48" s="303">
        <v>38</v>
      </c>
      <c r="L48" s="469">
        <v>12</v>
      </c>
      <c r="M48" s="469">
        <v>18</v>
      </c>
      <c r="N48" s="303">
        <v>30</v>
      </c>
      <c r="O48" s="470">
        <v>0.78947368421052633</v>
      </c>
    </row>
    <row r="49" spans="1:15">
      <c r="A49" s="485" t="s">
        <v>775</v>
      </c>
      <c r="B49" s="469">
        <v>82</v>
      </c>
      <c r="C49" s="469">
        <v>93</v>
      </c>
      <c r="D49" s="303">
        <f>SUM(B49:C49)</f>
        <v>175</v>
      </c>
      <c r="E49" s="469">
        <v>54</v>
      </c>
      <c r="F49" s="469">
        <v>69</v>
      </c>
      <c r="G49" s="303">
        <f>SUM(E49:F49)</f>
        <v>123</v>
      </c>
      <c r="H49" s="484">
        <f>+G49/D49</f>
        <v>0.70285714285714285</v>
      </c>
      <c r="I49" s="469">
        <v>50</v>
      </c>
      <c r="J49" s="469">
        <v>64</v>
      </c>
      <c r="K49" s="303">
        <f>+J49+I49</f>
        <v>114</v>
      </c>
      <c r="L49" s="469">
        <v>41</v>
      </c>
      <c r="M49" s="469">
        <v>58</v>
      </c>
      <c r="N49" s="303">
        <f>+M49+L49</f>
        <v>99</v>
      </c>
      <c r="O49" s="484">
        <f>+N49/K49</f>
        <v>0.86842105263157898</v>
      </c>
    </row>
    <row r="50" spans="1:15">
      <c r="A50" s="485" t="s">
        <v>31</v>
      </c>
      <c r="B50" s="469">
        <v>75</v>
      </c>
      <c r="C50" s="469">
        <v>79</v>
      </c>
      <c r="D50" s="303">
        <f>SUM(B50:C50)</f>
        <v>154</v>
      </c>
      <c r="E50" s="469">
        <v>50</v>
      </c>
      <c r="F50" s="469">
        <v>56</v>
      </c>
      <c r="G50" s="303">
        <f>SUM(E50:F50)</f>
        <v>106</v>
      </c>
      <c r="H50" s="484">
        <f>+G50/D50</f>
        <v>0.68831168831168832</v>
      </c>
      <c r="I50" s="469">
        <v>71</v>
      </c>
      <c r="J50" s="469">
        <v>77</v>
      </c>
      <c r="K50" s="303">
        <f>+J50+I50</f>
        <v>148</v>
      </c>
      <c r="L50" s="469">
        <v>50</v>
      </c>
      <c r="M50" s="469">
        <v>56</v>
      </c>
      <c r="N50" s="303">
        <f>+M50+L50</f>
        <v>106</v>
      </c>
      <c r="O50" s="484">
        <f>+N50/K50</f>
        <v>0.71621621621621623</v>
      </c>
    </row>
    <row r="51" spans="1:15">
      <c r="A51" s="485" t="s">
        <v>776</v>
      </c>
      <c r="B51" s="469">
        <v>93</v>
      </c>
      <c r="C51" s="469">
        <v>91</v>
      </c>
      <c r="D51" s="303">
        <v>184</v>
      </c>
      <c r="E51" s="469">
        <v>85</v>
      </c>
      <c r="F51" s="469">
        <v>80</v>
      </c>
      <c r="G51" s="303">
        <v>165</v>
      </c>
      <c r="H51" s="470">
        <v>0.89673913043478259</v>
      </c>
      <c r="I51" s="469">
        <v>93</v>
      </c>
      <c r="J51" s="469">
        <v>91</v>
      </c>
      <c r="K51" s="303">
        <v>184</v>
      </c>
      <c r="L51" s="469">
        <v>85</v>
      </c>
      <c r="M51" s="469">
        <v>80</v>
      </c>
      <c r="N51" s="303">
        <v>165</v>
      </c>
      <c r="O51" s="470">
        <v>0.89673913043478259</v>
      </c>
    </row>
    <row r="52" spans="1:15">
      <c r="A52" s="485" t="s">
        <v>32</v>
      </c>
      <c r="B52" s="469">
        <v>23</v>
      </c>
      <c r="C52" s="469">
        <v>24</v>
      </c>
      <c r="D52" s="303">
        <f>SUM(B52:C52)</f>
        <v>47</v>
      </c>
      <c r="E52" s="469">
        <v>17</v>
      </c>
      <c r="F52" s="469">
        <v>20</v>
      </c>
      <c r="G52" s="303">
        <f>SUM(E52:F52)</f>
        <v>37</v>
      </c>
      <c r="H52" s="484">
        <f>+G52/D52</f>
        <v>0.78723404255319152</v>
      </c>
      <c r="I52" s="469">
        <v>23</v>
      </c>
      <c r="J52" s="469">
        <v>24</v>
      </c>
      <c r="K52" s="303">
        <f>+J52+I52</f>
        <v>47</v>
      </c>
      <c r="L52" s="469">
        <v>17</v>
      </c>
      <c r="M52" s="469">
        <v>20</v>
      </c>
      <c r="N52" s="303">
        <f>+M52+L52</f>
        <v>37</v>
      </c>
      <c r="O52" s="484">
        <f>+N52/K52</f>
        <v>0.78723404255319152</v>
      </c>
    </row>
    <row r="53" spans="1:15">
      <c r="A53" s="485" t="s">
        <v>53</v>
      </c>
      <c r="B53" s="469">
        <v>42</v>
      </c>
      <c r="C53" s="469">
        <v>83</v>
      </c>
      <c r="D53" s="303">
        <f>SUM(B53:C53)</f>
        <v>125</v>
      </c>
      <c r="E53" s="469">
        <v>36</v>
      </c>
      <c r="F53" s="469">
        <v>45</v>
      </c>
      <c r="G53" s="303">
        <f>SUM(E53:F53)</f>
        <v>81</v>
      </c>
      <c r="H53" s="484">
        <f>+G53/D53</f>
        <v>0.64800000000000002</v>
      </c>
      <c r="I53" s="469">
        <v>42</v>
      </c>
      <c r="J53" s="469">
        <v>83</v>
      </c>
      <c r="K53" s="303">
        <f>+J53+I53</f>
        <v>125</v>
      </c>
      <c r="L53" s="469">
        <v>36</v>
      </c>
      <c r="M53" s="469">
        <v>45</v>
      </c>
      <c r="N53" s="303">
        <f>+M53+L53</f>
        <v>81</v>
      </c>
      <c r="O53" s="484">
        <f>+N53/K53</f>
        <v>0.64800000000000002</v>
      </c>
    </row>
    <row r="54" spans="1:15">
      <c r="A54" s="485" t="s">
        <v>34</v>
      </c>
      <c r="B54" s="469"/>
      <c r="C54" s="469"/>
      <c r="D54" s="303"/>
      <c r="E54" s="469"/>
      <c r="F54" s="469"/>
      <c r="G54" s="303"/>
      <c r="H54" s="484"/>
      <c r="I54" s="469"/>
      <c r="J54" s="469"/>
      <c r="K54" s="303"/>
      <c r="L54" s="469"/>
      <c r="M54" s="469"/>
      <c r="N54" s="303"/>
      <c r="O54" s="484"/>
    </row>
    <row r="55" spans="1:15">
      <c r="A55" s="612" t="s">
        <v>35</v>
      </c>
      <c r="B55" s="613">
        <v>56</v>
      </c>
      <c r="C55" s="613">
        <v>65</v>
      </c>
      <c r="D55" s="320">
        <f>SUM(B55:C55)</f>
        <v>121</v>
      </c>
      <c r="E55" s="613">
        <v>51</v>
      </c>
      <c r="F55" s="613">
        <v>59</v>
      </c>
      <c r="G55" s="320">
        <f>SUM(E55:F55)</f>
        <v>110</v>
      </c>
      <c r="H55" s="614">
        <f>+G55/D55</f>
        <v>0.90909090909090906</v>
      </c>
      <c r="I55" s="613">
        <v>56</v>
      </c>
      <c r="J55" s="613">
        <v>65</v>
      </c>
      <c r="K55" s="320">
        <v>121</v>
      </c>
      <c r="L55" s="613">
        <v>51</v>
      </c>
      <c r="M55" s="613">
        <v>59</v>
      </c>
      <c r="N55" s="320">
        <f>+M55+L55</f>
        <v>110</v>
      </c>
      <c r="O55" s="484">
        <f>+N55/K55</f>
        <v>0.90909090909090906</v>
      </c>
    </row>
    <row r="56" spans="1:15">
      <c r="A56" s="451"/>
      <c r="B56" s="543">
        <f>SUM(B35:B55)</f>
        <v>1905</v>
      </c>
      <c r="C56" s="543">
        <f t="shared" ref="C56:I56" si="9">SUM(C35:C55)</f>
        <v>2132</v>
      </c>
      <c r="D56" s="543">
        <f t="shared" si="9"/>
        <v>4037</v>
      </c>
      <c r="E56" s="543">
        <f t="shared" si="9"/>
        <v>1631</v>
      </c>
      <c r="F56" s="543">
        <f t="shared" si="9"/>
        <v>1787</v>
      </c>
      <c r="G56" s="543">
        <f t="shared" si="9"/>
        <v>3418</v>
      </c>
      <c r="H56" s="608">
        <f>+G56/D56</f>
        <v>0.84666831805796383</v>
      </c>
      <c r="I56" s="543">
        <f t="shared" si="9"/>
        <v>1752</v>
      </c>
      <c r="J56" s="543">
        <f>SUM(J35:J55)</f>
        <v>2001</v>
      </c>
      <c r="K56" s="543">
        <f>SUM(K35:K55)</f>
        <v>3753</v>
      </c>
      <c r="L56" s="543">
        <f>SUM(L35:L55)</f>
        <v>1398</v>
      </c>
      <c r="M56" s="543">
        <f>SUM(M35:M55)</f>
        <v>1587</v>
      </c>
      <c r="N56" s="543">
        <f>SUM(N35:N55)</f>
        <v>2985</v>
      </c>
      <c r="O56" s="608">
        <f>+N56/K56</f>
        <v>0.79536370903277376</v>
      </c>
    </row>
    <row r="58" spans="1:15">
      <c r="A58" s="1124" t="s">
        <v>205</v>
      </c>
      <c r="B58" s="1124"/>
      <c r="C58" s="1124"/>
      <c r="D58" s="1124"/>
      <c r="E58" s="1124"/>
      <c r="F58" s="1124"/>
      <c r="G58" s="1124"/>
      <c r="H58" s="1124"/>
      <c r="I58" s="1124"/>
      <c r="J58" s="1124"/>
      <c r="K58" s="1124"/>
      <c r="L58" s="1124"/>
      <c r="M58" s="1124"/>
      <c r="N58" s="1124"/>
      <c r="O58" s="302"/>
    </row>
    <row r="59" spans="1:15">
      <c r="A59" s="468" t="s">
        <v>55</v>
      </c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</row>
    <row r="60" spans="1:15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</row>
    <row r="61" spans="1:15" ht="13.5" thickBot="1">
      <c r="A61" s="274" t="s">
        <v>37</v>
      </c>
      <c r="B61" s="274"/>
      <c r="C61" s="274"/>
      <c r="D61" s="274"/>
      <c r="E61" s="274"/>
      <c r="F61" s="274"/>
      <c r="G61" s="274"/>
      <c r="H61" s="274"/>
      <c r="I61" s="274"/>
      <c r="J61" s="274"/>
      <c r="K61" s="274"/>
      <c r="L61" s="274"/>
      <c r="M61" s="274"/>
      <c r="N61" s="274"/>
      <c r="O61" s="274"/>
    </row>
    <row r="62" spans="1:15" ht="13.5" thickBot="1">
      <c r="A62" s="611" t="s">
        <v>38</v>
      </c>
      <c r="B62" s="487" t="s">
        <v>39</v>
      </c>
      <c r="C62" s="479"/>
      <c r="D62" s="479"/>
      <c r="E62" s="479"/>
      <c r="F62" s="479"/>
      <c r="G62" s="479"/>
      <c r="H62" s="488"/>
      <c r="I62" s="487" t="s">
        <v>987</v>
      </c>
      <c r="J62" s="479"/>
      <c r="K62" s="479"/>
      <c r="L62" s="479"/>
      <c r="M62" s="479"/>
      <c r="N62" s="479"/>
      <c r="O62" s="488"/>
    </row>
    <row r="63" spans="1:15" ht="13.5" thickBot="1">
      <c r="A63" s="489"/>
      <c r="B63" s="500" t="s">
        <v>40</v>
      </c>
      <c r="C63" s="501" t="s">
        <v>43</v>
      </c>
      <c r="D63" s="501" t="s">
        <v>44</v>
      </c>
      <c r="E63" s="501" t="s">
        <v>45</v>
      </c>
      <c r="F63" s="501" t="s">
        <v>46</v>
      </c>
      <c r="G63" s="501" t="s">
        <v>47</v>
      </c>
      <c r="H63" s="502" t="s">
        <v>48</v>
      </c>
      <c r="I63" s="500" t="s">
        <v>40</v>
      </c>
      <c r="J63" s="501" t="s">
        <v>43</v>
      </c>
      <c r="K63" s="501" t="s">
        <v>44</v>
      </c>
      <c r="L63" s="501" t="s">
        <v>45</v>
      </c>
      <c r="M63" s="501" t="s">
        <v>46</v>
      </c>
      <c r="N63" s="501" t="s">
        <v>47</v>
      </c>
      <c r="O63" s="502" t="s">
        <v>49</v>
      </c>
    </row>
    <row r="64" spans="1:15">
      <c r="A64" s="493" t="s">
        <v>773</v>
      </c>
      <c r="B64" s="494">
        <v>1450</v>
      </c>
      <c r="C64" s="196">
        <v>1587</v>
      </c>
      <c r="D64" s="196">
        <v>3037</v>
      </c>
      <c r="E64" s="196">
        <v>1252</v>
      </c>
      <c r="F64" s="196">
        <v>1338</v>
      </c>
      <c r="G64" s="196">
        <v>2590</v>
      </c>
      <c r="H64" s="484">
        <f t="shared" ref="H64:H83" si="10">+G64/D64</f>
        <v>0.85281527823510039</v>
      </c>
      <c r="I64" s="494">
        <v>1354</v>
      </c>
      <c r="J64" s="196">
        <v>1518</v>
      </c>
      <c r="K64" s="196">
        <v>2872</v>
      </c>
      <c r="L64" s="196">
        <v>884</v>
      </c>
      <c r="M64" s="196">
        <v>999</v>
      </c>
      <c r="N64" s="196">
        <v>1883</v>
      </c>
      <c r="O64" s="484">
        <f t="shared" ref="O64:O85" si="11">+N64/K64</f>
        <v>0.65564066852367686</v>
      </c>
    </row>
    <row r="65" spans="1:15">
      <c r="A65" s="471" t="s">
        <v>50</v>
      </c>
      <c r="B65" s="495">
        <v>159</v>
      </c>
      <c r="C65" s="496">
        <v>176</v>
      </c>
      <c r="D65" s="496">
        <v>335</v>
      </c>
      <c r="E65" s="496">
        <v>111</v>
      </c>
      <c r="F65" s="496">
        <v>121</v>
      </c>
      <c r="G65" s="496">
        <v>232</v>
      </c>
      <c r="H65" s="484">
        <f t="shared" si="10"/>
        <v>0.69253731343283587</v>
      </c>
      <c r="I65" s="495">
        <v>169</v>
      </c>
      <c r="J65" s="496">
        <v>157</v>
      </c>
      <c r="K65" s="496">
        <v>326</v>
      </c>
      <c r="L65" s="496">
        <v>105</v>
      </c>
      <c r="M65" s="496">
        <v>110</v>
      </c>
      <c r="N65" s="496">
        <v>215</v>
      </c>
      <c r="O65" s="484">
        <f t="shared" si="11"/>
        <v>0.6595092024539877</v>
      </c>
    </row>
    <row r="66" spans="1:15">
      <c r="A66" s="471" t="s">
        <v>51</v>
      </c>
      <c r="B66" s="495">
        <v>356</v>
      </c>
      <c r="C66" s="496">
        <v>392</v>
      </c>
      <c r="D66" s="496">
        <v>748</v>
      </c>
      <c r="E66" s="496">
        <v>235</v>
      </c>
      <c r="F66" s="496">
        <v>250</v>
      </c>
      <c r="G66" s="496">
        <v>485</v>
      </c>
      <c r="H66" s="484">
        <f t="shared" si="10"/>
        <v>0.64839572192513373</v>
      </c>
      <c r="I66" s="495">
        <v>341</v>
      </c>
      <c r="J66" s="496">
        <v>379</v>
      </c>
      <c r="K66" s="496">
        <v>720</v>
      </c>
      <c r="L66" s="496">
        <v>232</v>
      </c>
      <c r="M66" s="496">
        <v>247</v>
      </c>
      <c r="N66" s="496">
        <v>479</v>
      </c>
      <c r="O66" s="484">
        <f t="shared" si="11"/>
        <v>0.66527777777777775</v>
      </c>
    </row>
    <row r="67" spans="1:15">
      <c r="A67" s="471" t="s">
        <v>22</v>
      </c>
      <c r="B67" s="495">
        <v>59</v>
      </c>
      <c r="C67" s="496">
        <v>73</v>
      </c>
      <c r="D67" s="496">
        <v>132</v>
      </c>
      <c r="E67" s="496">
        <v>38</v>
      </c>
      <c r="F67" s="496">
        <v>58</v>
      </c>
      <c r="G67" s="496">
        <v>96</v>
      </c>
      <c r="H67" s="484">
        <f t="shared" si="10"/>
        <v>0.72727272727272729</v>
      </c>
      <c r="I67" s="495">
        <v>59</v>
      </c>
      <c r="J67" s="496">
        <v>72</v>
      </c>
      <c r="K67" s="496">
        <v>91</v>
      </c>
      <c r="L67" s="496">
        <v>49</v>
      </c>
      <c r="M67" s="496">
        <v>27</v>
      </c>
      <c r="N67" s="496">
        <v>76</v>
      </c>
      <c r="O67" s="484">
        <f t="shared" si="11"/>
        <v>0.8351648351648352</v>
      </c>
    </row>
    <row r="68" spans="1:15">
      <c r="A68" s="471" t="s">
        <v>23</v>
      </c>
      <c r="B68" s="495">
        <v>358</v>
      </c>
      <c r="C68" s="496">
        <v>330</v>
      </c>
      <c r="D68" s="496">
        <v>688</v>
      </c>
      <c r="E68" s="496">
        <v>168</v>
      </c>
      <c r="F68" s="496">
        <v>146</v>
      </c>
      <c r="G68" s="496">
        <v>314</v>
      </c>
      <c r="H68" s="484">
        <f t="shared" si="10"/>
        <v>0.45639534883720928</v>
      </c>
      <c r="I68" s="495">
        <v>335</v>
      </c>
      <c r="J68" s="496">
        <v>302</v>
      </c>
      <c r="K68" s="496">
        <v>637</v>
      </c>
      <c r="L68" s="496">
        <v>161</v>
      </c>
      <c r="M68" s="496">
        <v>141</v>
      </c>
      <c r="N68" s="496">
        <v>302</v>
      </c>
      <c r="O68" s="484">
        <f t="shared" si="11"/>
        <v>0.47409733124018838</v>
      </c>
    </row>
    <row r="69" spans="1:15">
      <c r="A69" s="471" t="s">
        <v>24</v>
      </c>
      <c r="B69" s="495">
        <v>86</v>
      </c>
      <c r="C69" s="496">
        <v>110</v>
      </c>
      <c r="D69" s="496">
        <v>196</v>
      </c>
      <c r="E69" s="496">
        <v>74</v>
      </c>
      <c r="F69" s="496">
        <v>94</v>
      </c>
      <c r="G69" s="496">
        <v>168</v>
      </c>
      <c r="H69" s="484">
        <f t="shared" si="10"/>
        <v>0.8571428571428571</v>
      </c>
      <c r="I69" s="495">
        <v>81</v>
      </c>
      <c r="J69" s="496">
        <v>100</v>
      </c>
      <c r="K69" s="496">
        <v>181</v>
      </c>
      <c r="L69" s="496">
        <v>70</v>
      </c>
      <c r="M69" s="496">
        <v>90</v>
      </c>
      <c r="N69" s="496">
        <v>160</v>
      </c>
      <c r="O69" s="484">
        <f t="shared" si="11"/>
        <v>0.88397790055248615</v>
      </c>
    </row>
    <row r="70" spans="1:15">
      <c r="A70" s="471" t="s">
        <v>771</v>
      </c>
      <c r="B70" s="495">
        <v>448</v>
      </c>
      <c r="C70" s="496">
        <v>397</v>
      </c>
      <c r="D70" s="496">
        <v>845</v>
      </c>
      <c r="E70" s="496">
        <v>262</v>
      </c>
      <c r="F70" s="496">
        <v>239</v>
      </c>
      <c r="G70" s="496">
        <v>501</v>
      </c>
      <c r="H70" s="484">
        <f t="shared" si="10"/>
        <v>0.59289940828402365</v>
      </c>
      <c r="I70" s="495">
        <v>405</v>
      </c>
      <c r="J70" s="496">
        <v>372</v>
      </c>
      <c r="K70" s="496">
        <v>777</v>
      </c>
      <c r="L70" s="496">
        <v>256</v>
      </c>
      <c r="M70" s="496">
        <v>238</v>
      </c>
      <c r="N70" s="496">
        <v>494</v>
      </c>
      <c r="O70" s="484">
        <f t="shared" si="11"/>
        <v>0.6357786357786358</v>
      </c>
    </row>
    <row r="71" spans="1:15">
      <c r="A71" s="471" t="s">
        <v>25</v>
      </c>
      <c r="B71" s="495">
        <v>851</v>
      </c>
      <c r="C71" s="496">
        <v>805</v>
      </c>
      <c r="D71" s="496">
        <v>1656</v>
      </c>
      <c r="E71" s="496">
        <v>495</v>
      </c>
      <c r="F71" s="496">
        <v>423</v>
      </c>
      <c r="G71" s="496">
        <v>918</v>
      </c>
      <c r="H71" s="484">
        <f t="shared" si="10"/>
        <v>0.55434782608695654</v>
      </c>
      <c r="I71" s="495">
        <v>825</v>
      </c>
      <c r="J71" s="496">
        <v>783</v>
      </c>
      <c r="K71" s="496">
        <v>1608</v>
      </c>
      <c r="L71" s="496">
        <v>477</v>
      </c>
      <c r="M71" s="496">
        <v>381</v>
      </c>
      <c r="N71" s="496">
        <v>858</v>
      </c>
      <c r="O71" s="484">
        <f t="shared" si="11"/>
        <v>0.53358208955223885</v>
      </c>
    </row>
    <row r="72" spans="1:15">
      <c r="A72" s="471" t="s">
        <v>52</v>
      </c>
      <c r="B72" s="495">
        <v>1219</v>
      </c>
      <c r="C72" s="496">
        <v>845</v>
      </c>
      <c r="D72" s="496">
        <v>2064</v>
      </c>
      <c r="E72" s="496">
        <v>514</v>
      </c>
      <c r="F72" s="496">
        <v>318</v>
      </c>
      <c r="G72" s="496">
        <v>832</v>
      </c>
      <c r="H72" s="484">
        <f t="shared" si="10"/>
        <v>0.40310077519379844</v>
      </c>
      <c r="I72" s="495">
        <v>1157</v>
      </c>
      <c r="J72" s="496">
        <v>827</v>
      </c>
      <c r="K72" s="496">
        <v>1984</v>
      </c>
      <c r="L72" s="496">
        <v>423</v>
      </c>
      <c r="M72" s="496">
        <v>260</v>
      </c>
      <c r="N72" s="496">
        <v>683</v>
      </c>
      <c r="O72" s="484">
        <f t="shared" si="11"/>
        <v>0.3442540322580645</v>
      </c>
    </row>
    <row r="73" spans="1:15">
      <c r="A73" s="471" t="s">
        <v>27</v>
      </c>
      <c r="B73" s="495">
        <v>137</v>
      </c>
      <c r="C73" s="496">
        <v>132</v>
      </c>
      <c r="D73" s="496">
        <v>269</v>
      </c>
      <c r="E73" s="496">
        <v>86</v>
      </c>
      <c r="F73" s="496">
        <v>91</v>
      </c>
      <c r="G73" s="496">
        <v>177</v>
      </c>
      <c r="H73" s="484">
        <f t="shared" si="10"/>
        <v>0.65799256505576209</v>
      </c>
      <c r="I73" s="495">
        <v>129</v>
      </c>
      <c r="J73" s="496">
        <v>123</v>
      </c>
      <c r="K73" s="496">
        <v>252</v>
      </c>
      <c r="L73" s="496">
        <v>79</v>
      </c>
      <c r="M73" s="496">
        <v>80</v>
      </c>
      <c r="N73" s="496">
        <v>159</v>
      </c>
      <c r="O73" s="484">
        <f t="shared" si="11"/>
        <v>0.63095238095238093</v>
      </c>
    </row>
    <row r="74" spans="1:15">
      <c r="A74" s="471" t="s">
        <v>28</v>
      </c>
      <c r="B74" s="495">
        <v>29</v>
      </c>
      <c r="C74" s="496">
        <v>27</v>
      </c>
      <c r="D74" s="496">
        <v>56</v>
      </c>
      <c r="E74" s="496">
        <v>6</v>
      </c>
      <c r="F74" s="496">
        <v>5</v>
      </c>
      <c r="G74" s="496">
        <v>11</v>
      </c>
      <c r="H74" s="484">
        <f t="shared" si="10"/>
        <v>0.19642857142857142</v>
      </c>
      <c r="I74" s="495">
        <v>29</v>
      </c>
      <c r="J74" s="496">
        <v>27</v>
      </c>
      <c r="K74" s="496">
        <v>56</v>
      </c>
      <c r="L74" s="496">
        <v>6</v>
      </c>
      <c r="M74" s="496">
        <v>5</v>
      </c>
      <c r="N74" s="496">
        <v>11</v>
      </c>
      <c r="O74" s="484">
        <f t="shared" si="11"/>
        <v>0.19642857142857142</v>
      </c>
    </row>
    <row r="75" spans="1:15">
      <c r="A75" s="471" t="s">
        <v>29</v>
      </c>
      <c r="B75" s="495">
        <v>276</v>
      </c>
      <c r="C75" s="496">
        <v>303</v>
      </c>
      <c r="D75" s="496">
        <v>579</v>
      </c>
      <c r="E75" s="496">
        <v>190</v>
      </c>
      <c r="F75" s="496">
        <v>212</v>
      </c>
      <c r="G75" s="496">
        <v>402</v>
      </c>
      <c r="H75" s="484">
        <f t="shared" si="10"/>
        <v>0.69430051813471505</v>
      </c>
      <c r="I75" s="495">
        <v>266</v>
      </c>
      <c r="J75" s="496">
        <v>292</v>
      </c>
      <c r="K75" s="496">
        <v>558</v>
      </c>
      <c r="L75" s="496">
        <v>186</v>
      </c>
      <c r="M75" s="496">
        <v>301</v>
      </c>
      <c r="N75" s="496">
        <v>487</v>
      </c>
      <c r="O75" s="484">
        <f t="shared" si="11"/>
        <v>0.87275985663082434</v>
      </c>
    </row>
    <row r="76" spans="1:15">
      <c r="A76" s="471" t="s">
        <v>774</v>
      </c>
      <c r="B76" s="495">
        <v>169</v>
      </c>
      <c r="C76" s="496">
        <v>218</v>
      </c>
      <c r="D76" s="496">
        <v>387</v>
      </c>
      <c r="E76" s="496">
        <v>112</v>
      </c>
      <c r="F76" s="496">
        <v>156</v>
      </c>
      <c r="G76" s="496">
        <v>268</v>
      </c>
      <c r="H76" s="484">
        <f t="shared" si="10"/>
        <v>0.69250645994832039</v>
      </c>
      <c r="I76" s="495">
        <v>156</v>
      </c>
      <c r="J76" s="496">
        <v>218</v>
      </c>
      <c r="K76" s="496">
        <v>374</v>
      </c>
      <c r="L76" s="496">
        <v>97</v>
      </c>
      <c r="M76" s="496">
        <v>153</v>
      </c>
      <c r="N76" s="496">
        <v>250</v>
      </c>
      <c r="O76" s="484">
        <f t="shared" si="11"/>
        <v>0.66844919786096257</v>
      </c>
    </row>
    <row r="77" spans="1:15">
      <c r="A77" s="471" t="s">
        <v>30</v>
      </c>
      <c r="B77" s="495">
        <v>419</v>
      </c>
      <c r="C77" s="496">
        <v>249</v>
      </c>
      <c r="D77" s="496">
        <v>668</v>
      </c>
      <c r="E77" s="496">
        <v>211</v>
      </c>
      <c r="F77" s="496">
        <v>113</v>
      </c>
      <c r="G77" s="496">
        <v>324</v>
      </c>
      <c r="H77" s="484">
        <f t="shared" si="10"/>
        <v>0.48502994011976047</v>
      </c>
      <c r="I77" s="495">
        <v>395</v>
      </c>
      <c r="J77" s="496">
        <v>230</v>
      </c>
      <c r="K77" s="496">
        <v>625</v>
      </c>
      <c r="L77" s="496">
        <v>206</v>
      </c>
      <c r="M77" s="496">
        <v>112</v>
      </c>
      <c r="N77" s="496">
        <v>318</v>
      </c>
      <c r="O77" s="484">
        <f t="shared" si="11"/>
        <v>0.50880000000000003</v>
      </c>
    </row>
    <row r="78" spans="1:15">
      <c r="A78" s="471" t="s">
        <v>775</v>
      </c>
      <c r="B78" s="495">
        <v>1366</v>
      </c>
      <c r="C78" s="496">
        <v>1027</v>
      </c>
      <c r="D78" s="496">
        <v>2393</v>
      </c>
      <c r="E78" s="496">
        <v>581</v>
      </c>
      <c r="F78" s="496">
        <v>373</v>
      </c>
      <c r="G78" s="496">
        <v>954</v>
      </c>
      <c r="H78" s="484">
        <f t="shared" si="10"/>
        <v>0.39866276640200587</v>
      </c>
      <c r="I78" s="495">
        <v>1280</v>
      </c>
      <c r="J78" s="496">
        <v>947</v>
      </c>
      <c r="K78" s="496">
        <v>2227</v>
      </c>
      <c r="L78" s="496">
        <v>562</v>
      </c>
      <c r="M78" s="496">
        <v>353</v>
      </c>
      <c r="N78" s="496">
        <v>915</v>
      </c>
      <c r="O78" s="484">
        <f t="shared" si="11"/>
        <v>0.4108666367310283</v>
      </c>
    </row>
    <row r="79" spans="1:15">
      <c r="A79" s="471" t="s">
        <v>31</v>
      </c>
      <c r="B79" s="495">
        <v>584</v>
      </c>
      <c r="C79" s="496">
        <v>567</v>
      </c>
      <c r="D79" s="496">
        <v>1151</v>
      </c>
      <c r="E79" s="496">
        <v>356</v>
      </c>
      <c r="F79" s="496">
        <v>356</v>
      </c>
      <c r="G79" s="496">
        <v>712</v>
      </c>
      <c r="H79" s="484">
        <f t="shared" si="10"/>
        <v>0.61859252823631627</v>
      </c>
      <c r="I79" s="495">
        <v>553</v>
      </c>
      <c r="J79" s="496">
        <v>551</v>
      </c>
      <c r="K79" s="496">
        <v>1104</v>
      </c>
      <c r="L79" s="496">
        <v>339</v>
      </c>
      <c r="M79" s="496">
        <v>346</v>
      </c>
      <c r="N79" s="496">
        <v>685</v>
      </c>
      <c r="O79" s="484">
        <f t="shared" si="11"/>
        <v>0.62047101449275366</v>
      </c>
    </row>
    <row r="80" spans="1:15">
      <c r="A80" s="471" t="s">
        <v>776</v>
      </c>
      <c r="B80" s="495">
        <v>281</v>
      </c>
      <c r="C80" s="496">
        <v>198</v>
      </c>
      <c r="D80" s="496">
        <v>479</v>
      </c>
      <c r="E80" s="496">
        <v>147</v>
      </c>
      <c r="F80" s="496">
        <v>134</v>
      </c>
      <c r="G80" s="496">
        <v>281</v>
      </c>
      <c r="H80" s="484">
        <f t="shared" si="10"/>
        <v>0.58663883089770352</v>
      </c>
      <c r="I80" s="495">
        <v>213</v>
      </c>
      <c r="J80" s="496">
        <v>197</v>
      </c>
      <c r="K80" s="496">
        <v>410</v>
      </c>
      <c r="L80" s="496">
        <v>145</v>
      </c>
      <c r="M80" s="496">
        <v>134</v>
      </c>
      <c r="N80" s="496">
        <v>279</v>
      </c>
      <c r="O80" s="484">
        <f t="shared" si="11"/>
        <v>0.68048780487804883</v>
      </c>
    </row>
    <row r="81" spans="1:15">
      <c r="A81" s="471" t="s">
        <v>32</v>
      </c>
      <c r="B81" s="495">
        <v>42</v>
      </c>
      <c r="C81" s="496">
        <v>47</v>
      </c>
      <c r="D81" s="496">
        <v>89</v>
      </c>
      <c r="E81" s="496">
        <v>27</v>
      </c>
      <c r="F81" s="496">
        <v>31</v>
      </c>
      <c r="G81" s="496">
        <v>58</v>
      </c>
      <c r="H81" s="484">
        <f t="shared" si="10"/>
        <v>0.651685393258427</v>
      </c>
      <c r="I81" s="495">
        <v>42</v>
      </c>
      <c r="J81" s="496">
        <v>46</v>
      </c>
      <c r="K81" s="496">
        <v>88</v>
      </c>
      <c r="L81" s="496">
        <v>27</v>
      </c>
      <c r="M81" s="496">
        <v>30</v>
      </c>
      <c r="N81" s="496">
        <v>57</v>
      </c>
      <c r="O81" s="484">
        <f t="shared" si="11"/>
        <v>0.64772727272727271</v>
      </c>
    </row>
    <row r="82" spans="1:15">
      <c r="A82" s="471" t="s">
        <v>53</v>
      </c>
      <c r="B82" s="495">
        <v>538</v>
      </c>
      <c r="C82" s="496">
        <v>452</v>
      </c>
      <c r="D82" s="496">
        <v>990</v>
      </c>
      <c r="E82" s="496">
        <v>300</v>
      </c>
      <c r="F82" s="496">
        <v>197</v>
      </c>
      <c r="G82" s="496">
        <v>497</v>
      </c>
      <c r="H82" s="484">
        <f t="shared" si="10"/>
        <v>0.50202020202020203</v>
      </c>
      <c r="I82" s="495">
        <v>535</v>
      </c>
      <c r="J82" s="496">
        <v>459</v>
      </c>
      <c r="K82" s="496">
        <v>994</v>
      </c>
      <c r="L82" s="496">
        <v>296</v>
      </c>
      <c r="M82" s="496">
        <v>192</v>
      </c>
      <c r="N82" s="496">
        <v>488</v>
      </c>
      <c r="O82" s="484">
        <f t="shared" si="11"/>
        <v>0.49094567404426559</v>
      </c>
    </row>
    <row r="83" spans="1:15">
      <c r="A83" s="471" t="s">
        <v>34</v>
      </c>
      <c r="B83" s="495">
        <v>49</v>
      </c>
      <c r="C83" s="496">
        <v>42</v>
      </c>
      <c r="D83" s="496">
        <v>91</v>
      </c>
      <c r="E83" s="496">
        <v>35</v>
      </c>
      <c r="F83" s="496">
        <v>26</v>
      </c>
      <c r="G83" s="496">
        <v>61</v>
      </c>
      <c r="H83" s="484">
        <f t="shared" si="10"/>
        <v>0.67032967032967028</v>
      </c>
      <c r="I83" s="495">
        <v>49</v>
      </c>
      <c r="J83" s="496">
        <v>42</v>
      </c>
      <c r="K83" s="496">
        <v>91</v>
      </c>
      <c r="L83" s="496">
        <v>35</v>
      </c>
      <c r="M83" s="496">
        <v>26</v>
      </c>
      <c r="N83" s="496">
        <v>61</v>
      </c>
      <c r="O83" s="484">
        <f t="shared" si="11"/>
        <v>0.67032967032967028</v>
      </c>
    </row>
    <row r="84" spans="1:15" ht="13.5" thickBot="1">
      <c r="A84" s="472" t="s">
        <v>35</v>
      </c>
      <c r="B84" s="497">
        <v>287</v>
      </c>
      <c r="C84" s="191">
        <v>293</v>
      </c>
      <c r="D84" s="191">
        <v>580</v>
      </c>
      <c r="E84" s="191">
        <v>164</v>
      </c>
      <c r="F84" s="191">
        <v>160</v>
      </c>
      <c r="G84" s="191">
        <v>324</v>
      </c>
      <c r="H84" s="484">
        <f>+G84/D84</f>
        <v>0.55862068965517242</v>
      </c>
      <c r="I84" s="497">
        <v>281</v>
      </c>
      <c r="J84" s="191">
        <v>288</v>
      </c>
      <c r="K84" s="191">
        <v>569</v>
      </c>
      <c r="L84" s="191">
        <v>161</v>
      </c>
      <c r="M84" s="191">
        <v>160</v>
      </c>
      <c r="N84" s="191">
        <v>321</v>
      </c>
      <c r="O84" s="484">
        <f t="shared" si="11"/>
        <v>0.56414762741652025</v>
      </c>
    </row>
    <row r="85" spans="1:15" ht="13.5" thickBot="1">
      <c r="A85" s="498" t="s">
        <v>54</v>
      </c>
      <c r="B85" s="499">
        <f t="shared" ref="B85:G85" si="12">SUM(B64:B84)</f>
        <v>9163</v>
      </c>
      <c r="C85" s="499">
        <f t="shared" si="12"/>
        <v>8270</v>
      </c>
      <c r="D85" s="499">
        <f t="shared" si="12"/>
        <v>17433</v>
      </c>
      <c r="E85" s="499">
        <f t="shared" si="12"/>
        <v>5364</v>
      </c>
      <c r="F85" s="499">
        <f t="shared" si="12"/>
        <v>4841</v>
      </c>
      <c r="G85" s="499">
        <f t="shared" si="12"/>
        <v>10205</v>
      </c>
      <c r="H85" s="608">
        <f>+G85/D85</f>
        <v>0.58538404175988068</v>
      </c>
      <c r="I85" s="499">
        <f t="shared" ref="I85:N85" si="13">SUM(I64:I84)</f>
        <v>8654</v>
      </c>
      <c r="J85" s="499">
        <f t="shared" si="13"/>
        <v>7930</v>
      </c>
      <c r="K85" s="499">
        <f t="shared" si="13"/>
        <v>16544</v>
      </c>
      <c r="L85" s="499">
        <f t="shared" si="13"/>
        <v>4796</v>
      </c>
      <c r="M85" s="499">
        <f t="shared" si="13"/>
        <v>4385</v>
      </c>
      <c r="N85" s="499">
        <f t="shared" si="13"/>
        <v>9181</v>
      </c>
      <c r="O85" s="608">
        <f t="shared" si="11"/>
        <v>0.55494439071566726</v>
      </c>
    </row>
    <row r="88" spans="1:15" s="503" customFormat="1"/>
    <row r="90" spans="1:15">
      <c r="A90" s="468" t="s">
        <v>204</v>
      </c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</row>
    <row r="91" spans="1:15">
      <c r="A91" s="1124" t="s">
        <v>65</v>
      </c>
      <c r="B91" s="1124"/>
      <c r="C91" s="1124"/>
      <c r="D91" s="1124"/>
      <c r="E91" s="1124"/>
      <c r="F91" s="1124"/>
      <c r="G91" s="1124"/>
      <c r="H91" s="1124"/>
      <c r="I91" s="1124"/>
      <c r="J91" s="1124"/>
      <c r="K91" s="1124"/>
      <c r="L91" s="1124"/>
      <c r="M91" s="1124"/>
      <c r="N91" s="1124"/>
      <c r="O91" s="317"/>
    </row>
    <row r="93" spans="1:15" ht="13.5" thickBot="1">
      <c r="A93" s="274" t="s">
        <v>11</v>
      </c>
    </row>
    <row r="94" spans="1:15" ht="13.5" thickBot="1">
      <c r="A94" s="504" t="s">
        <v>66</v>
      </c>
      <c r="B94" s="505" t="s">
        <v>67</v>
      </c>
      <c r="C94" s="506"/>
      <c r="D94" s="505"/>
      <c r="E94" s="506"/>
      <c r="F94" s="506"/>
      <c r="G94" s="506"/>
      <c r="H94" s="507"/>
      <c r="I94" s="1128" t="s">
        <v>585</v>
      </c>
      <c r="J94" s="1129"/>
      <c r="K94" s="1129"/>
      <c r="L94" s="1129"/>
      <c r="M94" s="1129"/>
      <c r="N94" s="1129"/>
      <c r="O94" s="1130"/>
    </row>
    <row r="95" spans="1:15" ht="13.5" thickBot="1">
      <c r="A95" s="508"/>
      <c r="B95" s="509" t="s">
        <v>57</v>
      </c>
      <c r="C95" s="491" t="s">
        <v>58</v>
      </c>
      <c r="D95" s="510" t="s">
        <v>59</v>
      </c>
      <c r="E95" s="491" t="s">
        <v>60</v>
      </c>
      <c r="F95" s="491" t="s">
        <v>61</v>
      </c>
      <c r="G95" s="511" t="s">
        <v>62</v>
      </c>
      <c r="H95" s="512" t="s">
        <v>63</v>
      </c>
      <c r="I95" s="490" t="s">
        <v>57</v>
      </c>
      <c r="J95" s="491" t="s">
        <v>58</v>
      </c>
      <c r="K95" s="511" t="s">
        <v>59</v>
      </c>
      <c r="L95" s="491" t="s">
        <v>60</v>
      </c>
      <c r="M95" s="491" t="s">
        <v>61</v>
      </c>
      <c r="N95" s="511" t="s">
        <v>64</v>
      </c>
      <c r="O95" s="512" t="s">
        <v>68</v>
      </c>
    </row>
    <row r="96" spans="1:15">
      <c r="A96" s="513" t="s">
        <v>19</v>
      </c>
      <c r="B96" s="514">
        <v>356</v>
      </c>
      <c r="C96" s="179">
        <v>301</v>
      </c>
      <c r="D96" s="180">
        <f t="shared" ref="D96:D116" si="14">SUM(B96:C96)</f>
        <v>657</v>
      </c>
      <c r="E96" s="179">
        <v>192</v>
      </c>
      <c r="F96" s="179">
        <v>136</v>
      </c>
      <c r="G96" s="179">
        <f>SUM(E96:F96)</f>
        <v>328</v>
      </c>
      <c r="H96" s="515">
        <f t="shared" ref="H96:H117" si="15">+G96/D96</f>
        <v>0.49923896499238962</v>
      </c>
      <c r="I96" s="514">
        <v>334</v>
      </c>
      <c r="J96" s="179">
        <v>292</v>
      </c>
      <c r="K96" s="179">
        <f>+I96+J96</f>
        <v>626</v>
      </c>
      <c r="L96" s="179">
        <v>126</v>
      </c>
      <c r="M96" s="179">
        <v>72</v>
      </c>
      <c r="N96" s="179">
        <f>+L96+M96</f>
        <v>198</v>
      </c>
      <c r="O96" s="515">
        <f t="shared" ref="O96:O117" si="16">+N96/K96</f>
        <v>0.31629392971246006</v>
      </c>
    </row>
    <row r="97" spans="1:15">
      <c r="A97" s="516" t="s">
        <v>20</v>
      </c>
      <c r="B97" s="517">
        <v>31</v>
      </c>
      <c r="C97" s="450">
        <v>30</v>
      </c>
      <c r="D97" s="518">
        <f>SUM(B97:C97)</f>
        <v>61</v>
      </c>
      <c r="E97" s="450">
        <v>16</v>
      </c>
      <c r="F97" s="450">
        <v>16</v>
      </c>
      <c r="G97" s="450">
        <f>SUM(E97:F97)</f>
        <v>32</v>
      </c>
      <c r="H97" s="519">
        <f>+G97/D97</f>
        <v>0.52459016393442626</v>
      </c>
      <c r="I97" s="517">
        <v>29</v>
      </c>
      <c r="J97" s="450">
        <v>29</v>
      </c>
      <c r="K97" s="450">
        <f>+I97+J97</f>
        <v>58</v>
      </c>
      <c r="L97" s="450">
        <v>13</v>
      </c>
      <c r="M97" s="450">
        <v>11</v>
      </c>
      <c r="N97" s="450">
        <f>+L97+M97</f>
        <v>24</v>
      </c>
      <c r="O97" s="519">
        <f>+N97/K97</f>
        <v>0.41379310344827586</v>
      </c>
    </row>
    <row r="98" spans="1:15">
      <c r="A98" s="516" t="s">
        <v>21</v>
      </c>
      <c r="B98" s="517">
        <v>107</v>
      </c>
      <c r="C98" s="450">
        <v>62</v>
      </c>
      <c r="D98" s="518">
        <f t="shared" si="14"/>
        <v>169</v>
      </c>
      <c r="E98" s="450">
        <v>63</v>
      </c>
      <c r="F98" s="450">
        <v>26</v>
      </c>
      <c r="G98" s="450">
        <f>SUM(E98:F98)</f>
        <v>89</v>
      </c>
      <c r="H98" s="515">
        <f t="shared" si="15"/>
        <v>0.52662721893491127</v>
      </c>
      <c r="I98" s="517">
        <v>98</v>
      </c>
      <c r="J98" s="450">
        <v>61</v>
      </c>
      <c r="K98" s="450">
        <f t="shared" ref="K98:K116" si="17">+I98+J98</f>
        <v>159</v>
      </c>
      <c r="L98" s="450">
        <v>59</v>
      </c>
      <c r="M98" s="450">
        <v>25</v>
      </c>
      <c r="N98" s="450">
        <f t="shared" ref="N98:N116" si="18">+L98+M98</f>
        <v>84</v>
      </c>
      <c r="O98" s="519">
        <f t="shared" si="16"/>
        <v>0.52830188679245282</v>
      </c>
    </row>
    <row r="99" spans="1:15">
      <c r="A99" s="516" t="s">
        <v>22</v>
      </c>
      <c r="B99" s="517"/>
      <c r="C99" s="450"/>
      <c r="D99" s="518"/>
      <c r="E99" s="450"/>
      <c r="F99" s="450"/>
      <c r="G99" s="450"/>
      <c r="H99" s="519"/>
      <c r="I99" s="517"/>
      <c r="J99" s="450"/>
      <c r="K99" s="450"/>
      <c r="L99" s="450"/>
      <c r="M99" s="450"/>
      <c r="N99" s="450"/>
      <c r="O99" s="519"/>
    </row>
    <row r="100" spans="1:15">
      <c r="A100" s="516" t="s">
        <v>23</v>
      </c>
      <c r="B100" s="517">
        <v>71</v>
      </c>
      <c r="C100" s="450">
        <v>60</v>
      </c>
      <c r="D100" s="518">
        <f t="shared" si="14"/>
        <v>131</v>
      </c>
      <c r="E100" s="450">
        <v>24</v>
      </c>
      <c r="F100" s="450">
        <v>17</v>
      </c>
      <c r="G100" s="450">
        <f t="shared" ref="G100:G116" si="19">SUM(E100:F100)</f>
        <v>41</v>
      </c>
      <c r="H100" s="519">
        <f t="shared" si="15"/>
        <v>0.31297709923664124</v>
      </c>
      <c r="I100" s="517">
        <v>66</v>
      </c>
      <c r="J100" s="450">
        <v>54</v>
      </c>
      <c r="K100" s="450">
        <f t="shared" si="17"/>
        <v>120</v>
      </c>
      <c r="L100" s="450">
        <v>23</v>
      </c>
      <c r="M100" s="450">
        <v>16</v>
      </c>
      <c r="N100" s="450">
        <f t="shared" si="18"/>
        <v>39</v>
      </c>
      <c r="O100" s="519">
        <f t="shared" si="16"/>
        <v>0.32500000000000001</v>
      </c>
    </row>
    <row r="101" spans="1:15">
      <c r="A101" s="516" t="s">
        <v>24</v>
      </c>
      <c r="B101" s="517">
        <v>9</v>
      </c>
      <c r="C101" s="450">
        <v>5</v>
      </c>
      <c r="D101" s="518">
        <f>SUM(B101:C101)</f>
        <v>14</v>
      </c>
      <c r="E101" s="450">
        <v>9</v>
      </c>
      <c r="F101" s="450">
        <v>4</v>
      </c>
      <c r="G101" s="450">
        <f>SUM(E101:F101)</f>
        <v>13</v>
      </c>
      <c r="H101" s="519">
        <f>+G101/D101</f>
        <v>0.9285714285714286</v>
      </c>
      <c r="I101" s="517">
        <v>8</v>
      </c>
      <c r="J101" s="450">
        <v>5</v>
      </c>
      <c r="K101" s="450">
        <f>+I101+J101</f>
        <v>13</v>
      </c>
      <c r="L101" s="450">
        <v>8</v>
      </c>
      <c r="M101" s="450">
        <v>4</v>
      </c>
      <c r="N101" s="450">
        <f>+L101+M101</f>
        <v>12</v>
      </c>
      <c r="O101" s="519">
        <f>+N101/K101</f>
        <v>0.92307692307692313</v>
      </c>
    </row>
    <row r="102" spans="1:15">
      <c r="A102" s="516" t="s">
        <v>771</v>
      </c>
      <c r="B102" s="517">
        <v>222</v>
      </c>
      <c r="C102" s="450">
        <v>142</v>
      </c>
      <c r="D102" s="518">
        <f t="shared" si="14"/>
        <v>364</v>
      </c>
      <c r="E102" s="450">
        <v>54</v>
      </c>
      <c r="F102" s="450">
        <v>19</v>
      </c>
      <c r="G102" s="450">
        <f t="shared" si="19"/>
        <v>73</v>
      </c>
      <c r="H102" s="519">
        <f t="shared" si="15"/>
        <v>0.20054945054945056</v>
      </c>
      <c r="I102" s="517">
        <v>174</v>
      </c>
      <c r="J102" s="450">
        <v>131</v>
      </c>
      <c r="K102" s="450">
        <f t="shared" si="17"/>
        <v>305</v>
      </c>
      <c r="L102" s="450">
        <v>33</v>
      </c>
      <c r="M102" s="450">
        <v>19</v>
      </c>
      <c r="N102" s="450">
        <f t="shared" si="18"/>
        <v>52</v>
      </c>
      <c r="O102" s="519">
        <f t="shared" si="16"/>
        <v>0.17049180327868851</v>
      </c>
    </row>
    <row r="103" spans="1:15">
      <c r="A103" s="516" t="s">
        <v>25</v>
      </c>
      <c r="B103" s="517">
        <v>99</v>
      </c>
      <c r="C103" s="450">
        <v>54</v>
      </c>
      <c r="D103" s="518">
        <f t="shared" si="14"/>
        <v>153</v>
      </c>
      <c r="E103" s="450">
        <v>36</v>
      </c>
      <c r="F103" s="450">
        <v>21</v>
      </c>
      <c r="G103" s="450">
        <f t="shared" si="19"/>
        <v>57</v>
      </c>
      <c r="H103" s="519">
        <f t="shared" si="15"/>
        <v>0.37254901960784315</v>
      </c>
      <c r="I103" s="517">
        <v>84</v>
      </c>
      <c r="J103" s="450">
        <v>53</v>
      </c>
      <c r="K103" s="450">
        <f t="shared" si="17"/>
        <v>137</v>
      </c>
      <c r="L103" s="450">
        <v>32</v>
      </c>
      <c r="M103" s="450">
        <v>20</v>
      </c>
      <c r="N103" s="450">
        <f t="shared" si="18"/>
        <v>52</v>
      </c>
      <c r="O103" s="519">
        <f t="shared" si="16"/>
        <v>0.37956204379562042</v>
      </c>
    </row>
    <row r="104" spans="1:15">
      <c r="A104" s="516" t="s">
        <v>26</v>
      </c>
      <c r="B104" s="517"/>
      <c r="C104" s="450"/>
      <c r="D104" s="518">
        <f t="shared" si="14"/>
        <v>0</v>
      </c>
      <c r="E104" s="450"/>
      <c r="F104" s="450"/>
      <c r="G104" s="450"/>
      <c r="H104" s="519"/>
      <c r="I104" s="517"/>
      <c r="J104" s="450"/>
      <c r="K104" s="450"/>
      <c r="L104" s="450"/>
      <c r="M104" s="450"/>
      <c r="N104" s="450"/>
      <c r="O104" s="519"/>
    </row>
    <row r="105" spans="1:15">
      <c r="A105" s="516" t="s">
        <v>27</v>
      </c>
      <c r="B105" s="517"/>
      <c r="C105" s="450"/>
      <c r="D105" s="518">
        <f t="shared" si="14"/>
        <v>0</v>
      </c>
      <c r="E105" s="450"/>
      <c r="F105" s="450"/>
      <c r="G105" s="450"/>
      <c r="H105" s="519"/>
      <c r="I105" s="517"/>
      <c r="J105" s="450"/>
      <c r="K105" s="450"/>
      <c r="L105" s="450"/>
      <c r="M105" s="450"/>
      <c r="N105" s="450"/>
      <c r="O105" s="519"/>
    </row>
    <row r="106" spans="1:15">
      <c r="A106" s="516" t="s">
        <v>28</v>
      </c>
      <c r="B106" s="517"/>
      <c r="C106" s="450"/>
      <c r="D106" s="518"/>
      <c r="E106" s="450"/>
      <c r="F106" s="450"/>
      <c r="G106" s="450"/>
      <c r="H106" s="519"/>
      <c r="I106" s="517"/>
      <c r="J106" s="450"/>
      <c r="K106" s="450"/>
      <c r="L106" s="450"/>
      <c r="M106" s="450"/>
      <c r="N106" s="450"/>
      <c r="O106" s="519"/>
    </row>
    <row r="107" spans="1:15">
      <c r="A107" s="516" t="s">
        <v>29</v>
      </c>
      <c r="B107" s="517">
        <v>94</v>
      </c>
      <c r="C107" s="450">
        <v>89</v>
      </c>
      <c r="D107" s="518">
        <f t="shared" si="14"/>
        <v>183</v>
      </c>
      <c r="E107" s="450">
        <v>41</v>
      </c>
      <c r="F107" s="450">
        <v>29</v>
      </c>
      <c r="G107" s="450">
        <f>SUM(E107:F107)</f>
        <v>70</v>
      </c>
      <c r="H107" s="519">
        <f t="shared" si="15"/>
        <v>0.38251366120218577</v>
      </c>
      <c r="I107" s="517">
        <v>86</v>
      </c>
      <c r="J107" s="450">
        <v>88</v>
      </c>
      <c r="K107" s="450">
        <f>+I107+J107</f>
        <v>174</v>
      </c>
      <c r="L107" s="450">
        <v>36</v>
      </c>
      <c r="M107" s="450">
        <v>29</v>
      </c>
      <c r="N107" s="450">
        <f>+L107+M107</f>
        <v>65</v>
      </c>
      <c r="O107" s="519">
        <f t="shared" si="16"/>
        <v>0.37356321839080459</v>
      </c>
    </row>
    <row r="108" spans="1:15">
      <c r="A108" s="516" t="s">
        <v>774</v>
      </c>
      <c r="B108" s="517">
        <v>95</v>
      </c>
      <c r="C108" s="450">
        <v>103</v>
      </c>
      <c r="D108" s="518">
        <f t="shared" si="14"/>
        <v>198</v>
      </c>
      <c r="E108" s="450">
        <v>58</v>
      </c>
      <c r="F108" s="450">
        <v>60</v>
      </c>
      <c r="G108" s="450">
        <f t="shared" si="19"/>
        <v>118</v>
      </c>
      <c r="H108" s="519">
        <f t="shared" si="15"/>
        <v>0.59595959595959591</v>
      </c>
      <c r="I108" s="517">
        <v>89</v>
      </c>
      <c r="J108" s="450">
        <v>97</v>
      </c>
      <c r="K108" s="450">
        <f t="shared" si="17"/>
        <v>186</v>
      </c>
      <c r="L108" s="450">
        <v>56</v>
      </c>
      <c r="M108" s="450">
        <v>52</v>
      </c>
      <c r="N108" s="450">
        <f t="shared" si="18"/>
        <v>108</v>
      </c>
      <c r="O108" s="519">
        <f t="shared" si="16"/>
        <v>0.58064516129032262</v>
      </c>
    </row>
    <row r="109" spans="1:15">
      <c r="A109" s="516" t="s">
        <v>30</v>
      </c>
      <c r="B109" s="517">
        <v>87</v>
      </c>
      <c r="C109" s="450">
        <v>40</v>
      </c>
      <c r="D109" s="518">
        <v>127</v>
      </c>
      <c r="E109" s="450">
        <v>40</v>
      </c>
      <c r="F109" s="450">
        <v>12</v>
      </c>
      <c r="G109" s="450">
        <f t="shared" si="19"/>
        <v>52</v>
      </c>
      <c r="H109" s="519">
        <f t="shared" si="15"/>
        <v>0.40944881889763779</v>
      </c>
      <c r="I109" s="517">
        <v>75</v>
      </c>
      <c r="J109" s="450">
        <v>35</v>
      </c>
      <c r="K109" s="450">
        <f t="shared" si="17"/>
        <v>110</v>
      </c>
      <c r="L109" s="450">
        <v>33</v>
      </c>
      <c r="M109" s="450">
        <v>10</v>
      </c>
      <c r="N109" s="450">
        <f t="shared" si="18"/>
        <v>43</v>
      </c>
      <c r="O109" s="519">
        <f t="shared" si="16"/>
        <v>0.39090909090909093</v>
      </c>
    </row>
    <row r="110" spans="1:15">
      <c r="A110" s="516" t="s">
        <v>775</v>
      </c>
      <c r="B110" s="517">
        <v>181</v>
      </c>
      <c r="C110" s="450">
        <v>91</v>
      </c>
      <c r="D110" s="518">
        <f t="shared" si="14"/>
        <v>272</v>
      </c>
      <c r="E110" s="450">
        <v>76</v>
      </c>
      <c r="F110" s="450">
        <v>28</v>
      </c>
      <c r="G110" s="450">
        <f t="shared" si="19"/>
        <v>104</v>
      </c>
      <c r="H110" s="519">
        <f t="shared" si="15"/>
        <v>0.38235294117647056</v>
      </c>
      <c r="I110" s="517">
        <v>140</v>
      </c>
      <c r="J110" s="450">
        <v>87</v>
      </c>
      <c r="K110" s="450">
        <f t="shared" si="17"/>
        <v>227</v>
      </c>
      <c r="L110" s="450">
        <v>62</v>
      </c>
      <c r="M110" s="450">
        <v>27</v>
      </c>
      <c r="N110" s="450">
        <f>+L110+M110</f>
        <v>89</v>
      </c>
      <c r="O110" s="519">
        <f>+N110/K110</f>
        <v>0.39207048458149779</v>
      </c>
    </row>
    <row r="111" spans="1:15">
      <c r="A111" s="516" t="s">
        <v>31</v>
      </c>
      <c r="B111" s="517">
        <v>112</v>
      </c>
      <c r="C111" s="450">
        <v>82</v>
      </c>
      <c r="D111" s="518">
        <f t="shared" si="14"/>
        <v>194</v>
      </c>
      <c r="E111" s="450">
        <v>34</v>
      </c>
      <c r="F111" s="450">
        <v>25</v>
      </c>
      <c r="G111" s="450">
        <f t="shared" si="19"/>
        <v>59</v>
      </c>
      <c r="H111" s="519">
        <f t="shared" si="15"/>
        <v>0.30412371134020616</v>
      </c>
      <c r="I111" s="517">
        <v>95</v>
      </c>
      <c r="J111" s="450">
        <v>70</v>
      </c>
      <c r="K111" s="450">
        <f t="shared" si="17"/>
        <v>165</v>
      </c>
      <c r="L111" s="450">
        <v>26</v>
      </c>
      <c r="M111" s="450">
        <v>24</v>
      </c>
      <c r="N111" s="450">
        <f t="shared" si="18"/>
        <v>50</v>
      </c>
      <c r="O111" s="519">
        <f t="shared" si="16"/>
        <v>0.30303030303030304</v>
      </c>
    </row>
    <row r="112" spans="1:15">
      <c r="A112" s="516" t="s">
        <v>776</v>
      </c>
      <c r="B112" s="450"/>
      <c r="C112" s="450"/>
      <c r="D112" s="450">
        <f t="shared" si="14"/>
        <v>0</v>
      </c>
      <c r="E112" s="450"/>
      <c r="F112" s="450"/>
      <c r="G112" s="450"/>
      <c r="H112" s="519"/>
      <c r="I112" s="450"/>
      <c r="J112" s="450"/>
      <c r="K112" s="450"/>
      <c r="L112" s="450"/>
      <c r="M112" s="450"/>
      <c r="N112" s="450"/>
      <c r="O112" s="519"/>
    </row>
    <row r="113" spans="1:15">
      <c r="A113" s="516" t="s">
        <v>32</v>
      </c>
      <c r="B113" s="517">
        <v>16</v>
      </c>
      <c r="C113" s="450">
        <v>17</v>
      </c>
      <c r="D113" s="518">
        <f t="shared" si="14"/>
        <v>33</v>
      </c>
      <c r="E113" s="450">
        <v>8</v>
      </c>
      <c r="F113" s="450">
        <v>15</v>
      </c>
      <c r="G113" s="450">
        <f t="shared" si="19"/>
        <v>23</v>
      </c>
      <c r="H113" s="519">
        <f t="shared" si="15"/>
        <v>0.69696969696969702</v>
      </c>
      <c r="I113" s="517">
        <v>10</v>
      </c>
      <c r="J113" s="450">
        <v>16</v>
      </c>
      <c r="K113" s="450">
        <f t="shared" si="17"/>
        <v>26</v>
      </c>
      <c r="L113" s="450">
        <v>5</v>
      </c>
      <c r="M113" s="450">
        <v>13</v>
      </c>
      <c r="N113" s="450">
        <f t="shared" si="18"/>
        <v>18</v>
      </c>
      <c r="O113" s="519">
        <f t="shared" si="16"/>
        <v>0.69230769230769229</v>
      </c>
    </row>
    <row r="114" spans="1:15">
      <c r="A114" s="516" t="s">
        <v>33</v>
      </c>
      <c r="B114" s="517">
        <v>158</v>
      </c>
      <c r="C114" s="450">
        <v>93</v>
      </c>
      <c r="D114" s="518">
        <f t="shared" si="14"/>
        <v>251</v>
      </c>
      <c r="E114" s="450">
        <v>74</v>
      </c>
      <c r="F114" s="450">
        <v>41</v>
      </c>
      <c r="G114" s="450">
        <f t="shared" si="19"/>
        <v>115</v>
      </c>
      <c r="H114" s="519">
        <f t="shared" si="15"/>
        <v>0.45816733067729082</v>
      </c>
      <c r="I114" s="517">
        <v>134</v>
      </c>
      <c r="J114" s="450">
        <v>48</v>
      </c>
      <c r="K114" s="450">
        <f t="shared" si="17"/>
        <v>182</v>
      </c>
      <c r="L114" s="450">
        <v>67</v>
      </c>
      <c r="M114" s="450">
        <v>35</v>
      </c>
      <c r="N114" s="450">
        <f t="shared" si="18"/>
        <v>102</v>
      </c>
      <c r="O114" s="519">
        <f t="shared" si="16"/>
        <v>0.56043956043956045</v>
      </c>
    </row>
    <row r="115" spans="1:15">
      <c r="A115" s="516" t="s">
        <v>34</v>
      </c>
      <c r="B115" s="517">
        <v>8</v>
      </c>
      <c r="C115" s="450">
        <v>5</v>
      </c>
      <c r="D115" s="518">
        <v>0</v>
      </c>
      <c r="E115" s="450">
        <v>0</v>
      </c>
      <c r="F115" s="450">
        <v>0</v>
      </c>
      <c r="G115" s="450">
        <f>SUM(E115:F115)</f>
        <v>0</v>
      </c>
      <c r="H115" s="519">
        <v>0</v>
      </c>
      <c r="I115" s="517">
        <v>8</v>
      </c>
      <c r="J115" s="450">
        <v>5</v>
      </c>
      <c r="K115" s="450">
        <f>+I115+J115</f>
        <v>13</v>
      </c>
      <c r="L115" s="450">
        <v>0</v>
      </c>
      <c r="M115" s="450">
        <v>0</v>
      </c>
      <c r="N115" s="450">
        <v>0</v>
      </c>
      <c r="O115" s="519">
        <f t="shared" si="16"/>
        <v>0</v>
      </c>
    </row>
    <row r="116" spans="1:15" ht="13.5" thickBot="1">
      <c r="A116" s="520" t="s">
        <v>35</v>
      </c>
      <c r="B116" s="517">
        <v>72</v>
      </c>
      <c r="C116" s="450">
        <v>55</v>
      </c>
      <c r="D116" s="521">
        <f t="shared" si="14"/>
        <v>127</v>
      </c>
      <c r="E116" s="522">
        <v>24</v>
      </c>
      <c r="F116" s="522">
        <v>15</v>
      </c>
      <c r="G116" s="522">
        <f t="shared" si="19"/>
        <v>39</v>
      </c>
      <c r="H116" s="523">
        <f t="shared" si="15"/>
        <v>0.30708661417322836</v>
      </c>
      <c r="I116" s="524">
        <v>64</v>
      </c>
      <c r="J116" s="522">
        <v>54</v>
      </c>
      <c r="K116" s="450">
        <f t="shared" si="17"/>
        <v>118</v>
      </c>
      <c r="L116" s="522">
        <v>18</v>
      </c>
      <c r="M116" s="522">
        <v>12</v>
      </c>
      <c r="N116" s="522">
        <f t="shared" si="18"/>
        <v>30</v>
      </c>
      <c r="O116" s="523">
        <f t="shared" si="16"/>
        <v>0.25423728813559321</v>
      </c>
    </row>
    <row r="117" spans="1:15" ht="13.5" thickBot="1">
      <c r="A117" s="499" t="s">
        <v>36</v>
      </c>
      <c r="B117" s="525">
        <f t="shared" ref="B117:G117" si="20">SUM(B96:B116)</f>
        <v>1718</v>
      </c>
      <c r="C117" s="526">
        <f t="shared" si="20"/>
        <v>1229</v>
      </c>
      <c r="D117" s="509">
        <f t="shared" si="20"/>
        <v>2934</v>
      </c>
      <c r="E117" s="491">
        <f t="shared" si="20"/>
        <v>749</v>
      </c>
      <c r="F117" s="491">
        <f t="shared" si="20"/>
        <v>464</v>
      </c>
      <c r="G117" s="491">
        <f t="shared" si="20"/>
        <v>1213</v>
      </c>
      <c r="H117" s="527">
        <f t="shared" si="15"/>
        <v>0.41342876618950236</v>
      </c>
      <c r="I117" s="490">
        <f t="shared" ref="I117:N117" si="21">SUM(I96:I116)</f>
        <v>1494</v>
      </c>
      <c r="J117" s="491">
        <f t="shared" si="21"/>
        <v>1125</v>
      </c>
      <c r="K117" s="491">
        <f t="shared" si="21"/>
        <v>2619</v>
      </c>
      <c r="L117" s="491">
        <f t="shared" si="21"/>
        <v>597</v>
      </c>
      <c r="M117" s="491">
        <f t="shared" si="21"/>
        <v>369</v>
      </c>
      <c r="N117" s="491">
        <f t="shared" si="21"/>
        <v>966</v>
      </c>
      <c r="O117" s="527">
        <f t="shared" si="16"/>
        <v>0.36884306987399773</v>
      </c>
    </row>
    <row r="120" spans="1:15">
      <c r="A120" s="468" t="s">
        <v>203</v>
      </c>
      <c r="B120" s="468"/>
      <c r="C120" s="468"/>
      <c r="D120" s="468"/>
      <c r="E120" s="468"/>
      <c r="F120" s="468"/>
      <c r="G120" s="468"/>
      <c r="H120" s="468"/>
      <c r="I120" s="468"/>
      <c r="J120" s="468"/>
      <c r="K120" s="468"/>
      <c r="L120" s="468"/>
      <c r="M120" s="468"/>
      <c r="N120" s="468"/>
      <c r="O120" s="468"/>
    </row>
    <row r="121" spans="1:15">
      <c r="A121" s="468" t="s">
        <v>55</v>
      </c>
      <c r="B121" s="468"/>
      <c r="C121" s="468"/>
      <c r="D121" s="468"/>
      <c r="E121" s="468"/>
      <c r="F121" s="468"/>
      <c r="G121" s="468"/>
      <c r="H121" s="468"/>
      <c r="I121" s="468"/>
      <c r="J121" s="468"/>
      <c r="K121" s="468"/>
      <c r="L121" s="468"/>
      <c r="M121" s="468"/>
      <c r="N121" s="468"/>
      <c r="O121" s="468"/>
    </row>
    <row r="122" spans="1:15">
      <c r="A122" s="274" t="s">
        <v>11</v>
      </c>
    </row>
    <row r="123" spans="1:15" ht="13.5" thickBot="1"/>
    <row r="124" spans="1:15" ht="13.5" thickBot="1">
      <c r="A124" s="528" t="s">
        <v>69</v>
      </c>
      <c r="B124" s="482" t="s">
        <v>57</v>
      </c>
      <c r="C124" s="474" t="s">
        <v>58</v>
      </c>
      <c r="D124" s="529" t="s">
        <v>59</v>
      </c>
      <c r="E124" s="474" t="s">
        <v>60</v>
      </c>
      <c r="F124" s="474" t="s">
        <v>61</v>
      </c>
      <c r="G124" s="529" t="s">
        <v>62</v>
      </c>
      <c r="H124" s="530" t="s">
        <v>63</v>
      </c>
      <c r="I124" s="490" t="s">
        <v>57</v>
      </c>
      <c r="J124" s="491" t="s">
        <v>58</v>
      </c>
      <c r="K124" s="511" t="s">
        <v>59</v>
      </c>
      <c r="L124" s="491" t="s">
        <v>60</v>
      </c>
      <c r="M124" s="491" t="s">
        <v>61</v>
      </c>
      <c r="N124" s="531" t="s">
        <v>64</v>
      </c>
      <c r="O124" s="512" t="s">
        <v>68</v>
      </c>
    </row>
    <row r="125" spans="1:15">
      <c r="A125" s="532" t="s">
        <v>19</v>
      </c>
      <c r="B125" s="533">
        <v>663</v>
      </c>
      <c r="C125" s="534">
        <v>729</v>
      </c>
      <c r="D125" s="534">
        <f>SUM(B125:C125)</f>
        <v>1392</v>
      </c>
      <c r="E125" s="534">
        <v>391</v>
      </c>
      <c r="F125" s="534">
        <v>409</v>
      </c>
      <c r="G125" s="534">
        <f>SUM(E125:F125)</f>
        <v>800</v>
      </c>
      <c r="H125" s="535">
        <f>+G125/D125</f>
        <v>0.57471264367816088</v>
      </c>
      <c r="I125" s="514">
        <v>554</v>
      </c>
      <c r="J125" s="179">
        <v>641</v>
      </c>
      <c r="K125" s="179">
        <f t="shared" ref="K125:K145" si="22">SUM(I125:J125)</f>
        <v>1195</v>
      </c>
      <c r="L125" s="179">
        <v>290</v>
      </c>
      <c r="M125" s="179">
        <v>300</v>
      </c>
      <c r="N125" s="536">
        <f t="shared" ref="N125:N133" si="23">SUM(L125:M125)</f>
        <v>590</v>
      </c>
      <c r="O125" s="515">
        <f>+N125/K125</f>
        <v>0.49372384937238495</v>
      </c>
    </row>
    <row r="126" spans="1:15">
      <c r="A126" s="516" t="s">
        <v>20</v>
      </c>
      <c r="B126" s="517">
        <v>9</v>
      </c>
      <c r="C126" s="450">
        <v>13</v>
      </c>
      <c r="D126" s="450">
        <f>SUM(B126:C126)</f>
        <v>22</v>
      </c>
      <c r="E126" s="450">
        <v>3</v>
      </c>
      <c r="F126" s="450">
        <v>8</v>
      </c>
      <c r="G126" s="450">
        <f>SUM(E126:F126)</f>
        <v>11</v>
      </c>
      <c r="H126" s="519">
        <f>+G126/D126</f>
        <v>0.5</v>
      </c>
      <c r="I126" s="517">
        <v>9</v>
      </c>
      <c r="J126" s="450">
        <v>13</v>
      </c>
      <c r="K126" s="450">
        <f>SUM(I126:J126)</f>
        <v>22</v>
      </c>
      <c r="L126" s="450">
        <v>3</v>
      </c>
      <c r="M126" s="450">
        <v>8</v>
      </c>
      <c r="N126" s="537">
        <f>SUM(L126:M126)</f>
        <v>11</v>
      </c>
      <c r="O126" s="519">
        <f>+N126/K126</f>
        <v>0.5</v>
      </c>
    </row>
    <row r="127" spans="1:15">
      <c r="A127" s="516" t="s">
        <v>21</v>
      </c>
      <c r="B127" s="517">
        <v>15</v>
      </c>
      <c r="C127" s="450">
        <v>8</v>
      </c>
      <c r="D127" s="450">
        <f t="shared" ref="D127:D145" si="24">SUM(B127:C127)</f>
        <v>23</v>
      </c>
      <c r="E127" s="450">
        <v>10</v>
      </c>
      <c r="F127" s="450">
        <v>6</v>
      </c>
      <c r="G127" s="450">
        <f>SUM(E127:F127)</f>
        <v>16</v>
      </c>
      <c r="H127" s="519">
        <f>+G127/D127</f>
        <v>0.69565217391304346</v>
      </c>
      <c r="I127" s="517">
        <v>15</v>
      </c>
      <c r="J127" s="450">
        <v>8</v>
      </c>
      <c r="K127" s="450">
        <f t="shared" si="22"/>
        <v>23</v>
      </c>
      <c r="L127" s="450">
        <v>10</v>
      </c>
      <c r="M127" s="450">
        <v>6</v>
      </c>
      <c r="N127" s="537">
        <f t="shared" si="23"/>
        <v>16</v>
      </c>
      <c r="O127" s="519">
        <f>+N127/K127</f>
        <v>0.69565217391304346</v>
      </c>
    </row>
    <row r="128" spans="1:15">
      <c r="A128" s="516" t="s">
        <v>22</v>
      </c>
      <c r="B128" s="517"/>
      <c r="C128" s="450"/>
      <c r="D128" s="450"/>
      <c r="E128" s="450"/>
      <c r="F128" s="450"/>
      <c r="G128" s="450"/>
      <c r="H128" s="519"/>
      <c r="I128" s="517"/>
      <c r="J128" s="450"/>
      <c r="K128" s="450"/>
      <c r="L128" s="450"/>
      <c r="M128" s="450"/>
      <c r="N128" s="537"/>
      <c r="O128" s="519"/>
    </row>
    <row r="129" spans="1:15">
      <c r="A129" s="516" t="s">
        <v>23</v>
      </c>
      <c r="B129" s="517">
        <v>16</v>
      </c>
      <c r="C129" s="450">
        <v>11</v>
      </c>
      <c r="D129" s="450">
        <f t="shared" si="24"/>
        <v>27</v>
      </c>
      <c r="E129" s="450">
        <v>6</v>
      </c>
      <c r="F129" s="450">
        <v>5</v>
      </c>
      <c r="G129" s="450">
        <f t="shared" ref="G129:G143" si="25">SUM(E129:F129)</f>
        <v>11</v>
      </c>
      <c r="H129" s="519">
        <f t="shared" ref="H129:H146" si="26">+G129/D129</f>
        <v>0.40740740740740738</v>
      </c>
      <c r="I129" s="517">
        <v>16</v>
      </c>
      <c r="J129" s="450">
        <v>11</v>
      </c>
      <c r="K129" s="450">
        <f t="shared" si="22"/>
        <v>27</v>
      </c>
      <c r="L129" s="450">
        <v>6</v>
      </c>
      <c r="M129" s="450">
        <v>5</v>
      </c>
      <c r="N129" s="537">
        <f t="shared" ref="N129:N146" si="27">SUM(L129:M129)</f>
        <v>11</v>
      </c>
      <c r="O129" s="519">
        <f>+N129/K129</f>
        <v>0.40740740740740738</v>
      </c>
    </row>
    <row r="130" spans="1:15">
      <c r="A130" s="516" t="s">
        <v>24</v>
      </c>
      <c r="B130" s="517"/>
      <c r="C130" s="450"/>
      <c r="D130" s="450"/>
      <c r="E130" s="450"/>
      <c r="F130" s="450"/>
      <c r="G130" s="450"/>
      <c r="H130" s="519"/>
      <c r="I130" s="517"/>
      <c r="J130" s="450"/>
      <c r="K130" s="450"/>
      <c r="L130" s="450"/>
      <c r="M130" s="450"/>
      <c r="N130" s="537"/>
      <c r="O130" s="519"/>
    </row>
    <row r="131" spans="1:15">
      <c r="A131" s="516" t="s">
        <v>771</v>
      </c>
      <c r="B131" s="517">
        <v>181</v>
      </c>
      <c r="C131" s="450">
        <v>133</v>
      </c>
      <c r="D131" s="450">
        <f t="shared" si="24"/>
        <v>314</v>
      </c>
      <c r="E131" s="450">
        <v>83</v>
      </c>
      <c r="F131" s="450">
        <v>53</v>
      </c>
      <c r="G131" s="450">
        <f t="shared" si="25"/>
        <v>136</v>
      </c>
      <c r="H131" s="519">
        <f t="shared" si="26"/>
        <v>0.43312101910828027</v>
      </c>
      <c r="I131" s="517">
        <v>143</v>
      </c>
      <c r="J131" s="450">
        <v>120</v>
      </c>
      <c r="K131" s="450">
        <f t="shared" si="22"/>
        <v>263</v>
      </c>
      <c r="L131" s="450">
        <v>68</v>
      </c>
      <c r="M131" s="450">
        <v>49</v>
      </c>
      <c r="N131" s="537">
        <f t="shared" si="23"/>
        <v>117</v>
      </c>
      <c r="O131" s="519">
        <f>+N131/K131</f>
        <v>0.44486692015209123</v>
      </c>
    </row>
    <row r="132" spans="1:15">
      <c r="A132" s="516" t="s">
        <v>25</v>
      </c>
      <c r="B132" s="517">
        <v>50</v>
      </c>
      <c r="C132" s="450">
        <v>33</v>
      </c>
      <c r="D132" s="450">
        <f t="shared" si="24"/>
        <v>83</v>
      </c>
      <c r="E132" s="450">
        <v>24</v>
      </c>
      <c r="F132" s="450">
        <v>21</v>
      </c>
      <c r="G132" s="450">
        <f t="shared" si="25"/>
        <v>45</v>
      </c>
      <c r="H132" s="519">
        <f t="shared" si="26"/>
        <v>0.54216867469879515</v>
      </c>
      <c r="I132" s="517">
        <v>50</v>
      </c>
      <c r="J132" s="450">
        <v>33</v>
      </c>
      <c r="K132" s="450">
        <f t="shared" si="22"/>
        <v>83</v>
      </c>
      <c r="L132" s="450">
        <v>24</v>
      </c>
      <c r="M132" s="450">
        <v>21</v>
      </c>
      <c r="N132" s="537">
        <f t="shared" si="23"/>
        <v>45</v>
      </c>
      <c r="O132" s="519">
        <f>+N132/K132</f>
        <v>0.54216867469879515</v>
      </c>
    </row>
    <row r="133" spans="1:15">
      <c r="A133" s="516" t="s">
        <v>26</v>
      </c>
      <c r="B133" s="517">
        <v>130</v>
      </c>
      <c r="C133" s="450">
        <v>111</v>
      </c>
      <c r="D133" s="450">
        <f t="shared" si="24"/>
        <v>241</v>
      </c>
      <c r="E133" s="450">
        <v>52</v>
      </c>
      <c r="F133" s="450">
        <v>37</v>
      </c>
      <c r="G133" s="450">
        <f t="shared" si="25"/>
        <v>89</v>
      </c>
      <c r="H133" s="519">
        <f t="shared" si="26"/>
        <v>0.36929460580912865</v>
      </c>
      <c r="I133" s="517">
        <v>113</v>
      </c>
      <c r="J133" s="450">
        <v>99</v>
      </c>
      <c r="K133" s="450">
        <f t="shared" si="22"/>
        <v>212</v>
      </c>
      <c r="L133" s="450">
        <v>30</v>
      </c>
      <c r="M133" s="450">
        <v>33</v>
      </c>
      <c r="N133" s="537">
        <f t="shared" si="23"/>
        <v>63</v>
      </c>
      <c r="O133" s="519">
        <f>+N133/K133</f>
        <v>0.29716981132075471</v>
      </c>
    </row>
    <row r="134" spans="1:15">
      <c r="A134" s="516" t="s">
        <v>27</v>
      </c>
      <c r="B134" s="517"/>
      <c r="C134" s="450"/>
      <c r="D134" s="450"/>
      <c r="E134" s="450"/>
      <c r="F134" s="450"/>
      <c r="G134" s="450"/>
      <c r="H134" s="519"/>
      <c r="I134" s="517"/>
      <c r="J134" s="450"/>
      <c r="K134" s="450"/>
      <c r="L134" s="450"/>
      <c r="M134" s="450"/>
      <c r="N134" s="537"/>
      <c r="O134" s="519"/>
    </row>
    <row r="135" spans="1:15">
      <c r="A135" s="516" t="s">
        <v>28</v>
      </c>
      <c r="B135" s="517"/>
      <c r="C135" s="450"/>
      <c r="D135" s="450"/>
      <c r="E135" s="450"/>
      <c r="F135" s="450"/>
      <c r="G135" s="450"/>
      <c r="H135" s="519"/>
      <c r="I135" s="517"/>
      <c r="J135" s="450"/>
      <c r="K135" s="450"/>
      <c r="L135" s="450"/>
      <c r="M135" s="450"/>
      <c r="N135" s="537"/>
      <c r="O135" s="519"/>
    </row>
    <row r="136" spans="1:15">
      <c r="A136" s="516" t="s">
        <v>29</v>
      </c>
      <c r="B136" s="517"/>
      <c r="C136" s="450"/>
      <c r="D136" s="450"/>
      <c r="E136" s="450"/>
      <c r="F136" s="450"/>
      <c r="G136" s="450"/>
      <c r="H136" s="519"/>
      <c r="I136" s="517"/>
      <c r="J136" s="450"/>
      <c r="K136" s="450"/>
      <c r="L136" s="450"/>
      <c r="M136" s="450"/>
      <c r="N136" s="537"/>
      <c r="O136" s="519"/>
    </row>
    <row r="137" spans="1:15">
      <c r="A137" s="516" t="s">
        <v>774</v>
      </c>
      <c r="B137" s="517">
        <v>28</v>
      </c>
      <c r="C137" s="450">
        <v>11</v>
      </c>
      <c r="D137" s="450">
        <f t="shared" si="24"/>
        <v>39</v>
      </c>
      <c r="E137" s="450">
        <v>13</v>
      </c>
      <c r="F137" s="450">
        <v>7</v>
      </c>
      <c r="G137" s="450">
        <f t="shared" si="25"/>
        <v>20</v>
      </c>
      <c r="H137" s="519">
        <f t="shared" si="26"/>
        <v>0.51282051282051277</v>
      </c>
      <c r="I137" s="517">
        <v>27</v>
      </c>
      <c r="J137" s="450">
        <v>10</v>
      </c>
      <c r="K137" s="450">
        <f t="shared" si="22"/>
        <v>37</v>
      </c>
      <c r="L137" s="450">
        <v>12</v>
      </c>
      <c r="M137" s="450">
        <v>7</v>
      </c>
      <c r="N137" s="537">
        <f t="shared" si="27"/>
        <v>19</v>
      </c>
      <c r="O137" s="519">
        <f>+N137/K137</f>
        <v>0.51351351351351349</v>
      </c>
    </row>
    <row r="138" spans="1:15">
      <c r="A138" s="516" t="s">
        <v>30</v>
      </c>
      <c r="B138" s="517">
        <v>22</v>
      </c>
      <c r="C138" s="450">
        <v>17</v>
      </c>
      <c r="D138" s="450">
        <f t="shared" si="24"/>
        <v>39</v>
      </c>
      <c r="E138" s="450">
        <v>8</v>
      </c>
      <c r="F138" s="450">
        <v>6</v>
      </c>
      <c r="G138" s="450">
        <f>SUM(E138:F138)</f>
        <v>14</v>
      </c>
      <c r="H138" s="519">
        <f t="shared" si="26"/>
        <v>0.35897435897435898</v>
      </c>
      <c r="I138" s="517">
        <v>18</v>
      </c>
      <c r="J138" s="450">
        <v>10</v>
      </c>
      <c r="K138" s="450">
        <f t="shared" si="22"/>
        <v>28</v>
      </c>
      <c r="L138" s="450">
        <v>8</v>
      </c>
      <c r="M138" s="450">
        <v>6</v>
      </c>
      <c r="N138" s="537">
        <f t="shared" si="27"/>
        <v>14</v>
      </c>
      <c r="O138" s="519">
        <f>+N138/K138</f>
        <v>0.5</v>
      </c>
    </row>
    <row r="139" spans="1:15">
      <c r="A139" s="516" t="s">
        <v>775</v>
      </c>
      <c r="B139" s="517">
        <v>195</v>
      </c>
      <c r="C139" s="450">
        <v>114</v>
      </c>
      <c r="D139" s="450">
        <f t="shared" si="24"/>
        <v>309</v>
      </c>
      <c r="E139" s="450">
        <v>97</v>
      </c>
      <c r="F139" s="450">
        <v>51</v>
      </c>
      <c r="G139" s="450">
        <f t="shared" si="25"/>
        <v>148</v>
      </c>
      <c r="H139" s="519">
        <f t="shared" si="26"/>
        <v>0.47896440129449835</v>
      </c>
      <c r="I139" s="517">
        <v>145</v>
      </c>
      <c r="J139" s="450">
        <v>89</v>
      </c>
      <c r="K139" s="450">
        <f t="shared" si="22"/>
        <v>234</v>
      </c>
      <c r="L139" s="450">
        <v>65</v>
      </c>
      <c r="M139" s="450">
        <v>39</v>
      </c>
      <c r="N139" s="537">
        <f t="shared" si="27"/>
        <v>104</v>
      </c>
      <c r="O139" s="519">
        <f>+N139/K139</f>
        <v>0.44444444444444442</v>
      </c>
    </row>
    <row r="140" spans="1:15">
      <c r="A140" s="516" t="s">
        <v>31</v>
      </c>
      <c r="B140" s="517">
        <v>56</v>
      </c>
      <c r="C140" s="450">
        <v>47</v>
      </c>
      <c r="D140" s="450">
        <f t="shared" si="24"/>
        <v>103</v>
      </c>
      <c r="E140" s="450">
        <v>24</v>
      </c>
      <c r="F140" s="450">
        <v>18</v>
      </c>
      <c r="G140" s="450">
        <f>SUM(E140:F140)</f>
        <v>42</v>
      </c>
      <c r="H140" s="519">
        <f>+G140/D140</f>
        <v>0.40776699029126212</v>
      </c>
      <c r="I140" s="517">
        <v>49</v>
      </c>
      <c r="J140" s="450">
        <v>47</v>
      </c>
      <c r="K140" s="450">
        <f t="shared" si="22"/>
        <v>96</v>
      </c>
      <c r="L140" s="450">
        <v>24</v>
      </c>
      <c r="M140" s="450">
        <v>18</v>
      </c>
      <c r="N140" s="537">
        <f t="shared" si="27"/>
        <v>42</v>
      </c>
      <c r="O140" s="519">
        <f>+N140/K140</f>
        <v>0.4375</v>
      </c>
    </row>
    <row r="141" spans="1:15">
      <c r="A141" s="516" t="s">
        <v>776</v>
      </c>
      <c r="B141" s="517">
        <v>23</v>
      </c>
      <c r="C141" s="450">
        <v>22</v>
      </c>
      <c r="D141" s="450">
        <f t="shared" si="24"/>
        <v>45</v>
      </c>
      <c r="E141" s="450">
        <v>15</v>
      </c>
      <c r="F141" s="450">
        <v>19</v>
      </c>
      <c r="G141" s="450">
        <f>SUM(E141:F141)</f>
        <v>34</v>
      </c>
      <c r="H141" s="519">
        <f>+G141/D141</f>
        <v>0.75555555555555554</v>
      </c>
      <c r="I141" s="517">
        <v>11</v>
      </c>
      <c r="J141" s="450">
        <v>5</v>
      </c>
      <c r="K141" s="450">
        <f t="shared" si="22"/>
        <v>16</v>
      </c>
      <c r="L141" s="450">
        <v>3</v>
      </c>
      <c r="M141" s="450">
        <v>2</v>
      </c>
      <c r="N141" s="537">
        <f t="shared" si="27"/>
        <v>5</v>
      </c>
      <c r="O141" s="519">
        <f>+N141/K141</f>
        <v>0.3125</v>
      </c>
    </row>
    <row r="142" spans="1:15">
      <c r="A142" s="516" t="s">
        <v>32</v>
      </c>
      <c r="B142" s="517"/>
      <c r="C142" s="450"/>
      <c r="D142" s="450"/>
      <c r="E142" s="450"/>
      <c r="F142" s="450"/>
      <c r="G142" s="450"/>
      <c r="H142" s="519"/>
      <c r="I142" s="517"/>
      <c r="J142" s="450"/>
      <c r="K142" s="450"/>
      <c r="L142" s="450"/>
      <c r="M142" s="450"/>
      <c r="N142" s="537"/>
      <c r="O142" s="519"/>
    </row>
    <row r="143" spans="1:15">
      <c r="A143" s="516" t="s">
        <v>33</v>
      </c>
      <c r="B143" s="517">
        <v>82</v>
      </c>
      <c r="C143" s="450">
        <v>102</v>
      </c>
      <c r="D143" s="450">
        <f t="shared" si="24"/>
        <v>184</v>
      </c>
      <c r="E143" s="450">
        <v>44</v>
      </c>
      <c r="F143" s="450">
        <v>48</v>
      </c>
      <c r="G143" s="450">
        <f t="shared" si="25"/>
        <v>92</v>
      </c>
      <c r="H143" s="519">
        <f t="shared" si="26"/>
        <v>0.5</v>
      </c>
      <c r="I143" s="517">
        <v>73</v>
      </c>
      <c r="J143" s="450">
        <v>82</v>
      </c>
      <c r="K143" s="450">
        <f t="shared" si="22"/>
        <v>155</v>
      </c>
      <c r="L143" s="450">
        <v>38</v>
      </c>
      <c r="M143" s="450">
        <v>41</v>
      </c>
      <c r="N143" s="537">
        <f t="shared" si="27"/>
        <v>79</v>
      </c>
      <c r="O143" s="519">
        <f>+N143/K143</f>
        <v>0.50967741935483868</v>
      </c>
    </row>
    <row r="144" spans="1:15" ht="13.5" thickBot="1">
      <c r="A144" s="516" t="s">
        <v>34</v>
      </c>
      <c r="B144" s="517"/>
      <c r="C144" s="450"/>
      <c r="D144" s="450"/>
      <c r="E144" s="450"/>
      <c r="F144" s="450"/>
      <c r="G144" s="450"/>
      <c r="H144" s="519"/>
      <c r="I144" s="517"/>
      <c r="J144" s="450"/>
      <c r="K144" s="522"/>
      <c r="L144" s="450"/>
      <c r="M144" s="450"/>
      <c r="N144" s="537"/>
      <c r="O144" s="519"/>
    </row>
    <row r="145" spans="1:15" ht="13.5" thickBot="1">
      <c r="A145" s="65" t="s">
        <v>35</v>
      </c>
      <c r="B145" s="524">
        <v>10</v>
      </c>
      <c r="C145" s="522">
        <v>11</v>
      </c>
      <c r="D145" s="450">
        <f t="shared" si="24"/>
        <v>21</v>
      </c>
      <c r="E145" s="522">
        <v>10</v>
      </c>
      <c r="F145" s="522">
        <v>9</v>
      </c>
      <c r="G145" s="522">
        <f>SUM(E145:F145)</f>
        <v>19</v>
      </c>
      <c r="H145" s="523">
        <f>+G145/D145</f>
        <v>0.90476190476190477</v>
      </c>
      <c r="I145" s="524">
        <v>10</v>
      </c>
      <c r="J145" s="522">
        <v>11</v>
      </c>
      <c r="K145" s="522">
        <f t="shared" si="22"/>
        <v>21</v>
      </c>
      <c r="L145" s="522">
        <v>1</v>
      </c>
      <c r="M145" s="522">
        <v>4</v>
      </c>
      <c r="N145" s="538">
        <f t="shared" si="27"/>
        <v>5</v>
      </c>
      <c r="O145" s="523">
        <f>+N145/K145</f>
        <v>0.23809523809523808</v>
      </c>
    </row>
    <row r="146" spans="1:15" ht="13.5" thickBot="1">
      <c r="A146" s="480" t="s">
        <v>70</v>
      </c>
      <c r="B146" s="490">
        <f t="shared" ref="B146:G146" si="28">SUM(B125:B145)</f>
        <v>1480</v>
      </c>
      <c r="C146" s="491">
        <f t="shared" si="28"/>
        <v>1362</v>
      </c>
      <c r="D146" s="558">
        <f t="shared" si="28"/>
        <v>2842</v>
      </c>
      <c r="E146" s="491">
        <f t="shared" si="28"/>
        <v>780</v>
      </c>
      <c r="F146" s="491">
        <f t="shared" si="28"/>
        <v>697</v>
      </c>
      <c r="G146" s="491">
        <f t="shared" si="28"/>
        <v>1477</v>
      </c>
      <c r="H146" s="527">
        <f t="shared" si="26"/>
        <v>0.51970443349753692</v>
      </c>
      <c r="I146" s="490">
        <f>SUM(I125:I145)</f>
        <v>1233</v>
      </c>
      <c r="J146" s="491">
        <f>SUM(J125:J145)</f>
        <v>1179</v>
      </c>
      <c r="K146" s="491">
        <f>SUM(K125:K145)</f>
        <v>2412</v>
      </c>
      <c r="L146" s="491">
        <f>SUM(L125:L145)</f>
        <v>582</v>
      </c>
      <c r="M146" s="491">
        <f>SUM(M125:M145)</f>
        <v>539</v>
      </c>
      <c r="N146" s="539">
        <f t="shared" si="27"/>
        <v>1121</v>
      </c>
      <c r="O146" s="540">
        <f>+N146/K146</f>
        <v>0.46475953565505806</v>
      </c>
    </row>
    <row r="150" spans="1:15">
      <c r="A150" s="1124" t="s">
        <v>202</v>
      </c>
      <c r="B150" s="1124"/>
      <c r="C150" s="1124"/>
      <c r="D150" s="1124"/>
      <c r="E150" s="1124"/>
      <c r="F150" s="1124"/>
      <c r="G150" s="1124"/>
      <c r="H150" s="1124"/>
      <c r="I150" s="1124"/>
      <c r="J150" s="1124"/>
      <c r="K150" s="1124"/>
      <c r="L150" s="1124"/>
      <c r="M150" s="1124"/>
      <c r="N150" s="1124"/>
      <c r="O150" s="1124"/>
    </row>
    <row r="151" spans="1:15">
      <c r="A151" s="468" t="s">
        <v>55</v>
      </c>
      <c r="B151" s="468"/>
      <c r="C151" s="468"/>
      <c r="D151" s="468"/>
      <c r="E151" s="468"/>
      <c r="F151" s="468"/>
      <c r="G151" s="468"/>
      <c r="H151" s="468"/>
      <c r="I151" s="468"/>
      <c r="J151" s="468"/>
      <c r="K151" s="468"/>
      <c r="L151" s="468"/>
      <c r="M151" s="468"/>
      <c r="N151" s="468"/>
      <c r="O151" s="468"/>
    </row>
    <row r="153" spans="1:15">
      <c r="A153" s="274" t="s">
        <v>11</v>
      </c>
    </row>
    <row r="154" spans="1:15">
      <c r="A154" s="541" t="s">
        <v>66</v>
      </c>
      <c r="B154" s="542" t="s">
        <v>67</v>
      </c>
      <c r="C154" s="542"/>
      <c r="D154" s="542"/>
      <c r="E154" s="542"/>
      <c r="F154" s="542"/>
      <c r="G154" s="542"/>
      <c r="H154" s="542"/>
      <c r="I154" s="542" t="s">
        <v>585</v>
      </c>
      <c r="J154" s="542"/>
      <c r="K154" s="542"/>
      <c r="L154" s="542"/>
      <c r="M154" s="542"/>
      <c r="N154" s="542"/>
      <c r="O154" s="542"/>
    </row>
    <row r="155" spans="1:15">
      <c r="A155" s="541"/>
      <c r="B155" s="469" t="s">
        <v>57</v>
      </c>
      <c r="C155" s="469" t="s">
        <v>58</v>
      </c>
      <c r="D155" s="452" t="s">
        <v>59</v>
      </c>
      <c r="E155" s="469" t="s">
        <v>60</v>
      </c>
      <c r="F155" s="469" t="s">
        <v>61</v>
      </c>
      <c r="G155" s="452" t="s">
        <v>62</v>
      </c>
      <c r="H155" s="452" t="s">
        <v>63</v>
      </c>
      <c r="I155" s="469" t="s">
        <v>57</v>
      </c>
      <c r="J155" s="469" t="s">
        <v>58</v>
      </c>
      <c r="K155" s="452" t="s">
        <v>59</v>
      </c>
      <c r="L155" s="469" t="s">
        <v>60</v>
      </c>
      <c r="M155" s="469" t="s">
        <v>61</v>
      </c>
      <c r="N155" s="452" t="s">
        <v>64</v>
      </c>
      <c r="O155" s="452" t="s">
        <v>68</v>
      </c>
    </row>
    <row r="156" spans="1:15">
      <c r="A156" s="451" t="s">
        <v>19</v>
      </c>
      <c r="B156" s="451">
        <v>1019</v>
      </c>
      <c r="C156" s="451">
        <v>1030</v>
      </c>
      <c r="D156" s="451">
        <v>2049</v>
      </c>
      <c r="E156" s="451">
        <v>583</v>
      </c>
      <c r="F156" s="451">
        <v>545</v>
      </c>
      <c r="G156" s="451">
        <v>1128</v>
      </c>
      <c r="H156" s="519">
        <f t="shared" ref="H156:H176" si="29">+G156/D156</f>
        <v>0.55051244509516839</v>
      </c>
      <c r="I156" s="451">
        <v>888</v>
      </c>
      <c r="J156" s="451">
        <v>933</v>
      </c>
      <c r="K156" s="451">
        <v>1821</v>
      </c>
      <c r="L156" s="451">
        <v>416</v>
      </c>
      <c r="M156" s="451">
        <v>372</v>
      </c>
      <c r="N156" s="451">
        <v>788</v>
      </c>
      <c r="O156" s="519">
        <f t="shared" ref="O156:O177" si="30">+N156/K156</f>
        <v>0.43272926963207031</v>
      </c>
    </row>
    <row r="157" spans="1:15">
      <c r="A157" s="451" t="s">
        <v>27</v>
      </c>
      <c r="B157" s="451">
        <v>40</v>
      </c>
      <c r="C157" s="451">
        <v>43</v>
      </c>
      <c r="D157" s="451">
        <v>83</v>
      </c>
      <c r="E157" s="451">
        <v>19</v>
      </c>
      <c r="F157" s="451">
        <v>24</v>
      </c>
      <c r="G157" s="451">
        <v>43</v>
      </c>
      <c r="H157" s="519">
        <f t="shared" si="29"/>
        <v>0.51807228915662651</v>
      </c>
      <c r="I157" s="451">
        <v>38</v>
      </c>
      <c r="J157" s="451">
        <v>42</v>
      </c>
      <c r="K157" s="451">
        <v>80</v>
      </c>
      <c r="L157" s="451">
        <v>16</v>
      </c>
      <c r="M157" s="451">
        <v>19</v>
      </c>
      <c r="N157" s="451">
        <v>35</v>
      </c>
      <c r="O157" s="519">
        <f t="shared" si="30"/>
        <v>0.4375</v>
      </c>
    </row>
    <row r="158" spans="1:15">
      <c r="A158" s="451" t="s">
        <v>34</v>
      </c>
      <c r="B158" s="451">
        <v>122</v>
      </c>
      <c r="C158" s="451">
        <v>70</v>
      </c>
      <c r="D158" s="451">
        <v>192</v>
      </c>
      <c r="E158" s="451">
        <v>73</v>
      </c>
      <c r="F158" s="451">
        <v>32</v>
      </c>
      <c r="G158" s="451">
        <v>105</v>
      </c>
      <c r="H158" s="519">
        <f t="shared" si="29"/>
        <v>0.546875</v>
      </c>
      <c r="I158" s="451">
        <v>113</v>
      </c>
      <c r="J158" s="451">
        <v>69</v>
      </c>
      <c r="K158" s="451">
        <v>182</v>
      </c>
      <c r="L158" s="451">
        <v>69</v>
      </c>
      <c r="M158" s="451">
        <v>31</v>
      </c>
      <c r="N158" s="451">
        <v>100</v>
      </c>
      <c r="O158" s="519">
        <f t="shared" si="30"/>
        <v>0.5494505494505495</v>
      </c>
    </row>
    <row r="159" spans="1:15">
      <c r="A159" s="451" t="s">
        <v>29</v>
      </c>
      <c r="B159" s="451">
        <v>0</v>
      </c>
      <c r="C159" s="451">
        <v>0</v>
      </c>
      <c r="D159" s="451">
        <v>0</v>
      </c>
      <c r="E159" s="451">
        <v>0</v>
      </c>
      <c r="F159" s="451">
        <v>0</v>
      </c>
      <c r="G159" s="451">
        <v>0</v>
      </c>
      <c r="H159" s="519"/>
      <c r="I159" s="451">
        <v>0</v>
      </c>
      <c r="J159" s="451">
        <v>0</v>
      </c>
      <c r="K159" s="451">
        <v>0</v>
      </c>
      <c r="L159" s="451">
        <v>0</v>
      </c>
      <c r="M159" s="451">
        <v>0</v>
      </c>
      <c r="N159" s="451">
        <v>0</v>
      </c>
      <c r="O159" s="519"/>
    </row>
    <row r="160" spans="1:15">
      <c r="A160" s="451" t="s">
        <v>21</v>
      </c>
      <c r="B160" s="451">
        <v>87</v>
      </c>
      <c r="C160" s="451">
        <v>71</v>
      </c>
      <c r="D160" s="451">
        <v>158</v>
      </c>
      <c r="E160" s="451">
        <v>30</v>
      </c>
      <c r="F160" s="451">
        <v>22</v>
      </c>
      <c r="G160" s="451">
        <v>52</v>
      </c>
      <c r="H160" s="519">
        <f t="shared" si="29"/>
        <v>0.32911392405063289</v>
      </c>
      <c r="I160" s="451">
        <v>82</v>
      </c>
      <c r="J160" s="451">
        <v>65</v>
      </c>
      <c r="K160" s="451">
        <v>147</v>
      </c>
      <c r="L160" s="451">
        <v>29</v>
      </c>
      <c r="M160" s="451">
        <v>21</v>
      </c>
      <c r="N160" s="451">
        <v>50</v>
      </c>
      <c r="O160" s="519">
        <f t="shared" si="30"/>
        <v>0.3401360544217687</v>
      </c>
    </row>
    <row r="161" spans="1:15">
      <c r="A161" s="451" t="s">
        <v>31</v>
      </c>
      <c r="B161" s="451">
        <v>9</v>
      </c>
      <c r="C161" s="451">
        <v>5</v>
      </c>
      <c r="D161" s="451">
        <v>14</v>
      </c>
      <c r="E161" s="451">
        <v>9</v>
      </c>
      <c r="F161" s="451">
        <v>4</v>
      </c>
      <c r="G161" s="451">
        <v>13</v>
      </c>
      <c r="H161" s="519">
        <f t="shared" si="29"/>
        <v>0.9285714285714286</v>
      </c>
      <c r="I161" s="451">
        <v>8</v>
      </c>
      <c r="J161" s="451">
        <v>5</v>
      </c>
      <c r="K161" s="451">
        <v>13</v>
      </c>
      <c r="L161" s="451">
        <v>8</v>
      </c>
      <c r="M161" s="451">
        <v>4</v>
      </c>
      <c r="N161" s="451">
        <v>12</v>
      </c>
      <c r="O161" s="519">
        <f t="shared" si="30"/>
        <v>0.92307692307692313</v>
      </c>
    </row>
    <row r="162" spans="1:15">
      <c r="A162" s="451" t="s">
        <v>776</v>
      </c>
      <c r="B162" s="451">
        <v>403</v>
      </c>
      <c r="C162" s="451">
        <v>275</v>
      </c>
      <c r="D162" s="451">
        <v>678</v>
      </c>
      <c r="E162" s="451">
        <v>137</v>
      </c>
      <c r="F162" s="451">
        <v>72</v>
      </c>
      <c r="G162" s="451">
        <v>209</v>
      </c>
      <c r="H162" s="519">
        <f t="shared" si="29"/>
        <v>0.30825958702064898</v>
      </c>
      <c r="I162" s="451">
        <v>317</v>
      </c>
      <c r="J162" s="451">
        <v>251</v>
      </c>
      <c r="K162" s="451">
        <v>568</v>
      </c>
      <c r="L162" s="451">
        <v>101</v>
      </c>
      <c r="M162" s="451">
        <v>68</v>
      </c>
      <c r="N162" s="451">
        <v>169</v>
      </c>
      <c r="O162" s="519">
        <f t="shared" si="30"/>
        <v>0.29753521126760563</v>
      </c>
    </row>
    <row r="163" spans="1:15">
      <c r="A163" s="451" t="s">
        <v>35</v>
      </c>
      <c r="B163" s="451">
        <v>149</v>
      </c>
      <c r="C163" s="451">
        <v>87</v>
      </c>
      <c r="D163" s="451">
        <v>236</v>
      </c>
      <c r="E163" s="451">
        <v>60</v>
      </c>
      <c r="F163" s="451">
        <v>42</v>
      </c>
      <c r="G163" s="451">
        <v>102</v>
      </c>
      <c r="H163" s="519">
        <f t="shared" si="29"/>
        <v>0.43220338983050849</v>
      </c>
      <c r="I163" s="451">
        <v>134</v>
      </c>
      <c r="J163" s="451">
        <v>86</v>
      </c>
      <c r="K163" s="451">
        <v>220</v>
      </c>
      <c r="L163" s="451">
        <v>56</v>
      </c>
      <c r="M163" s="451">
        <v>41</v>
      </c>
      <c r="N163" s="451">
        <v>97</v>
      </c>
      <c r="O163" s="519">
        <f t="shared" si="30"/>
        <v>0.44090909090909092</v>
      </c>
    </row>
    <row r="164" spans="1:15">
      <c r="A164" s="451" t="s">
        <v>33</v>
      </c>
      <c r="B164" s="451">
        <v>130</v>
      </c>
      <c r="C164" s="451">
        <v>111</v>
      </c>
      <c r="D164" s="451">
        <v>241</v>
      </c>
      <c r="E164" s="451">
        <v>52</v>
      </c>
      <c r="F164" s="451">
        <v>37</v>
      </c>
      <c r="G164" s="451">
        <v>89</v>
      </c>
      <c r="H164" s="519">
        <f t="shared" si="29"/>
        <v>0.36929460580912865</v>
      </c>
      <c r="I164" s="451">
        <v>113</v>
      </c>
      <c r="J164" s="451">
        <v>99</v>
      </c>
      <c r="K164" s="451">
        <v>212</v>
      </c>
      <c r="L164" s="451">
        <v>30</v>
      </c>
      <c r="M164" s="451">
        <v>33</v>
      </c>
      <c r="N164" s="451">
        <v>63</v>
      </c>
      <c r="O164" s="519">
        <f t="shared" si="30"/>
        <v>0.29716981132075471</v>
      </c>
    </row>
    <row r="165" spans="1:15">
      <c r="A165" s="451" t="s">
        <v>775</v>
      </c>
      <c r="B165" s="451">
        <v>0</v>
      </c>
      <c r="C165" s="451">
        <v>0</v>
      </c>
      <c r="D165" s="451">
        <v>0</v>
      </c>
      <c r="E165" s="451">
        <v>0</v>
      </c>
      <c r="F165" s="451">
        <v>0</v>
      </c>
      <c r="G165" s="451">
        <v>0</v>
      </c>
      <c r="H165" s="519"/>
      <c r="I165" s="451">
        <v>0</v>
      </c>
      <c r="J165" s="451">
        <v>0</v>
      </c>
      <c r="K165" s="451">
        <v>0</v>
      </c>
      <c r="L165" s="451">
        <v>0</v>
      </c>
      <c r="M165" s="451">
        <v>0</v>
      </c>
      <c r="N165" s="451">
        <v>0</v>
      </c>
      <c r="O165" s="519"/>
    </row>
    <row r="166" spans="1:15">
      <c r="A166" s="451" t="s">
        <v>23</v>
      </c>
      <c r="B166" s="451">
        <v>0</v>
      </c>
      <c r="C166" s="451">
        <v>0</v>
      </c>
      <c r="D166" s="451">
        <v>0</v>
      </c>
      <c r="E166" s="451">
        <v>0</v>
      </c>
      <c r="F166" s="451">
        <v>0</v>
      </c>
      <c r="G166" s="451">
        <v>0</v>
      </c>
      <c r="H166" s="519"/>
      <c r="I166" s="451">
        <v>0</v>
      </c>
      <c r="J166" s="451">
        <v>0</v>
      </c>
      <c r="K166" s="451">
        <v>0</v>
      </c>
      <c r="L166" s="451">
        <v>0</v>
      </c>
      <c r="M166" s="451">
        <v>0</v>
      </c>
      <c r="N166" s="451">
        <v>0</v>
      </c>
      <c r="O166" s="519"/>
    </row>
    <row r="167" spans="1:15">
      <c r="A167" s="451" t="s">
        <v>26</v>
      </c>
      <c r="B167" s="451">
        <v>94</v>
      </c>
      <c r="C167" s="451">
        <v>89</v>
      </c>
      <c r="D167" s="451">
        <v>183</v>
      </c>
      <c r="E167" s="451">
        <v>41</v>
      </c>
      <c r="F167" s="451">
        <v>29</v>
      </c>
      <c r="G167" s="451">
        <v>70</v>
      </c>
      <c r="H167" s="519">
        <f t="shared" si="29"/>
        <v>0.38251366120218577</v>
      </c>
      <c r="I167" s="451">
        <v>86</v>
      </c>
      <c r="J167" s="451">
        <v>88</v>
      </c>
      <c r="K167" s="451">
        <v>174</v>
      </c>
      <c r="L167" s="451">
        <v>36</v>
      </c>
      <c r="M167" s="451">
        <v>29</v>
      </c>
      <c r="N167" s="451">
        <v>65</v>
      </c>
      <c r="O167" s="519">
        <f t="shared" si="30"/>
        <v>0.37356321839080459</v>
      </c>
    </row>
    <row r="168" spans="1:15">
      <c r="A168" s="451" t="s">
        <v>771</v>
      </c>
      <c r="B168" s="451">
        <v>123</v>
      </c>
      <c r="C168" s="451">
        <v>114</v>
      </c>
      <c r="D168" s="451">
        <v>237</v>
      </c>
      <c r="E168" s="451">
        <v>71</v>
      </c>
      <c r="F168" s="451">
        <v>67</v>
      </c>
      <c r="G168" s="451">
        <v>138</v>
      </c>
      <c r="H168" s="519">
        <f t="shared" si="29"/>
        <v>0.58227848101265822</v>
      </c>
      <c r="I168" s="451">
        <v>116</v>
      </c>
      <c r="J168" s="451">
        <v>107</v>
      </c>
      <c r="K168" s="451">
        <v>223</v>
      </c>
      <c r="L168" s="451">
        <v>68</v>
      </c>
      <c r="M168" s="451">
        <v>59</v>
      </c>
      <c r="N168" s="451">
        <v>127</v>
      </c>
      <c r="O168" s="519">
        <f t="shared" si="30"/>
        <v>0.56950672645739908</v>
      </c>
    </row>
    <row r="169" spans="1:15">
      <c r="A169" s="451" t="s">
        <v>25</v>
      </c>
      <c r="B169" s="451">
        <v>109</v>
      </c>
      <c r="C169" s="451">
        <v>57</v>
      </c>
      <c r="D169" s="451">
        <v>166</v>
      </c>
      <c r="E169" s="451">
        <v>48</v>
      </c>
      <c r="F169" s="451">
        <v>18</v>
      </c>
      <c r="G169" s="451">
        <v>66</v>
      </c>
      <c r="H169" s="519">
        <f t="shared" si="29"/>
        <v>0.39759036144578314</v>
      </c>
      <c r="I169" s="451">
        <v>93</v>
      </c>
      <c r="J169" s="451">
        <v>45</v>
      </c>
      <c r="K169" s="451">
        <v>138</v>
      </c>
      <c r="L169" s="451">
        <v>41</v>
      </c>
      <c r="M169" s="451">
        <v>16</v>
      </c>
      <c r="N169" s="451">
        <v>57</v>
      </c>
      <c r="O169" s="519">
        <f t="shared" si="30"/>
        <v>0.41304347826086957</v>
      </c>
    </row>
    <row r="170" spans="1:15">
      <c r="A170" s="451" t="s">
        <v>20</v>
      </c>
      <c r="B170" s="451">
        <v>376</v>
      </c>
      <c r="C170" s="451">
        <v>205</v>
      </c>
      <c r="D170" s="451">
        <v>581</v>
      </c>
      <c r="E170" s="451">
        <v>173</v>
      </c>
      <c r="F170" s="451">
        <v>79</v>
      </c>
      <c r="G170" s="451">
        <v>252</v>
      </c>
      <c r="H170" s="519">
        <f t="shared" si="29"/>
        <v>0.43373493975903615</v>
      </c>
      <c r="I170" s="451">
        <v>285</v>
      </c>
      <c r="J170" s="451">
        <v>176</v>
      </c>
      <c r="K170" s="451">
        <v>461</v>
      </c>
      <c r="L170" s="451">
        <v>127</v>
      </c>
      <c r="M170" s="451">
        <v>66</v>
      </c>
      <c r="N170" s="451">
        <v>193</v>
      </c>
      <c r="O170" s="519">
        <f t="shared" si="30"/>
        <v>0.41865509761388287</v>
      </c>
    </row>
    <row r="171" spans="1:15">
      <c r="A171" s="451" t="s">
        <v>28</v>
      </c>
      <c r="B171" s="451">
        <v>168</v>
      </c>
      <c r="C171" s="451">
        <v>129</v>
      </c>
      <c r="D171" s="451">
        <v>297</v>
      </c>
      <c r="E171" s="451">
        <v>58</v>
      </c>
      <c r="F171" s="451">
        <v>43</v>
      </c>
      <c r="G171" s="451">
        <v>101</v>
      </c>
      <c r="H171" s="519">
        <f t="shared" si="29"/>
        <v>0.34006734006734007</v>
      </c>
      <c r="I171" s="451">
        <v>144</v>
      </c>
      <c r="J171" s="451">
        <v>117</v>
      </c>
      <c r="K171" s="451">
        <v>261</v>
      </c>
      <c r="L171" s="451">
        <v>50</v>
      </c>
      <c r="M171" s="451">
        <v>42</v>
      </c>
      <c r="N171" s="451">
        <v>92</v>
      </c>
      <c r="O171" s="519">
        <f t="shared" si="30"/>
        <v>0.35249042145593867</v>
      </c>
    </row>
    <row r="172" spans="1:15">
      <c r="A172" s="451" t="s">
        <v>22</v>
      </c>
      <c r="B172" s="451">
        <v>23</v>
      </c>
      <c r="C172" s="451">
        <v>22</v>
      </c>
      <c r="D172" s="451">
        <v>45</v>
      </c>
      <c r="E172" s="451">
        <v>15</v>
      </c>
      <c r="F172" s="451">
        <v>19</v>
      </c>
      <c r="G172" s="451">
        <v>34</v>
      </c>
      <c r="H172" s="519">
        <f t="shared" si="29"/>
        <v>0.75555555555555554</v>
      </c>
      <c r="I172" s="451">
        <v>11</v>
      </c>
      <c r="J172" s="451">
        <v>5</v>
      </c>
      <c r="K172" s="451">
        <v>16</v>
      </c>
      <c r="L172" s="451">
        <v>3</v>
      </c>
      <c r="M172" s="451">
        <v>2</v>
      </c>
      <c r="N172" s="451">
        <v>5</v>
      </c>
      <c r="O172" s="519">
        <f t="shared" si="30"/>
        <v>0.3125</v>
      </c>
    </row>
    <row r="173" spans="1:15">
      <c r="A173" s="451" t="s">
        <v>24</v>
      </c>
      <c r="B173" s="451">
        <v>16</v>
      </c>
      <c r="C173" s="451">
        <v>17</v>
      </c>
      <c r="D173" s="451">
        <v>33</v>
      </c>
      <c r="E173" s="451">
        <v>8</v>
      </c>
      <c r="F173" s="451">
        <v>15</v>
      </c>
      <c r="G173" s="451">
        <v>23</v>
      </c>
      <c r="H173" s="519">
        <f t="shared" si="29"/>
        <v>0.69696969696969702</v>
      </c>
      <c r="I173" s="451">
        <v>10</v>
      </c>
      <c r="J173" s="451">
        <v>16</v>
      </c>
      <c r="K173" s="451">
        <v>26</v>
      </c>
      <c r="L173" s="451">
        <v>5</v>
      </c>
      <c r="M173" s="451">
        <v>13</v>
      </c>
      <c r="N173" s="451">
        <v>18</v>
      </c>
      <c r="O173" s="519">
        <f t="shared" si="30"/>
        <v>0.69230769230769229</v>
      </c>
    </row>
    <row r="174" spans="1:15">
      <c r="A174" s="451" t="s">
        <v>774</v>
      </c>
      <c r="B174" s="451">
        <v>240</v>
      </c>
      <c r="C174" s="451">
        <v>195</v>
      </c>
      <c r="D174" s="451">
        <v>435</v>
      </c>
      <c r="E174" s="451">
        <v>118</v>
      </c>
      <c r="F174" s="451">
        <v>89</v>
      </c>
      <c r="G174" s="451">
        <v>207</v>
      </c>
      <c r="H174" s="519">
        <f t="shared" si="29"/>
        <v>0.47586206896551725</v>
      </c>
      <c r="I174" s="451">
        <v>207</v>
      </c>
      <c r="J174" s="451">
        <v>130</v>
      </c>
      <c r="K174" s="451">
        <v>337</v>
      </c>
      <c r="L174" s="451">
        <v>105</v>
      </c>
      <c r="M174" s="451">
        <v>76</v>
      </c>
      <c r="N174" s="451">
        <v>181</v>
      </c>
      <c r="O174" s="519">
        <f t="shared" si="30"/>
        <v>0.5370919881305638</v>
      </c>
    </row>
    <row r="175" spans="1:15">
      <c r="A175" s="451" t="s">
        <v>32</v>
      </c>
      <c r="B175" s="451">
        <v>8</v>
      </c>
      <c r="C175" s="451">
        <v>5</v>
      </c>
      <c r="D175" s="451">
        <v>0</v>
      </c>
      <c r="E175" s="451">
        <v>0</v>
      </c>
      <c r="F175" s="451">
        <v>0</v>
      </c>
      <c r="G175" s="451">
        <v>0</v>
      </c>
      <c r="H175" s="519"/>
      <c r="I175" s="451">
        <v>8</v>
      </c>
      <c r="J175" s="451">
        <v>5</v>
      </c>
      <c r="K175" s="451">
        <v>13</v>
      </c>
      <c r="L175" s="451">
        <v>0</v>
      </c>
      <c r="M175" s="451">
        <v>0</v>
      </c>
      <c r="N175" s="451">
        <v>0</v>
      </c>
      <c r="O175" s="519">
        <f t="shared" si="30"/>
        <v>0</v>
      </c>
    </row>
    <row r="176" spans="1:15">
      <c r="A176" s="451" t="s">
        <v>30</v>
      </c>
      <c r="B176" s="451">
        <v>82</v>
      </c>
      <c r="C176" s="451">
        <v>66</v>
      </c>
      <c r="D176" s="451">
        <v>148</v>
      </c>
      <c r="E176" s="451">
        <v>34</v>
      </c>
      <c r="F176" s="451">
        <v>24</v>
      </c>
      <c r="G176" s="451">
        <v>58</v>
      </c>
      <c r="H176" s="519">
        <f t="shared" si="29"/>
        <v>0.39189189189189189</v>
      </c>
      <c r="I176" s="451">
        <v>74</v>
      </c>
      <c r="J176" s="451">
        <v>65</v>
      </c>
      <c r="K176" s="451">
        <v>139</v>
      </c>
      <c r="L176" s="451">
        <v>19</v>
      </c>
      <c r="M176" s="451">
        <v>16</v>
      </c>
      <c r="N176" s="451">
        <v>35</v>
      </c>
      <c r="O176" s="519">
        <f t="shared" si="30"/>
        <v>0.25179856115107913</v>
      </c>
    </row>
    <row r="177" spans="1:17">
      <c r="A177" s="543" t="s">
        <v>36</v>
      </c>
      <c r="B177" s="543">
        <f t="shared" ref="B177:G177" si="31">SUM(B156:B176)</f>
        <v>3198</v>
      </c>
      <c r="C177" s="543">
        <f t="shared" si="31"/>
        <v>2591</v>
      </c>
      <c r="D177" s="543">
        <f t="shared" si="31"/>
        <v>5776</v>
      </c>
      <c r="E177" s="543">
        <f t="shared" si="31"/>
        <v>1529</v>
      </c>
      <c r="F177" s="543">
        <f t="shared" si="31"/>
        <v>1161</v>
      </c>
      <c r="G177" s="543">
        <f t="shared" si="31"/>
        <v>2690</v>
      </c>
      <c r="H177" s="607">
        <f>+G177/D177</f>
        <v>0.46572022160664822</v>
      </c>
      <c r="I177" s="543">
        <f t="shared" ref="I177:N177" si="32">SUM(I156:I176)</f>
        <v>2727</v>
      </c>
      <c r="J177" s="543">
        <f t="shared" si="32"/>
        <v>2304</v>
      </c>
      <c r="K177" s="543">
        <f t="shared" si="32"/>
        <v>5031</v>
      </c>
      <c r="L177" s="543">
        <f t="shared" si="32"/>
        <v>1179</v>
      </c>
      <c r="M177" s="543">
        <f t="shared" si="32"/>
        <v>908</v>
      </c>
      <c r="N177" s="543">
        <f t="shared" si="32"/>
        <v>2087</v>
      </c>
      <c r="O177" s="607">
        <f t="shared" si="30"/>
        <v>0.4148280659908567</v>
      </c>
    </row>
    <row r="179" spans="1:17" s="503" customFormat="1"/>
    <row r="181" spans="1:17">
      <c r="A181" s="468" t="s">
        <v>201</v>
      </c>
      <c r="B181" s="468"/>
      <c r="C181" s="468"/>
      <c r="D181" s="468"/>
      <c r="E181" s="468"/>
      <c r="F181" s="468"/>
      <c r="G181" s="468"/>
      <c r="H181" s="468"/>
      <c r="I181" s="468"/>
      <c r="J181" s="468"/>
      <c r="K181" s="468"/>
      <c r="L181" s="468"/>
      <c r="M181" s="468"/>
      <c r="N181" s="468"/>
      <c r="O181" s="468"/>
      <c r="P181" s="468"/>
    </row>
    <row r="182" spans="1:17">
      <c r="A182" s="468" t="s">
        <v>65</v>
      </c>
      <c r="B182" s="468"/>
      <c r="C182" s="468"/>
      <c r="D182" s="468"/>
      <c r="E182" s="468"/>
      <c r="F182" s="468"/>
      <c r="G182" s="468"/>
      <c r="H182" s="468"/>
      <c r="I182" s="468"/>
      <c r="J182" s="468"/>
      <c r="K182" s="468"/>
      <c r="L182" s="468"/>
      <c r="M182" s="468"/>
      <c r="N182" s="468"/>
      <c r="O182" s="468"/>
      <c r="P182" s="468"/>
    </row>
    <row r="184" spans="1:17" ht="13.5" thickBot="1">
      <c r="A184" s="274" t="s">
        <v>11</v>
      </c>
      <c r="Q184" s="302"/>
    </row>
    <row r="185" spans="1:17" ht="13.5" thickBot="1">
      <c r="A185" s="504" t="s">
        <v>71</v>
      </c>
      <c r="B185" s="544" t="s">
        <v>72</v>
      </c>
      <c r="C185" s="545"/>
      <c r="D185" s="545"/>
      <c r="E185" s="546"/>
      <c r="F185" s="544" t="s">
        <v>73</v>
      </c>
      <c r="G185" s="545"/>
      <c r="H185" s="547"/>
      <c r="I185" s="498"/>
      <c r="J185" s="545" t="s">
        <v>74</v>
      </c>
      <c r="K185" s="545"/>
      <c r="L185" s="545"/>
      <c r="M185" s="546"/>
      <c r="N185" s="487" t="s">
        <v>377</v>
      </c>
      <c r="O185" s="488"/>
      <c r="P185" s="486" t="s">
        <v>63</v>
      </c>
    </row>
    <row r="186" spans="1:17" ht="13.5" thickBot="1">
      <c r="A186" s="548"/>
      <c r="B186" s="549" t="s">
        <v>75</v>
      </c>
      <c r="C186" s="550"/>
      <c r="D186" s="551" t="s">
        <v>76</v>
      </c>
      <c r="E186" s="481"/>
      <c r="F186" s="475" t="s">
        <v>75</v>
      </c>
      <c r="G186" s="552"/>
      <c r="H186" s="553" t="s">
        <v>76</v>
      </c>
      <c r="I186" s="552"/>
      <c r="J186" s="551" t="s">
        <v>75</v>
      </c>
      <c r="K186" s="550"/>
      <c r="L186" s="554" t="s">
        <v>76</v>
      </c>
      <c r="M186" s="481"/>
      <c r="N186" s="549"/>
      <c r="O186" s="555"/>
      <c r="P186" s="556"/>
    </row>
    <row r="187" spans="1:17" ht="13.5" thickBot="1">
      <c r="A187" s="508"/>
      <c r="B187" s="557" t="s">
        <v>388</v>
      </c>
      <c r="C187" s="558" t="s">
        <v>389</v>
      </c>
      <c r="D187" s="558" t="s">
        <v>388</v>
      </c>
      <c r="E187" s="559" t="s">
        <v>389</v>
      </c>
      <c r="F187" s="560" t="s">
        <v>388</v>
      </c>
      <c r="G187" s="561" t="s">
        <v>389</v>
      </c>
      <c r="H187" s="561" t="s">
        <v>388</v>
      </c>
      <c r="I187" s="562" t="s">
        <v>389</v>
      </c>
      <c r="J187" s="557" t="s">
        <v>388</v>
      </c>
      <c r="K187" s="558" t="s">
        <v>389</v>
      </c>
      <c r="L187" s="558" t="s">
        <v>388</v>
      </c>
      <c r="M187" s="559" t="s">
        <v>389</v>
      </c>
      <c r="N187" s="563" t="s">
        <v>75</v>
      </c>
      <c r="O187" s="564" t="s">
        <v>76</v>
      </c>
      <c r="P187" s="489"/>
    </row>
    <row r="188" spans="1:17">
      <c r="A188" s="565" t="s">
        <v>19</v>
      </c>
      <c r="B188" s="180">
        <f>158-107</f>
        <v>51</v>
      </c>
      <c r="C188" s="179">
        <v>107</v>
      </c>
      <c r="D188" s="179">
        <f>98-55</f>
        <v>43</v>
      </c>
      <c r="E188" s="536">
        <v>55</v>
      </c>
      <c r="F188" s="517">
        <f>53-13</f>
        <v>40</v>
      </c>
      <c r="G188" s="450">
        <v>13</v>
      </c>
      <c r="H188" s="450">
        <f>21-4</f>
        <v>17</v>
      </c>
      <c r="I188" s="566">
        <v>4</v>
      </c>
      <c r="J188" s="180">
        <f>140-57</f>
        <v>83</v>
      </c>
      <c r="K188" s="179">
        <v>57</v>
      </c>
      <c r="L188" s="179">
        <f>53-19</f>
        <v>34</v>
      </c>
      <c r="M188" s="536">
        <v>19</v>
      </c>
      <c r="N188" s="514">
        <f>+B188+C188+F188+G188+J188+K188</f>
        <v>351</v>
      </c>
      <c r="O188" s="567">
        <f>+D188+E188+H188+I188+L188+M188</f>
        <v>172</v>
      </c>
      <c r="P188" s="568">
        <f>+O188/N188</f>
        <v>0.49002849002849003</v>
      </c>
      <c r="Q188" s="569"/>
    </row>
    <row r="189" spans="1:17">
      <c r="A189" s="570" t="s">
        <v>27</v>
      </c>
      <c r="B189" s="518"/>
      <c r="C189" s="450"/>
      <c r="D189" s="450"/>
      <c r="E189" s="537"/>
      <c r="F189" s="517"/>
      <c r="G189" s="450"/>
      <c r="H189" s="450"/>
      <c r="I189" s="566"/>
      <c r="J189" s="518"/>
      <c r="K189" s="450"/>
      <c r="L189" s="450"/>
      <c r="M189" s="537"/>
      <c r="N189" s="517"/>
      <c r="O189" s="566"/>
      <c r="P189" s="571"/>
      <c r="Q189" s="572"/>
    </row>
    <row r="190" spans="1:17">
      <c r="A190" s="570" t="s">
        <v>34</v>
      </c>
      <c r="B190" s="518"/>
      <c r="C190" s="450"/>
      <c r="D190" s="450"/>
      <c r="E190" s="537"/>
      <c r="F190" s="517"/>
      <c r="G190" s="450"/>
      <c r="H190" s="450"/>
      <c r="I190" s="566"/>
      <c r="J190" s="518"/>
      <c r="K190" s="450"/>
      <c r="L190" s="450"/>
      <c r="M190" s="537"/>
      <c r="N190" s="517"/>
      <c r="O190" s="566"/>
      <c r="P190" s="571"/>
      <c r="Q190" s="572"/>
    </row>
    <row r="191" spans="1:17">
      <c r="A191" s="570" t="s">
        <v>29</v>
      </c>
      <c r="B191" s="518">
        <f>20-12</f>
        <v>8</v>
      </c>
      <c r="C191" s="450">
        <v>12</v>
      </c>
      <c r="D191" s="450">
        <f>11-7</f>
        <v>4</v>
      </c>
      <c r="E191" s="537">
        <v>7</v>
      </c>
      <c r="F191" s="517"/>
      <c r="G191" s="450"/>
      <c r="H191" s="450"/>
      <c r="I191" s="566"/>
      <c r="J191" s="518">
        <f>12-4</f>
        <v>8</v>
      </c>
      <c r="K191" s="450">
        <v>4</v>
      </c>
      <c r="L191" s="450">
        <f>8-3</f>
        <v>5</v>
      </c>
      <c r="M191" s="537">
        <v>3</v>
      </c>
      <c r="N191" s="517">
        <f t="shared" ref="N191:N208" si="33">+B191+C191+F191+G191+J191+K191</f>
        <v>32</v>
      </c>
      <c r="O191" s="566">
        <f t="shared" ref="O191:O208" si="34">+D191+E191+H191+I191+L191+M191</f>
        <v>19</v>
      </c>
      <c r="P191" s="571">
        <f t="shared" ref="P191:P209" si="35">+O191/N191</f>
        <v>0.59375</v>
      </c>
      <c r="Q191" s="572"/>
    </row>
    <row r="192" spans="1:17">
      <c r="A192" s="570" t="s">
        <v>21</v>
      </c>
      <c r="B192" s="518">
        <v>7</v>
      </c>
      <c r="C192" s="450">
        <v>9</v>
      </c>
      <c r="D192" s="450">
        <v>4</v>
      </c>
      <c r="E192" s="537">
        <v>6</v>
      </c>
      <c r="F192" s="517"/>
      <c r="G192" s="450"/>
      <c r="H192" s="450"/>
      <c r="I192" s="566"/>
      <c r="J192" s="518">
        <v>11</v>
      </c>
      <c r="K192" s="450">
        <v>4</v>
      </c>
      <c r="L192" s="450">
        <v>4</v>
      </c>
      <c r="M192" s="537">
        <v>3</v>
      </c>
      <c r="N192" s="517">
        <f t="shared" si="33"/>
        <v>31</v>
      </c>
      <c r="O192" s="566">
        <f t="shared" si="34"/>
        <v>17</v>
      </c>
      <c r="P192" s="571">
        <f t="shared" si="35"/>
        <v>0.54838709677419351</v>
      </c>
      <c r="Q192" s="572"/>
    </row>
    <row r="193" spans="1:17">
      <c r="A193" s="570" t="s">
        <v>31</v>
      </c>
      <c r="B193" s="518">
        <f>12-5</f>
        <v>7</v>
      </c>
      <c r="C193" s="450">
        <v>5</v>
      </c>
      <c r="D193" s="450">
        <f>6-2</f>
        <v>4</v>
      </c>
      <c r="E193" s="537">
        <v>2</v>
      </c>
      <c r="F193" s="517"/>
      <c r="G193" s="450"/>
      <c r="H193" s="450"/>
      <c r="I193" s="566"/>
      <c r="J193" s="518">
        <v>4</v>
      </c>
      <c r="K193" s="450">
        <v>1</v>
      </c>
      <c r="L193" s="450">
        <v>1</v>
      </c>
      <c r="M193" s="537">
        <v>1</v>
      </c>
      <c r="N193" s="517">
        <f t="shared" si="33"/>
        <v>17</v>
      </c>
      <c r="O193" s="566">
        <f t="shared" si="34"/>
        <v>8</v>
      </c>
      <c r="P193" s="571">
        <f t="shared" si="35"/>
        <v>0.47058823529411764</v>
      </c>
      <c r="Q193" s="572"/>
    </row>
    <row r="194" spans="1:17">
      <c r="A194" s="570" t="s">
        <v>776</v>
      </c>
      <c r="B194" s="518"/>
      <c r="C194" s="450"/>
      <c r="D194" s="450"/>
      <c r="E194" s="537"/>
      <c r="F194" s="517"/>
      <c r="G194" s="450"/>
      <c r="H194" s="450"/>
      <c r="I194" s="566"/>
      <c r="J194" s="518"/>
      <c r="K194" s="450"/>
      <c r="L194" s="450"/>
      <c r="M194" s="537"/>
      <c r="N194" s="517"/>
      <c r="O194" s="566"/>
      <c r="P194" s="571"/>
      <c r="Q194" s="572"/>
    </row>
    <row r="195" spans="1:17">
      <c r="A195" s="570" t="s">
        <v>35</v>
      </c>
      <c r="B195" s="518">
        <v>1</v>
      </c>
      <c r="C195" s="450">
        <v>1</v>
      </c>
      <c r="D195" s="450">
        <v>0</v>
      </c>
      <c r="E195" s="537">
        <v>1</v>
      </c>
      <c r="F195" s="517"/>
      <c r="G195" s="450"/>
      <c r="H195" s="450"/>
      <c r="I195" s="566"/>
      <c r="J195" s="518">
        <v>2</v>
      </c>
      <c r="K195" s="450"/>
      <c r="L195" s="450">
        <v>2</v>
      </c>
      <c r="M195" s="537"/>
      <c r="N195" s="517">
        <f t="shared" si="33"/>
        <v>4</v>
      </c>
      <c r="O195" s="566">
        <f t="shared" si="34"/>
        <v>3</v>
      </c>
      <c r="P195" s="571">
        <f t="shared" si="35"/>
        <v>0.75</v>
      </c>
      <c r="Q195" s="572"/>
    </row>
    <row r="196" spans="1:17">
      <c r="A196" s="570" t="s">
        <v>33</v>
      </c>
      <c r="B196" s="518">
        <v>45</v>
      </c>
      <c r="C196" s="450">
        <v>30</v>
      </c>
      <c r="D196" s="450">
        <v>21</v>
      </c>
      <c r="E196" s="537">
        <v>13</v>
      </c>
      <c r="F196" s="517"/>
      <c r="G196" s="450"/>
      <c r="H196" s="450"/>
      <c r="I196" s="566"/>
      <c r="J196" s="518">
        <v>25</v>
      </c>
      <c r="K196" s="450">
        <v>5</v>
      </c>
      <c r="L196" s="450">
        <v>5</v>
      </c>
      <c r="M196" s="537">
        <v>1</v>
      </c>
      <c r="N196" s="517">
        <f t="shared" si="33"/>
        <v>105</v>
      </c>
      <c r="O196" s="566">
        <f t="shared" si="34"/>
        <v>40</v>
      </c>
      <c r="P196" s="571">
        <f t="shared" si="35"/>
        <v>0.38095238095238093</v>
      </c>
      <c r="Q196" s="572"/>
    </row>
    <row r="197" spans="1:17">
      <c r="A197" s="570" t="s">
        <v>775</v>
      </c>
      <c r="B197" s="518">
        <v>33</v>
      </c>
      <c r="C197" s="450">
        <v>20</v>
      </c>
      <c r="D197" s="450">
        <f>31-18</f>
        <v>13</v>
      </c>
      <c r="E197" s="537">
        <v>18</v>
      </c>
      <c r="F197" s="517">
        <v>2</v>
      </c>
      <c r="G197" s="450">
        <v>1</v>
      </c>
      <c r="H197" s="450">
        <v>1</v>
      </c>
      <c r="I197" s="566"/>
      <c r="J197" s="518">
        <f>39-8</f>
        <v>31</v>
      </c>
      <c r="K197" s="450">
        <v>8</v>
      </c>
      <c r="L197" s="450">
        <v>13</v>
      </c>
      <c r="M197" s="537">
        <v>3</v>
      </c>
      <c r="N197" s="517">
        <f t="shared" si="33"/>
        <v>95</v>
      </c>
      <c r="O197" s="566">
        <f t="shared" si="34"/>
        <v>48</v>
      </c>
      <c r="P197" s="571">
        <f t="shared" si="35"/>
        <v>0.50526315789473686</v>
      </c>
      <c r="Q197" s="572"/>
    </row>
    <row r="198" spans="1:17">
      <c r="A198" s="570" t="s">
        <v>23</v>
      </c>
      <c r="B198" s="518">
        <v>9</v>
      </c>
      <c r="C198" s="450">
        <v>5</v>
      </c>
      <c r="D198" s="450">
        <v>1</v>
      </c>
      <c r="E198" s="537">
        <v>1</v>
      </c>
      <c r="F198" s="517"/>
      <c r="G198" s="450"/>
      <c r="H198" s="450"/>
      <c r="I198" s="566"/>
      <c r="J198" s="518"/>
      <c r="K198" s="450"/>
      <c r="L198" s="450"/>
      <c r="M198" s="537"/>
      <c r="N198" s="517">
        <f t="shared" si="33"/>
        <v>14</v>
      </c>
      <c r="O198" s="566">
        <f t="shared" si="34"/>
        <v>2</v>
      </c>
      <c r="P198" s="571">
        <f t="shared" si="35"/>
        <v>0.14285714285714285</v>
      </c>
      <c r="Q198" s="572"/>
    </row>
    <row r="199" spans="1:17">
      <c r="A199" s="570" t="s">
        <v>26</v>
      </c>
      <c r="B199" s="518">
        <f>41-13</f>
        <v>28</v>
      </c>
      <c r="C199" s="450">
        <v>13</v>
      </c>
      <c r="D199" s="450">
        <v>9</v>
      </c>
      <c r="E199" s="537">
        <v>2</v>
      </c>
      <c r="F199" s="517"/>
      <c r="G199" s="450"/>
      <c r="H199" s="450"/>
      <c r="I199" s="566"/>
      <c r="J199" s="518">
        <v>6</v>
      </c>
      <c r="K199" s="450">
        <v>2</v>
      </c>
      <c r="L199" s="450">
        <v>2</v>
      </c>
      <c r="M199" s="537">
        <v>1</v>
      </c>
      <c r="N199" s="517">
        <f t="shared" si="33"/>
        <v>49</v>
      </c>
      <c r="O199" s="566">
        <f t="shared" si="34"/>
        <v>14</v>
      </c>
      <c r="P199" s="571">
        <f t="shared" si="35"/>
        <v>0.2857142857142857</v>
      </c>
      <c r="Q199" s="572"/>
    </row>
    <row r="200" spans="1:17">
      <c r="A200" s="570" t="s">
        <v>771</v>
      </c>
      <c r="B200" s="518">
        <f>166-66</f>
        <v>100</v>
      </c>
      <c r="C200" s="450">
        <v>66</v>
      </c>
      <c r="D200" s="450">
        <f>45-20</f>
        <v>25</v>
      </c>
      <c r="E200" s="537">
        <v>20</v>
      </c>
      <c r="F200" s="517">
        <v>4</v>
      </c>
      <c r="G200" s="450">
        <v>0</v>
      </c>
      <c r="H200" s="450">
        <v>2</v>
      </c>
      <c r="I200" s="566">
        <v>0</v>
      </c>
      <c r="J200" s="518">
        <f>31-3</f>
        <v>28</v>
      </c>
      <c r="K200" s="450">
        <v>3</v>
      </c>
      <c r="L200" s="450">
        <f>8-2</f>
        <v>6</v>
      </c>
      <c r="M200" s="537">
        <v>2</v>
      </c>
      <c r="N200" s="517">
        <f t="shared" si="33"/>
        <v>201</v>
      </c>
      <c r="O200" s="566">
        <f t="shared" si="34"/>
        <v>55</v>
      </c>
      <c r="P200" s="571">
        <f t="shared" si="35"/>
        <v>0.27363184079601988</v>
      </c>
      <c r="Q200" s="572"/>
    </row>
    <row r="201" spans="1:17">
      <c r="A201" s="570" t="s">
        <v>25</v>
      </c>
      <c r="B201" s="518">
        <f>20-8</f>
        <v>12</v>
      </c>
      <c r="C201" s="450">
        <v>8</v>
      </c>
      <c r="D201" s="450">
        <f>17-8</f>
        <v>9</v>
      </c>
      <c r="E201" s="537">
        <v>8</v>
      </c>
      <c r="F201" s="517"/>
      <c r="G201" s="450"/>
      <c r="H201" s="450"/>
      <c r="I201" s="566"/>
      <c r="J201" s="518">
        <f>22-3</f>
        <v>19</v>
      </c>
      <c r="K201" s="450">
        <v>3</v>
      </c>
      <c r="L201" s="450">
        <f>13-2</f>
        <v>11</v>
      </c>
      <c r="M201" s="537">
        <v>2</v>
      </c>
      <c r="N201" s="517">
        <f t="shared" si="33"/>
        <v>42</v>
      </c>
      <c r="O201" s="566">
        <f t="shared" si="34"/>
        <v>30</v>
      </c>
      <c r="P201" s="571">
        <f t="shared" si="35"/>
        <v>0.7142857142857143</v>
      </c>
      <c r="Q201" s="572"/>
    </row>
    <row r="202" spans="1:17">
      <c r="A202" s="570" t="s">
        <v>20</v>
      </c>
      <c r="B202" s="518"/>
      <c r="C202" s="450"/>
      <c r="D202" s="450"/>
      <c r="E202" s="537"/>
      <c r="F202" s="517"/>
      <c r="G202" s="450"/>
      <c r="H202" s="450"/>
      <c r="I202" s="566"/>
      <c r="J202" s="518"/>
      <c r="K202" s="450"/>
      <c r="L202" s="450"/>
      <c r="M202" s="537"/>
      <c r="N202" s="517"/>
      <c r="O202" s="566"/>
      <c r="P202" s="571"/>
      <c r="Q202" s="572"/>
    </row>
    <row r="203" spans="1:17">
      <c r="A203" s="570" t="s">
        <v>28</v>
      </c>
      <c r="B203" s="518"/>
      <c r="C203" s="450"/>
      <c r="D203" s="450"/>
      <c r="E203" s="537"/>
      <c r="F203" s="517"/>
      <c r="G203" s="450"/>
      <c r="H203" s="450"/>
      <c r="I203" s="566"/>
      <c r="J203" s="518"/>
      <c r="K203" s="450"/>
      <c r="L203" s="450"/>
      <c r="M203" s="537"/>
      <c r="N203" s="517"/>
      <c r="O203" s="566"/>
      <c r="P203" s="571"/>
      <c r="Q203" s="572"/>
    </row>
    <row r="204" spans="1:17">
      <c r="A204" s="570" t="s">
        <v>22</v>
      </c>
      <c r="B204" s="518"/>
      <c r="C204" s="450"/>
      <c r="D204" s="450"/>
      <c r="E204" s="537"/>
      <c r="F204" s="517"/>
      <c r="G204" s="450"/>
      <c r="H204" s="450"/>
      <c r="I204" s="566"/>
      <c r="J204" s="518"/>
      <c r="K204" s="450"/>
      <c r="L204" s="450"/>
      <c r="M204" s="537"/>
      <c r="N204" s="517"/>
      <c r="O204" s="566"/>
      <c r="P204" s="571"/>
      <c r="Q204" s="572"/>
    </row>
    <row r="205" spans="1:17">
      <c r="A205" s="570" t="s">
        <v>24</v>
      </c>
      <c r="B205" s="518"/>
      <c r="C205" s="450"/>
      <c r="D205" s="450"/>
      <c r="E205" s="537"/>
      <c r="F205" s="517"/>
      <c r="G205" s="450"/>
      <c r="H205" s="450"/>
      <c r="I205" s="566"/>
      <c r="J205" s="518"/>
      <c r="K205" s="450"/>
      <c r="L205" s="450"/>
      <c r="M205" s="537"/>
      <c r="N205" s="517"/>
      <c r="O205" s="566"/>
      <c r="P205" s="571"/>
      <c r="Q205" s="572"/>
    </row>
    <row r="206" spans="1:17">
      <c r="A206" s="570" t="s">
        <v>774</v>
      </c>
      <c r="B206" s="518">
        <v>21</v>
      </c>
      <c r="C206" s="450">
        <v>22</v>
      </c>
      <c r="D206" s="450">
        <v>9</v>
      </c>
      <c r="E206" s="537">
        <v>15</v>
      </c>
      <c r="F206" s="517"/>
      <c r="G206" s="450"/>
      <c r="H206" s="450"/>
      <c r="I206" s="566"/>
      <c r="J206" s="518">
        <v>8</v>
      </c>
      <c r="K206" s="450"/>
      <c r="L206" s="450">
        <v>3</v>
      </c>
      <c r="M206" s="537"/>
      <c r="N206" s="517">
        <f t="shared" si="33"/>
        <v>51</v>
      </c>
      <c r="O206" s="566">
        <f t="shared" si="34"/>
        <v>27</v>
      </c>
      <c r="P206" s="571">
        <f t="shared" si="35"/>
        <v>0.52941176470588236</v>
      </c>
      <c r="Q206" s="572"/>
    </row>
    <row r="207" spans="1:17">
      <c r="A207" s="570" t="s">
        <v>32</v>
      </c>
      <c r="B207" s="518"/>
      <c r="C207" s="450"/>
      <c r="D207" s="450"/>
      <c r="E207" s="537"/>
      <c r="F207" s="517"/>
      <c r="G207" s="450"/>
      <c r="H207" s="450"/>
      <c r="I207" s="566"/>
      <c r="J207" s="518"/>
      <c r="K207" s="450"/>
      <c r="L207" s="450"/>
      <c r="M207" s="573"/>
      <c r="N207" s="517"/>
      <c r="O207" s="566"/>
      <c r="P207" s="571"/>
      <c r="Q207" s="572"/>
    </row>
    <row r="208" spans="1:17" ht="13.5" thickBot="1">
      <c r="A208" s="574" t="s">
        <v>30</v>
      </c>
      <c r="B208" s="575">
        <v>2</v>
      </c>
      <c r="C208" s="331">
        <v>1</v>
      </c>
      <c r="D208" s="331">
        <v>2</v>
      </c>
      <c r="E208" s="576">
        <v>0</v>
      </c>
      <c r="F208" s="524"/>
      <c r="G208" s="522"/>
      <c r="H208" s="522"/>
      <c r="I208" s="577"/>
      <c r="J208" s="575">
        <v>12</v>
      </c>
      <c r="K208" s="331">
        <v>1</v>
      </c>
      <c r="L208" s="331">
        <v>2</v>
      </c>
      <c r="M208" s="576">
        <v>0</v>
      </c>
      <c r="N208" s="578">
        <f t="shared" si="33"/>
        <v>16</v>
      </c>
      <c r="O208" s="579">
        <f t="shared" si="34"/>
        <v>4</v>
      </c>
      <c r="P208" s="580">
        <f t="shared" si="35"/>
        <v>0.25</v>
      </c>
    </row>
    <row r="209" spans="1:17" ht="13.5" thickBot="1">
      <c r="A209" s="499" t="s">
        <v>70</v>
      </c>
      <c r="B209" s="509">
        <f>SUM(B188:B208)</f>
        <v>324</v>
      </c>
      <c r="C209" s="491">
        <f t="shared" ref="C209:O209" si="36">SUM(C188:C208)</f>
        <v>299</v>
      </c>
      <c r="D209" s="491">
        <f t="shared" si="36"/>
        <v>144</v>
      </c>
      <c r="E209" s="581">
        <f t="shared" si="36"/>
        <v>148</v>
      </c>
      <c r="F209" s="563">
        <f t="shared" si="36"/>
        <v>46</v>
      </c>
      <c r="G209" s="558">
        <f t="shared" si="36"/>
        <v>14</v>
      </c>
      <c r="H209" s="558">
        <f t="shared" si="36"/>
        <v>20</v>
      </c>
      <c r="I209" s="564">
        <f t="shared" si="36"/>
        <v>4</v>
      </c>
      <c r="J209" s="509">
        <f t="shared" si="36"/>
        <v>237</v>
      </c>
      <c r="K209" s="491">
        <f t="shared" si="36"/>
        <v>88</v>
      </c>
      <c r="L209" s="491">
        <f t="shared" si="36"/>
        <v>88</v>
      </c>
      <c r="M209" s="581">
        <f t="shared" si="36"/>
        <v>35</v>
      </c>
      <c r="N209" s="490">
        <f t="shared" si="36"/>
        <v>1008</v>
      </c>
      <c r="O209" s="492">
        <f t="shared" si="36"/>
        <v>439</v>
      </c>
      <c r="P209" s="582">
        <f t="shared" si="35"/>
        <v>0.43551587301587302</v>
      </c>
    </row>
    <row r="210" spans="1:17">
      <c r="A210" s="284"/>
      <c r="B210" s="284"/>
      <c r="C210" s="284"/>
      <c r="D210" s="284"/>
      <c r="E210" s="284"/>
      <c r="F210" s="284"/>
      <c r="G210" s="284"/>
      <c r="H210" s="284"/>
      <c r="I210" s="284"/>
      <c r="J210" s="284"/>
      <c r="K210" s="284"/>
      <c r="L210" s="284"/>
      <c r="M210" s="284"/>
    </row>
    <row r="211" spans="1:17">
      <c r="A211" s="22"/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</row>
    <row r="212" spans="1:17">
      <c r="B212" s="302"/>
      <c r="C212" s="302"/>
      <c r="D212" s="302"/>
      <c r="F212" s="302"/>
      <c r="G212" s="302"/>
      <c r="H212" s="302"/>
      <c r="I212" s="302"/>
      <c r="J212" s="302"/>
      <c r="K212" s="302"/>
      <c r="L212" s="302"/>
      <c r="M212" s="302"/>
      <c r="O212" s="302"/>
      <c r="Q212" s="302"/>
    </row>
    <row r="213" spans="1:17">
      <c r="A213" s="1124" t="s">
        <v>79</v>
      </c>
      <c r="B213" s="1124"/>
      <c r="C213" s="1124"/>
      <c r="D213" s="1124"/>
      <c r="E213" s="1124"/>
      <c r="F213" s="1124"/>
      <c r="G213" s="1124"/>
      <c r="H213" s="1124"/>
      <c r="I213" s="1124"/>
      <c r="J213" s="1124"/>
      <c r="K213" s="1124"/>
      <c r="L213" s="1124"/>
      <c r="M213" s="1124"/>
      <c r="N213" s="1124"/>
      <c r="O213" s="1124"/>
      <c r="P213" s="1124"/>
      <c r="Q213" s="468"/>
    </row>
    <row r="214" spans="1:17">
      <c r="A214" s="1131" t="s">
        <v>65</v>
      </c>
      <c r="B214" s="1131"/>
      <c r="C214" s="1131"/>
      <c r="D214" s="1131"/>
      <c r="E214" s="1131"/>
      <c r="F214" s="1131"/>
      <c r="G214" s="1131"/>
      <c r="H214" s="1131"/>
      <c r="I214" s="1131"/>
      <c r="J214" s="1131"/>
      <c r="K214" s="1131"/>
      <c r="L214" s="1131"/>
      <c r="M214" s="1131"/>
      <c r="N214" s="1131"/>
      <c r="O214" s="1131"/>
      <c r="P214" s="1131"/>
      <c r="Q214" s="1131"/>
    </row>
    <row r="215" spans="1:17">
      <c r="A215" s="274" t="s">
        <v>11</v>
      </c>
    </row>
    <row r="216" spans="1:17">
      <c r="A216" s="598" t="s">
        <v>38</v>
      </c>
      <c r="B216" s="542" t="s">
        <v>72</v>
      </c>
      <c r="C216" s="542"/>
      <c r="D216" s="542"/>
      <c r="E216" s="542"/>
      <c r="F216" s="542" t="s">
        <v>73</v>
      </c>
      <c r="G216" s="542"/>
      <c r="H216" s="542"/>
      <c r="I216" s="542"/>
      <c r="J216" s="542" t="s">
        <v>74</v>
      </c>
      <c r="K216" s="542"/>
      <c r="L216" s="542"/>
      <c r="M216" s="542"/>
      <c r="N216" s="542" t="s">
        <v>377</v>
      </c>
      <c r="O216" s="542"/>
      <c r="P216" s="542" t="s">
        <v>68</v>
      </c>
    </row>
    <row r="217" spans="1:17">
      <c r="A217" s="590"/>
      <c r="B217" s="542" t="s">
        <v>75</v>
      </c>
      <c r="C217" s="542"/>
      <c r="D217" s="542" t="s">
        <v>76</v>
      </c>
      <c r="E217" s="542"/>
      <c r="F217" s="542" t="s">
        <v>75</v>
      </c>
      <c r="G217" s="542"/>
      <c r="H217" s="542" t="s">
        <v>76</v>
      </c>
      <c r="I217" s="542"/>
      <c r="J217" s="542" t="s">
        <v>75</v>
      </c>
      <c r="K217" s="542"/>
      <c r="L217" s="610" t="s">
        <v>77</v>
      </c>
      <c r="M217" s="542"/>
      <c r="N217" s="542"/>
      <c r="O217" s="542"/>
      <c r="P217" s="542"/>
    </row>
    <row r="218" spans="1:17">
      <c r="A218" s="586"/>
      <c r="B218" s="321" t="s">
        <v>388</v>
      </c>
      <c r="C218" s="321" t="s">
        <v>389</v>
      </c>
      <c r="D218" s="321" t="s">
        <v>388</v>
      </c>
      <c r="E218" s="321" t="s">
        <v>389</v>
      </c>
      <c r="F218" s="321" t="s">
        <v>388</v>
      </c>
      <c r="G218" s="321" t="s">
        <v>389</v>
      </c>
      <c r="H218" s="321" t="s">
        <v>388</v>
      </c>
      <c r="I218" s="321" t="s">
        <v>389</v>
      </c>
      <c r="J218" s="321" t="s">
        <v>388</v>
      </c>
      <c r="K218" s="321" t="s">
        <v>389</v>
      </c>
      <c r="L218" s="321" t="s">
        <v>388</v>
      </c>
      <c r="M218" s="321" t="s">
        <v>389</v>
      </c>
      <c r="N218" s="321" t="s">
        <v>75</v>
      </c>
      <c r="O218" s="321" t="s">
        <v>76</v>
      </c>
      <c r="P218" s="589"/>
    </row>
    <row r="219" spans="1:17">
      <c r="A219" s="27" t="s">
        <v>19</v>
      </c>
      <c r="B219" s="332">
        <f>277-167</f>
        <v>110</v>
      </c>
      <c r="C219" s="332">
        <v>167</v>
      </c>
      <c r="D219" s="332">
        <f>158-96</f>
        <v>62</v>
      </c>
      <c r="E219" s="332">
        <v>96</v>
      </c>
      <c r="F219" s="332">
        <f>16-4</f>
        <v>12</v>
      </c>
      <c r="G219" s="332">
        <v>4</v>
      </c>
      <c r="H219" s="332">
        <f>15-4</f>
        <v>11</v>
      </c>
      <c r="I219" s="332">
        <v>4</v>
      </c>
      <c r="J219" s="332">
        <f>164-41</f>
        <v>123</v>
      </c>
      <c r="K219" s="332">
        <v>41</v>
      </c>
      <c r="L219" s="332">
        <f>120-31</f>
        <v>89</v>
      </c>
      <c r="M219" s="332">
        <v>31</v>
      </c>
      <c r="N219" s="332">
        <f>+K219+J219+G219+F219+C219+B219</f>
        <v>457</v>
      </c>
      <c r="O219" s="332">
        <f>+M219+L219+I219+H219+E219+D219</f>
        <v>293</v>
      </c>
      <c r="P219" s="593">
        <f>+O219/N219</f>
        <v>0.64113785557986869</v>
      </c>
    </row>
    <row r="220" spans="1:17">
      <c r="A220" s="27" t="s">
        <v>20</v>
      </c>
      <c r="B220" s="332"/>
      <c r="C220" s="332"/>
      <c r="D220" s="332"/>
      <c r="E220" s="332"/>
      <c r="F220" s="332"/>
      <c r="G220" s="332"/>
      <c r="H220" s="332"/>
      <c r="I220" s="332"/>
      <c r="J220" s="332"/>
      <c r="K220" s="332"/>
      <c r="L220" s="332"/>
      <c r="M220" s="332"/>
      <c r="N220" s="332"/>
      <c r="O220" s="332"/>
      <c r="P220" s="593"/>
    </row>
    <row r="221" spans="1:17">
      <c r="A221" s="27" t="s">
        <v>21</v>
      </c>
      <c r="B221" s="332"/>
      <c r="C221" s="332"/>
      <c r="D221" s="332"/>
      <c r="E221" s="332"/>
      <c r="F221" s="332"/>
      <c r="G221" s="332"/>
      <c r="H221" s="332"/>
      <c r="I221" s="332"/>
      <c r="J221" s="332"/>
      <c r="K221" s="332"/>
      <c r="L221" s="332"/>
      <c r="M221" s="332"/>
      <c r="N221" s="332"/>
      <c r="O221" s="332"/>
      <c r="P221" s="593"/>
    </row>
    <row r="222" spans="1:17">
      <c r="A222" s="27" t="s">
        <v>22</v>
      </c>
      <c r="B222" s="332"/>
      <c r="C222" s="332"/>
      <c r="D222" s="332"/>
      <c r="E222" s="332"/>
      <c r="F222" s="332"/>
      <c r="G222" s="332"/>
      <c r="H222" s="332"/>
      <c r="I222" s="332"/>
      <c r="J222" s="332"/>
      <c r="K222" s="332"/>
      <c r="L222" s="332"/>
      <c r="M222" s="332"/>
      <c r="N222" s="332"/>
      <c r="O222" s="332"/>
      <c r="P222" s="593"/>
    </row>
    <row r="223" spans="1:17">
      <c r="A223" s="27" t="s">
        <v>23</v>
      </c>
      <c r="B223" s="332"/>
      <c r="C223" s="332"/>
      <c r="D223" s="332"/>
      <c r="E223" s="332"/>
      <c r="F223" s="332"/>
      <c r="G223" s="332"/>
      <c r="H223" s="332"/>
      <c r="I223" s="332"/>
      <c r="J223" s="332"/>
      <c r="K223" s="332"/>
      <c r="L223" s="332"/>
      <c r="M223" s="332"/>
      <c r="N223" s="332"/>
      <c r="O223" s="332"/>
      <c r="P223" s="593"/>
    </row>
    <row r="224" spans="1:17">
      <c r="A224" s="27" t="s">
        <v>24</v>
      </c>
      <c r="B224" s="332"/>
      <c r="C224" s="332"/>
      <c r="D224" s="332"/>
      <c r="E224" s="332"/>
      <c r="F224" s="332"/>
      <c r="G224" s="332"/>
      <c r="H224" s="332"/>
      <c r="I224" s="332"/>
      <c r="J224" s="332"/>
      <c r="K224" s="332"/>
      <c r="L224" s="332"/>
      <c r="M224" s="332"/>
      <c r="N224" s="332"/>
      <c r="O224" s="332"/>
      <c r="P224" s="593"/>
    </row>
    <row r="225" spans="1:16">
      <c r="A225" s="27" t="s">
        <v>771</v>
      </c>
      <c r="B225" s="332">
        <f>49-28</f>
        <v>21</v>
      </c>
      <c r="C225" s="332">
        <v>28</v>
      </c>
      <c r="D225" s="332">
        <f>17-9</f>
        <v>8</v>
      </c>
      <c r="E225" s="332">
        <v>9</v>
      </c>
      <c r="F225" s="332"/>
      <c r="G225" s="332"/>
      <c r="H225" s="332"/>
      <c r="I225" s="332"/>
      <c r="J225" s="332">
        <v>7</v>
      </c>
      <c r="K225" s="332">
        <v>3</v>
      </c>
      <c r="L225" s="332">
        <v>3</v>
      </c>
      <c r="M225" s="332">
        <v>1</v>
      </c>
      <c r="N225" s="332">
        <f>+K225+J225+G225+F225+C225+B225</f>
        <v>59</v>
      </c>
      <c r="O225" s="332">
        <f>+M225+L225+I225+H225+E225+D225</f>
        <v>21</v>
      </c>
      <c r="P225" s="593">
        <f>+O225/N225</f>
        <v>0.3559322033898305</v>
      </c>
    </row>
    <row r="226" spans="1:16">
      <c r="A226" s="27" t="s">
        <v>25</v>
      </c>
      <c r="B226" s="332"/>
      <c r="C226" s="332"/>
      <c r="D226" s="332"/>
      <c r="E226" s="332"/>
      <c r="F226" s="332"/>
      <c r="G226" s="332"/>
      <c r="H226" s="332"/>
      <c r="I226" s="332"/>
      <c r="J226" s="332"/>
      <c r="K226" s="332"/>
      <c r="L226" s="332"/>
      <c r="M226" s="332"/>
      <c r="N226" s="332"/>
      <c r="O226" s="332"/>
      <c r="P226" s="593"/>
    </row>
    <row r="227" spans="1:16">
      <c r="A227" s="27" t="s">
        <v>26</v>
      </c>
      <c r="B227" s="332">
        <v>30</v>
      </c>
      <c r="C227" s="332">
        <v>19</v>
      </c>
      <c r="D227" s="332">
        <v>11</v>
      </c>
      <c r="E227" s="332">
        <v>11</v>
      </c>
      <c r="F227" s="332"/>
      <c r="G227" s="332"/>
      <c r="H227" s="332"/>
      <c r="I227" s="332"/>
      <c r="J227" s="332">
        <v>8</v>
      </c>
      <c r="K227" s="332">
        <v>3</v>
      </c>
      <c r="L227" s="332">
        <v>3</v>
      </c>
      <c r="M227" s="332"/>
      <c r="N227" s="332">
        <f>+K227+J227+G227+F227+C227+B227</f>
        <v>60</v>
      </c>
      <c r="O227" s="332">
        <f>+M227+L227+I227+H227+E227+D227</f>
        <v>25</v>
      </c>
      <c r="P227" s="593">
        <f>+O227/N227</f>
        <v>0.41666666666666669</v>
      </c>
    </row>
    <row r="228" spans="1:16">
      <c r="A228" s="27" t="s">
        <v>27</v>
      </c>
      <c r="B228" s="332"/>
      <c r="C228" s="332"/>
      <c r="D228" s="332"/>
      <c r="E228" s="332"/>
      <c r="F228" s="332"/>
      <c r="G228" s="332"/>
      <c r="H228" s="332"/>
      <c r="I228" s="332"/>
      <c r="J228" s="332"/>
      <c r="K228" s="332"/>
      <c r="L228" s="332"/>
      <c r="M228" s="332"/>
      <c r="N228" s="332"/>
      <c r="O228" s="332"/>
      <c r="P228" s="593"/>
    </row>
    <row r="229" spans="1:16">
      <c r="A229" s="27" t="s">
        <v>28</v>
      </c>
      <c r="B229" s="332"/>
      <c r="C229" s="332"/>
      <c r="D229" s="332"/>
      <c r="E229" s="332"/>
      <c r="F229" s="332"/>
      <c r="G229" s="332"/>
      <c r="H229" s="332"/>
      <c r="I229" s="332"/>
      <c r="J229" s="332"/>
      <c r="K229" s="332"/>
      <c r="L229" s="332"/>
      <c r="M229" s="332"/>
      <c r="N229" s="332"/>
      <c r="O229" s="332"/>
      <c r="P229" s="593"/>
    </row>
    <row r="230" spans="1:16">
      <c r="A230" s="27" t="s">
        <v>29</v>
      </c>
      <c r="B230" s="332"/>
      <c r="C230" s="332"/>
      <c r="D230" s="332"/>
      <c r="E230" s="332"/>
      <c r="F230" s="332"/>
      <c r="G230" s="332"/>
      <c r="H230" s="332"/>
      <c r="I230" s="332"/>
      <c r="J230" s="332"/>
      <c r="K230" s="332"/>
      <c r="L230" s="332"/>
      <c r="M230" s="332"/>
      <c r="N230" s="332"/>
      <c r="O230" s="332"/>
      <c r="P230" s="593"/>
    </row>
    <row r="231" spans="1:16">
      <c r="A231" s="27" t="s">
        <v>774</v>
      </c>
      <c r="B231" s="332">
        <v>12</v>
      </c>
      <c r="C231" s="332">
        <v>13</v>
      </c>
      <c r="D231" s="332">
        <v>3</v>
      </c>
      <c r="E231" s="332">
        <v>4</v>
      </c>
      <c r="F231" s="332"/>
      <c r="G231" s="332"/>
      <c r="H231" s="332"/>
      <c r="I231" s="332"/>
      <c r="J231" s="332"/>
      <c r="K231" s="332"/>
      <c r="L231" s="332"/>
      <c r="M231" s="332"/>
      <c r="N231" s="332">
        <f>+K231+J231+G231+F231+C231+B231</f>
        <v>25</v>
      </c>
      <c r="O231" s="332">
        <f>+M231+L231+I231+H231+E231+D231</f>
        <v>7</v>
      </c>
      <c r="P231" s="593">
        <f>+O231/N231</f>
        <v>0.28000000000000003</v>
      </c>
    </row>
    <row r="232" spans="1:16">
      <c r="A232" s="27" t="s">
        <v>30</v>
      </c>
      <c r="B232" s="332"/>
      <c r="C232" s="332"/>
      <c r="D232" s="332"/>
      <c r="E232" s="332"/>
      <c r="F232" s="332"/>
      <c r="G232" s="332"/>
      <c r="H232" s="332"/>
      <c r="I232" s="332"/>
      <c r="J232" s="332"/>
      <c r="K232" s="332"/>
      <c r="L232" s="332"/>
      <c r="M232" s="332"/>
      <c r="N232" s="332"/>
      <c r="O232" s="332"/>
      <c r="P232" s="593"/>
    </row>
    <row r="233" spans="1:16">
      <c r="A233" s="27" t="s">
        <v>775</v>
      </c>
      <c r="B233" s="332">
        <f>12-8</f>
        <v>4</v>
      </c>
      <c r="C233" s="332">
        <v>8</v>
      </c>
      <c r="D233" s="332">
        <v>0</v>
      </c>
      <c r="E233" s="332">
        <v>1</v>
      </c>
      <c r="F233" s="332"/>
      <c r="G233" s="332"/>
      <c r="H233" s="332"/>
      <c r="I233" s="332"/>
      <c r="J233" s="332"/>
      <c r="K233" s="332"/>
      <c r="L233" s="332"/>
      <c r="M233" s="332"/>
      <c r="N233" s="332">
        <f>+K233+J233+G233+F233+C233+B233</f>
        <v>12</v>
      </c>
      <c r="O233" s="332">
        <f>+M233+L233+I233+H233+E233+D233</f>
        <v>1</v>
      </c>
      <c r="P233" s="593">
        <f>+O233/N233</f>
        <v>8.3333333333333329E-2</v>
      </c>
    </row>
    <row r="234" spans="1:16">
      <c r="A234" s="27" t="s">
        <v>31</v>
      </c>
      <c r="B234" s="332"/>
      <c r="C234" s="332"/>
      <c r="D234" s="332"/>
      <c r="E234" s="332"/>
      <c r="F234" s="332"/>
      <c r="G234" s="332"/>
      <c r="H234" s="332"/>
      <c r="I234" s="332"/>
      <c r="J234" s="332"/>
      <c r="K234" s="332"/>
      <c r="L234" s="332"/>
      <c r="M234" s="332"/>
      <c r="N234" s="332"/>
      <c r="O234" s="332"/>
      <c r="P234" s="593"/>
    </row>
    <row r="235" spans="1:16">
      <c r="A235" s="27" t="s">
        <v>776</v>
      </c>
      <c r="B235" s="332">
        <v>8</v>
      </c>
      <c r="C235" s="332">
        <v>8</v>
      </c>
      <c r="D235" s="332">
        <v>7</v>
      </c>
      <c r="E235" s="332">
        <v>7</v>
      </c>
      <c r="F235" s="332"/>
      <c r="G235" s="332"/>
      <c r="H235" s="332"/>
      <c r="I235" s="332"/>
      <c r="J235" s="332">
        <v>5</v>
      </c>
      <c r="K235" s="332">
        <v>2</v>
      </c>
      <c r="L235" s="332">
        <v>5</v>
      </c>
      <c r="M235" s="332">
        <v>2</v>
      </c>
      <c r="N235" s="332">
        <f>+K235+J235+G235+F235+C235+B235</f>
        <v>23</v>
      </c>
      <c r="O235" s="332">
        <f>+M235+L235+I235+H235+E235+D235</f>
        <v>21</v>
      </c>
      <c r="P235" s="593">
        <f>+O235/N235</f>
        <v>0.91304347826086951</v>
      </c>
    </row>
    <row r="236" spans="1:16">
      <c r="A236" s="27" t="s">
        <v>32</v>
      </c>
      <c r="B236" s="332"/>
      <c r="C236" s="332"/>
      <c r="D236" s="332"/>
      <c r="E236" s="332"/>
      <c r="F236" s="332"/>
      <c r="G236" s="332"/>
      <c r="H236" s="332"/>
      <c r="I236" s="332"/>
      <c r="J236" s="332"/>
      <c r="K236" s="332"/>
      <c r="L236" s="332"/>
      <c r="M236" s="332"/>
      <c r="N236" s="332"/>
      <c r="O236" s="332"/>
      <c r="P236" s="593"/>
    </row>
    <row r="237" spans="1:16">
      <c r="A237" s="27" t="s">
        <v>33</v>
      </c>
      <c r="B237" s="332">
        <v>6</v>
      </c>
      <c r="C237" s="332">
        <v>5</v>
      </c>
      <c r="D237" s="332">
        <v>1</v>
      </c>
      <c r="E237" s="332">
        <v>3</v>
      </c>
      <c r="F237" s="332"/>
      <c r="G237" s="332"/>
      <c r="H237" s="332"/>
      <c r="I237" s="332"/>
      <c r="J237" s="332"/>
      <c r="K237" s="332"/>
      <c r="L237" s="332"/>
      <c r="M237" s="332"/>
      <c r="N237" s="332">
        <f>+K237+J237+G237+F237+C237+B237</f>
        <v>11</v>
      </c>
      <c r="O237" s="332">
        <f>+M237+L237+I237+H237+E237+D237</f>
        <v>4</v>
      </c>
      <c r="P237" s="593">
        <f>+O237/N237</f>
        <v>0.36363636363636365</v>
      </c>
    </row>
    <row r="238" spans="1:16">
      <c r="A238" s="27" t="s">
        <v>34</v>
      </c>
      <c r="B238" s="332"/>
      <c r="C238" s="332"/>
      <c r="D238" s="332"/>
      <c r="E238" s="332"/>
      <c r="F238" s="332"/>
      <c r="G238" s="332"/>
      <c r="H238" s="332"/>
      <c r="I238" s="332"/>
      <c r="J238" s="332"/>
      <c r="K238" s="332"/>
      <c r="L238" s="332"/>
      <c r="M238" s="332"/>
      <c r="N238" s="332"/>
      <c r="O238" s="332"/>
      <c r="P238" s="593"/>
    </row>
    <row r="239" spans="1:16">
      <c r="A239" s="27" t="s">
        <v>35</v>
      </c>
      <c r="B239" s="332"/>
      <c r="C239" s="332"/>
      <c r="D239" s="332"/>
      <c r="E239" s="332"/>
      <c r="F239" s="332"/>
      <c r="G239" s="332"/>
      <c r="H239" s="332"/>
      <c r="I239" s="332"/>
      <c r="J239" s="332"/>
      <c r="K239" s="332"/>
      <c r="L239" s="332"/>
      <c r="M239" s="332"/>
      <c r="N239" s="332"/>
      <c r="O239" s="332"/>
      <c r="P239" s="593"/>
    </row>
    <row r="240" spans="1:16">
      <c r="A240" s="591"/>
      <c r="B240" s="303">
        <f t="shared" ref="B240:O240" si="37">SUM(B219:B239)</f>
        <v>191</v>
      </c>
      <c r="C240" s="303">
        <f t="shared" si="37"/>
        <v>248</v>
      </c>
      <c r="D240" s="303">
        <f t="shared" si="37"/>
        <v>92</v>
      </c>
      <c r="E240" s="303">
        <f t="shared" si="37"/>
        <v>131</v>
      </c>
      <c r="F240" s="303">
        <f t="shared" si="37"/>
        <v>12</v>
      </c>
      <c r="G240" s="303">
        <f t="shared" si="37"/>
        <v>4</v>
      </c>
      <c r="H240" s="303">
        <f t="shared" si="37"/>
        <v>11</v>
      </c>
      <c r="I240" s="303">
        <f t="shared" si="37"/>
        <v>4</v>
      </c>
      <c r="J240" s="303">
        <f t="shared" si="37"/>
        <v>143</v>
      </c>
      <c r="K240" s="303">
        <f t="shared" si="37"/>
        <v>49</v>
      </c>
      <c r="L240" s="303">
        <f t="shared" si="37"/>
        <v>100</v>
      </c>
      <c r="M240" s="303">
        <f t="shared" si="37"/>
        <v>34</v>
      </c>
      <c r="N240" s="303">
        <f t="shared" si="37"/>
        <v>647</v>
      </c>
      <c r="O240" s="303">
        <f t="shared" si="37"/>
        <v>372</v>
      </c>
      <c r="P240" s="463">
        <f>+O240/N240</f>
        <v>0.57496136012364762</v>
      </c>
    </row>
    <row r="243" spans="1:16">
      <c r="A243" s="468" t="s">
        <v>78</v>
      </c>
      <c r="B243" s="468"/>
      <c r="C243" s="468"/>
      <c r="D243" s="468"/>
      <c r="E243" s="468"/>
      <c r="F243" s="468"/>
      <c r="G243" s="468"/>
      <c r="H243" s="468"/>
      <c r="I243" s="468"/>
      <c r="J243" s="468"/>
      <c r="K243" s="468"/>
      <c r="L243" s="468"/>
      <c r="M243" s="468"/>
      <c r="N243" s="468"/>
      <c r="O243" s="468"/>
      <c r="P243" s="468"/>
    </row>
    <row r="244" spans="1:16">
      <c r="A244" s="468" t="s">
        <v>55</v>
      </c>
      <c r="B244" s="468"/>
      <c r="C244" s="468"/>
      <c r="D244" s="468"/>
      <c r="E244" s="468"/>
      <c r="F244" s="468"/>
      <c r="G244" s="468"/>
      <c r="H244" s="468"/>
      <c r="I244" s="468"/>
      <c r="J244" s="468"/>
      <c r="K244" s="468"/>
      <c r="L244" s="468"/>
      <c r="M244" s="468"/>
      <c r="N244" s="468"/>
      <c r="O244" s="468"/>
      <c r="P244" s="468"/>
    </row>
    <row r="245" spans="1:16">
      <c r="A245" s="274" t="s">
        <v>11</v>
      </c>
    </row>
    <row r="246" spans="1:16">
      <c r="A246" s="598" t="s">
        <v>71</v>
      </c>
      <c r="B246" s="542" t="s">
        <v>72</v>
      </c>
      <c r="C246" s="542"/>
      <c r="D246" s="542"/>
      <c r="E246" s="542"/>
      <c r="F246" s="542" t="s">
        <v>73</v>
      </c>
      <c r="G246" s="542"/>
      <c r="H246" s="542"/>
      <c r="I246" s="542"/>
      <c r="J246" s="542" t="s">
        <v>74</v>
      </c>
      <c r="K246" s="542"/>
      <c r="L246" s="542"/>
      <c r="M246" s="542"/>
      <c r="N246" s="583" t="s">
        <v>377</v>
      </c>
      <c r="O246" s="584"/>
      <c r="P246" s="585" t="s">
        <v>63</v>
      </c>
    </row>
    <row r="247" spans="1:16">
      <c r="A247" s="586"/>
      <c r="B247" s="587" t="s">
        <v>75</v>
      </c>
      <c r="C247" s="588"/>
      <c r="D247" s="587" t="s">
        <v>76</v>
      </c>
      <c r="E247" s="588"/>
      <c r="F247" s="587" t="s">
        <v>75</v>
      </c>
      <c r="G247" s="588"/>
      <c r="H247" s="587" t="s">
        <v>76</v>
      </c>
      <c r="I247" s="588"/>
      <c r="J247" s="587" t="s">
        <v>75</v>
      </c>
      <c r="K247" s="588"/>
      <c r="L247" s="464" t="s">
        <v>76</v>
      </c>
      <c r="M247" s="588"/>
      <c r="N247" s="303"/>
      <c r="O247" s="303"/>
      <c r="P247" s="589"/>
    </row>
    <row r="248" spans="1:16">
      <c r="A248" s="590"/>
      <c r="B248" s="303" t="s">
        <v>388</v>
      </c>
      <c r="C248" s="303" t="s">
        <v>389</v>
      </c>
      <c r="D248" s="303" t="s">
        <v>388</v>
      </c>
      <c r="E248" s="303" t="s">
        <v>389</v>
      </c>
      <c r="F248" s="303" t="s">
        <v>388</v>
      </c>
      <c r="G248" s="303" t="s">
        <v>389</v>
      </c>
      <c r="H248" s="303" t="s">
        <v>388</v>
      </c>
      <c r="I248" s="303" t="s">
        <v>389</v>
      </c>
      <c r="J248" s="303" t="s">
        <v>388</v>
      </c>
      <c r="K248" s="303" t="s">
        <v>389</v>
      </c>
      <c r="L248" s="303" t="s">
        <v>388</v>
      </c>
      <c r="M248" s="303" t="s">
        <v>389</v>
      </c>
      <c r="N248" s="303" t="s">
        <v>75</v>
      </c>
      <c r="O248" s="303" t="s">
        <v>76</v>
      </c>
      <c r="P248" s="591"/>
    </row>
    <row r="249" spans="1:16">
      <c r="A249" s="451" t="s">
        <v>19</v>
      </c>
      <c r="B249" s="451">
        <v>161</v>
      </c>
      <c r="C249" s="451">
        <v>274</v>
      </c>
      <c r="D249" s="451">
        <v>105</v>
      </c>
      <c r="E249" s="451">
        <v>151</v>
      </c>
      <c r="F249" s="451">
        <v>52</v>
      </c>
      <c r="G249" s="451">
        <v>17</v>
      </c>
      <c r="H249" s="451">
        <v>28</v>
      </c>
      <c r="I249" s="451">
        <v>8</v>
      </c>
      <c r="J249" s="451">
        <v>206</v>
      </c>
      <c r="K249" s="451">
        <v>98</v>
      </c>
      <c r="L249" s="451">
        <v>123</v>
      </c>
      <c r="M249" s="451">
        <v>50</v>
      </c>
      <c r="N249" s="592">
        <v>808</v>
      </c>
      <c r="O249" s="592">
        <v>465</v>
      </c>
      <c r="P249" s="593">
        <f>+O249/N249</f>
        <v>0.57549504950495045</v>
      </c>
    </row>
    <row r="250" spans="1:16">
      <c r="A250" s="451" t="s">
        <v>20</v>
      </c>
      <c r="B250" s="451">
        <v>0</v>
      </c>
      <c r="C250" s="451">
        <v>0</v>
      </c>
      <c r="D250" s="451">
        <v>0</v>
      </c>
      <c r="E250" s="451">
        <v>0</v>
      </c>
      <c r="F250" s="451">
        <v>0</v>
      </c>
      <c r="G250" s="451">
        <v>0</v>
      </c>
      <c r="H250" s="451">
        <v>0</v>
      </c>
      <c r="I250" s="451">
        <v>0</v>
      </c>
      <c r="J250" s="451">
        <v>0</v>
      </c>
      <c r="K250" s="451">
        <v>0</v>
      </c>
      <c r="L250" s="451">
        <v>0</v>
      </c>
      <c r="M250" s="451">
        <v>0</v>
      </c>
      <c r="N250" s="592">
        <v>0</v>
      </c>
      <c r="O250" s="592">
        <v>0</v>
      </c>
      <c r="P250" s="593"/>
    </row>
    <row r="251" spans="1:16">
      <c r="A251" s="451" t="s">
        <v>21</v>
      </c>
      <c r="B251" s="451">
        <v>0</v>
      </c>
      <c r="C251" s="451">
        <v>0</v>
      </c>
      <c r="D251" s="451">
        <v>0</v>
      </c>
      <c r="E251" s="451">
        <v>0</v>
      </c>
      <c r="F251" s="451">
        <v>0</v>
      </c>
      <c r="G251" s="451">
        <v>0</v>
      </c>
      <c r="H251" s="451">
        <v>0</v>
      </c>
      <c r="I251" s="451">
        <v>0</v>
      </c>
      <c r="J251" s="451">
        <v>0</v>
      </c>
      <c r="K251" s="451">
        <v>0</v>
      </c>
      <c r="L251" s="451">
        <v>0</v>
      </c>
      <c r="M251" s="451">
        <v>0</v>
      </c>
      <c r="N251" s="592">
        <v>0</v>
      </c>
      <c r="O251" s="592">
        <v>0</v>
      </c>
      <c r="P251" s="593"/>
    </row>
    <row r="252" spans="1:16">
      <c r="A252" s="451" t="s">
        <v>22</v>
      </c>
      <c r="B252" s="451">
        <v>8</v>
      </c>
      <c r="C252" s="451">
        <v>12</v>
      </c>
      <c r="D252" s="451">
        <v>4</v>
      </c>
      <c r="E252" s="451">
        <v>7</v>
      </c>
      <c r="F252" s="451">
        <v>0</v>
      </c>
      <c r="G252" s="451">
        <v>0</v>
      </c>
      <c r="H252" s="451">
        <v>0</v>
      </c>
      <c r="I252" s="451">
        <v>0</v>
      </c>
      <c r="J252" s="451">
        <v>8</v>
      </c>
      <c r="K252" s="451">
        <v>4</v>
      </c>
      <c r="L252" s="451">
        <v>5</v>
      </c>
      <c r="M252" s="451">
        <v>3</v>
      </c>
      <c r="N252" s="592">
        <v>32</v>
      </c>
      <c r="O252" s="592">
        <v>19</v>
      </c>
      <c r="P252" s="593">
        <f t="shared" ref="P252:P269" si="38">+O252/N252</f>
        <v>0.59375</v>
      </c>
    </row>
    <row r="253" spans="1:16">
      <c r="A253" s="451" t="s">
        <v>23</v>
      </c>
      <c r="B253" s="451">
        <v>7</v>
      </c>
      <c r="C253" s="451">
        <v>9</v>
      </c>
      <c r="D253" s="451">
        <v>4</v>
      </c>
      <c r="E253" s="451">
        <v>6</v>
      </c>
      <c r="F253" s="451">
        <v>0</v>
      </c>
      <c r="G253" s="451">
        <v>0</v>
      </c>
      <c r="H253" s="451">
        <v>0</v>
      </c>
      <c r="I253" s="451">
        <v>0</v>
      </c>
      <c r="J253" s="451">
        <v>11</v>
      </c>
      <c r="K253" s="451">
        <v>4</v>
      </c>
      <c r="L253" s="451">
        <v>4</v>
      </c>
      <c r="M253" s="451">
        <v>3</v>
      </c>
      <c r="N253" s="592">
        <v>31</v>
      </c>
      <c r="O253" s="592">
        <v>17</v>
      </c>
      <c r="P253" s="593">
        <f t="shared" si="38"/>
        <v>0.54838709677419351</v>
      </c>
    </row>
    <row r="254" spans="1:16">
      <c r="A254" s="451" t="s">
        <v>24</v>
      </c>
      <c r="B254" s="451">
        <v>7</v>
      </c>
      <c r="C254" s="451">
        <v>5</v>
      </c>
      <c r="D254" s="451">
        <v>4</v>
      </c>
      <c r="E254" s="451">
        <v>2</v>
      </c>
      <c r="F254" s="451">
        <v>0</v>
      </c>
      <c r="G254" s="451">
        <v>0</v>
      </c>
      <c r="H254" s="451">
        <v>0</v>
      </c>
      <c r="I254" s="451">
        <v>0</v>
      </c>
      <c r="J254" s="451">
        <v>4</v>
      </c>
      <c r="K254" s="451">
        <v>1</v>
      </c>
      <c r="L254" s="451">
        <v>1</v>
      </c>
      <c r="M254" s="451">
        <v>1</v>
      </c>
      <c r="N254" s="592">
        <v>17</v>
      </c>
      <c r="O254" s="592">
        <v>8</v>
      </c>
      <c r="P254" s="593">
        <f t="shared" si="38"/>
        <v>0.47058823529411764</v>
      </c>
    </row>
    <row r="255" spans="1:16">
      <c r="A255" s="451" t="s">
        <v>771</v>
      </c>
      <c r="B255" s="451">
        <v>21</v>
      </c>
      <c r="C255" s="451">
        <v>28</v>
      </c>
      <c r="D255" s="451">
        <v>8</v>
      </c>
      <c r="E255" s="451">
        <v>9</v>
      </c>
      <c r="F255" s="451">
        <v>0</v>
      </c>
      <c r="G255" s="451">
        <v>0</v>
      </c>
      <c r="H255" s="451">
        <v>0</v>
      </c>
      <c r="I255" s="451">
        <v>0</v>
      </c>
      <c r="J255" s="451">
        <v>7</v>
      </c>
      <c r="K255" s="451">
        <v>3</v>
      </c>
      <c r="L255" s="451">
        <v>3</v>
      </c>
      <c r="M255" s="451">
        <v>1</v>
      </c>
      <c r="N255" s="592">
        <v>59</v>
      </c>
      <c r="O255" s="592">
        <v>21</v>
      </c>
      <c r="P255" s="593">
        <f t="shared" si="38"/>
        <v>0.3559322033898305</v>
      </c>
    </row>
    <row r="256" spans="1:16">
      <c r="A256" s="451" t="s">
        <v>25</v>
      </c>
      <c r="B256" s="451">
        <v>1</v>
      </c>
      <c r="C256" s="451">
        <v>1</v>
      </c>
      <c r="D256" s="451">
        <v>0</v>
      </c>
      <c r="E256" s="451">
        <v>1</v>
      </c>
      <c r="F256" s="451">
        <v>0</v>
      </c>
      <c r="G256" s="451">
        <v>0</v>
      </c>
      <c r="H256" s="451">
        <v>0</v>
      </c>
      <c r="I256" s="451">
        <v>0</v>
      </c>
      <c r="J256" s="451">
        <v>2</v>
      </c>
      <c r="K256" s="451">
        <v>0</v>
      </c>
      <c r="L256" s="451">
        <v>2</v>
      </c>
      <c r="M256" s="451">
        <v>0</v>
      </c>
      <c r="N256" s="592">
        <v>4</v>
      </c>
      <c r="O256" s="592">
        <v>3</v>
      </c>
      <c r="P256" s="593">
        <f t="shared" si="38"/>
        <v>0.75</v>
      </c>
    </row>
    <row r="257" spans="1:16">
      <c r="A257" s="451" t="s">
        <v>26</v>
      </c>
      <c r="B257" s="451">
        <v>75</v>
      </c>
      <c r="C257" s="451">
        <v>49</v>
      </c>
      <c r="D257" s="451">
        <v>32</v>
      </c>
      <c r="E257" s="451">
        <v>24</v>
      </c>
      <c r="F257" s="451">
        <v>0</v>
      </c>
      <c r="G257" s="451">
        <v>0</v>
      </c>
      <c r="H257" s="451">
        <v>0</v>
      </c>
      <c r="I257" s="451">
        <v>0</v>
      </c>
      <c r="J257" s="451">
        <v>33</v>
      </c>
      <c r="K257" s="451">
        <v>8</v>
      </c>
      <c r="L257" s="451">
        <v>8</v>
      </c>
      <c r="M257" s="451">
        <v>1</v>
      </c>
      <c r="N257" s="592">
        <v>165</v>
      </c>
      <c r="O257" s="592">
        <v>65</v>
      </c>
      <c r="P257" s="593">
        <f t="shared" si="38"/>
        <v>0.39393939393939392</v>
      </c>
    </row>
    <row r="258" spans="1:16">
      <c r="A258" s="451" t="s">
        <v>27</v>
      </c>
      <c r="B258" s="451">
        <v>33</v>
      </c>
      <c r="C258" s="451">
        <v>20</v>
      </c>
      <c r="D258" s="451">
        <v>13</v>
      </c>
      <c r="E258" s="451">
        <v>18</v>
      </c>
      <c r="F258" s="451">
        <v>2</v>
      </c>
      <c r="G258" s="451">
        <v>1</v>
      </c>
      <c r="H258" s="451">
        <v>1</v>
      </c>
      <c r="I258" s="451">
        <v>0</v>
      </c>
      <c r="J258" s="451">
        <v>31</v>
      </c>
      <c r="K258" s="451">
        <v>8</v>
      </c>
      <c r="L258" s="451">
        <v>13</v>
      </c>
      <c r="M258" s="451">
        <v>3</v>
      </c>
      <c r="N258" s="592">
        <v>95</v>
      </c>
      <c r="O258" s="592">
        <v>48</v>
      </c>
      <c r="P258" s="593">
        <f t="shared" si="38"/>
        <v>0.50526315789473686</v>
      </c>
    </row>
    <row r="259" spans="1:16">
      <c r="A259" s="451" t="s">
        <v>28</v>
      </c>
      <c r="B259" s="451">
        <v>9</v>
      </c>
      <c r="C259" s="451">
        <v>5</v>
      </c>
      <c r="D259" s="451">
        <v>1</v>
      </c>
      <c r="E259" s="451">
        <v>1</v>
      </c>
      <c r="F259" s="451">
        <v>0</v>
      </c>
      <c r="G259" s="451">
        <v>0</v>
      </c>
      <c r="H259" s="451">
        <v>0</v>
      </c>
      <c r="I259" s="451">
        <v>0</v>
      </c>
      <c r="J259" s="451">
        <v>0</v>
      </c>
      <c r="K259" s="451">
        <v>0</v>
      </c>
      <c r="L259" s="451">
        <v>0</v>
      </c>
      <c r="M259" s="451">
        <v>0</v>
      </c>
      <c r="N259" s="592">
        <v>14</v>
      </c>
      <c r="O259" s="592">
        <v>2</v>
      </c>
      <c r="P259" s="593">
        <f t="shared" si="38"/>
        <v>0.14285714285714285</v>
      </c>
    </row>
    <row r="260" spans="1:16">
      <c r="A260" s="451" t="s">
        <v>29</v>
      </c>
      <c r="B260" s="451">
        <v>28</v>
      </c>
      <c r="C260" s="451">
        <v>13</v>
      </c>
      <c r="D260" s="451">
        <v>9</v>
      </c>
      <c r="E260" s="451">
        <v>2</v>
      </c>
      <c r="F260" s="451">
        <v>0</v>
      </c>
      <c r="G260" s="451">
        <v>0</v>
      </c>
      <c r="H260" s="451">
        <v>0</v>
      </c>
      <c r="I260" s="451">
        <v>0</v>
      </c>
      <c r="J260" s="451">
        <v>6</v>
      </c>
      <c r="K260" s="451">
        <v>2</v>
      </c>
      <c r="L260" s="451">
        <v>2</v>
      </c>
      <c r="M260" s="451">
        <v>1</v>
      </c>
      <c r="N260" s="592">
        <v>49</v>
      </c>
      <c r="O260" s="592">
        <v>14</v>
      </c>
      <c r="P260" s="593">
        <f t="shared" si="38"/>
        <v>0.2857142857142857</v>
      </c>
    </row>
    <row r="261" spans="1:16">
      <c r="A261" s="451" t="s">
        <v>774</v>
      </c>
      <c r="B261" s="451">
        <v>112</v>
      </c>
      <c r="C261" s="451">
        <v>79</v>
      </c>
      <c r="D261" s="451">
        <v>28</v>
      </c>
      <c r="E261" s="451">
        <v>24</v>
      </c>
      <c r="F261" s="451">
        <v>4</v>
      </c>
      <c r="G261" s="451">
        <v>0</v>
      </c>
      <c r="H261" s="451">
        <v>2</v>
      </c>
      <c r="I261" s="451">
        <v>0</v>
      </c>
      <c r="J261" s="451">
        <v>28</v>
      </c>
      <c r="K261" s="451">
        <v>3</v>
      </c>
      <c r="L261" s="451">
        <v>6</v>
      </c>
      <c r="M261" s="451">
        <v>2</v>
      </c>
      <c r="N261" s="592">
        <v>226</v>
      </c>
      <c r="O261" s="592">
        <v>62</v>
      </c>
      <c r="P261" s="593">
        <f t="shared" si="38"/>
        <v>0.27433628318584069</v>
      </c>
    </row>
    <row r="262" spans="1:16">
      <c r="A262" s="451" t="s">
        <v>30</v>
      </c>
      <c r="B262" s="451">
        <v>12</v>
      </c>
      <c r="C262" s="451">
        <v>8</v>
      </c>
      <c r="D262" s="451">
        <v>9</v>
      </c>
      <c r="E262" s="451">
        <v>8</v>
      </c>
      <c r="F262" s="451">
        <v>0</v>
      </c>
      <c r="G262" s="451">
        <v>0</v>
      </c>
      <c r="H262" s="451">
        <v>0</v>
      </c>
      <c r="I262" s="451">
        <v>0</v>
      </c>
      <c r="J262" s="451">
        <v>19</v>
      </c>
      <c r="K262" s="451">
        <v>3</v>
      </c>
      <c r="L262" s="451">
        <v>11</v>
      </c>
      <c r="M262" s="451">
        <v>2</v>
      </c>
      <c r="N262" s="592">
        <v>42</v>
      </c>
      <c r="O262" s="592">
        <v>30</v>
      </c>
      <c r="P262" s="593">
        <f t="shared" si="38"/>
        <v>0.7142857142857143</v>
      </c>
    </row>
    <row r="263" spans="1:16">
      <c r="A263" s="451" t="s">
        <v>775</v>
      </c>
      <c r="B263" s="451">
        <v>4</v>
      </c>
      <c r="C263" s="451">
        <v>8</v>
      </c>
      <c r="D263" s="451">
        <v>0</v>
      </c>
      <c r="E263" s="451">
        <v>1</v>
      </c>
      <c r="F263" s="451">
        <v>0</v>
      </c>
      <c r="G263" s="451">
        <v>0</v>
      </c>
      <c r="H263" s="451">
        <v>0</v>
      </c>
      <c r="I263" s="451">
        <v>0</v>
      </c>
      <c r="J263" s="451">
        <v>0</v>
      </c>
      <c r="K263" s="451">
        <v>0</v>
      </c>
      <c r="L263" s="451">
        <v>0</v>
      </c>
      <c r="M263" s="451">
        <v>0</v>
      </c>
      <c r="N263" s="592">
        <v>12</v>
      </c>
      <c r="O263" s="592">
        <v>1</v>
      </c>
      <c r="P263" s="593">
        <f t="shared" si="38"/>
        <v>8.3333333333333329E-2</v>
      </c>
    </row>
    <row r="264" spans="1:16">
      <c r="A264" s="451" t="s">
        <v>31</v>
      </c>
      <c r="B264" s="451">
        <v>0</v>
      </c>
      <c r="C264" s="451">
        <v>0</v>
      </c>
      <c r="D264" s="451">
        <v>0</v>
      </c>
      <c r="E264" s="451">
        <v>0</v>
      </c>
      <c r="F264" s="451">
        <v>0</v>
      </c>
      <c r="G264" s="451">
        <v>0</v>
      </c>
      <c r="H264" s="451">
        <v>0</v>
      </c>
      <c r="I264" s="451">
        <v>0</v>
      </c>
      <c r="J264" s="451">
        <v>0</v>
      </c>
      <c r="K264" s="451">
        <v>0</v>
      </c>
      <c r="L264" s="451">
        <v>0</v>
      </c>
      <c r="M264" s="451">
        <v>0</v>
      </c>
      <c r="N264" s="592">
        <v>0</v>
      </c>
      <c r="O264" s="592">
        <v>0</v>
      </c>
      <c r="P264" s="593"/>
    </row>
    <row r="265" spans="1:16">
      <c r="A265" s="451" t="s">
        <v>776</v>
      </c>
      <c r="B265" s="451">
        <v>8</v>
      </c>
      <c r="C265" s="451">
        <v>8</v>
      </c>
      <c r="D265" s="451">
        <v>7</v>
      </c>
      <c r="E265" s="451">
        <v>7</v>
      </c>
      <c r="F265" s="451">
        <v>0</v>
      </c>
      <c r="G265" s="451">
        <v>0</v>
      </c>
      <c r="H265" s="451">
        <v>0</v>
      </c>
      <c r="I265" s="451">
        <v>0</v>
      </c>
      <c r="J265" s="451">
        <v>5</v>
      </c>
      <c r="K265" s="451">
        <v>2</v>
      </c>
      <c r="L265" s="451">
        <v>5</v>
      </c>
      <c r="M265" s="451">
        <v>2</v>
      </c>
      <c r="N265" s="592">
        <v>23</v>
      </c>
      <c r="O265" s="592">
        <v>21</v>
      </c>
      <c r="P265" s="593">
        <f t="shared" si="38"/>
        <v>0.91304347826086951</v>
      </c>
    </row>
    <row r="266" spans="1:16">
      <c r="A266" s="451" t="s">
        <v>32</v>
      </c>
      <c r="B266" s="451">
        <v>0</v>
      </c>
      <c r="C266" s="451">
        <v>0</v>
      </c>
      <c r="D266" s="451">
        <v>0</v>
      </c>
      <c r="E266" s="451">
        <v>0</v>
      </c>
      <c r="F266" s="451">
        <v>0</v>
      </c>
      <c r="G266" s="451">
        <v>0</v>
      </c>
      <c r="H266" s="451">
        <v>0</v>
      </c>
      <c r="I266" s="451">
        <v>0</v>
      </c>
      <c r="J266" s="451">
        <v>0</v>
      </c>
      <c r="K266" s="451">
        <v>0</v>
      </c>
      <c r="L266" s="451">
        <v>0</v>
      </c>
      <c r="M266" s="451">
        <v>0</v>
      </c>
      <c r="N266" s="592">
        <v>0</v>
      </c>
      <c r="O266" s="592">
        <v>0</v>
      </c>
      <c r="P266" s="593"/>
    </row>
    <row r="267" spans="1:16">
      <c r="A267" s="451" t="s">
        <v>33</v>
      </c>
      <c r="B267" s="451">
        <v>27</v>
      </c>
      <c r="C267" s="451">
        <v>27</v>
      </c>
      <c r="D267" s="451">
        <v>10</v>
      </c>
      <c r="E267" s="451">
        <v>18</v>
      </c>
      <c r="F267" s="451">
        <v>0</v>
      </c>
      <c r="G267" s="451">
        <v>0</v>
      </c>
      <c r="H267" s="451">
        <v>0</v>
      </c>
      <c r="I267" s="451">
        <v>0</v>
      </c>
      <c r="J267" s="451">
        <v>8</v>
      </c>
      <c r="K267" s="451">
        <v>0</v>
      </c>
      <c r="L267" s="451">
        <v>3</v>
      </c>
      <c r="M267" s="451">
        <v>0</v>
      </c>
      <c r="N267" s="592">
        <v>62</v>
      </c>
      <c r="O267" s="592">
        <v>31</v>
      </c>
      <c r="P267" s="593">
        <f t="shared" si="38"/>
        <v>0.5</v>
      </c>
    </row>
    <row r="268" spans="1:16">
      <c r="A268" s="451" t="s">
        <v>34</v>
      </c>
      <c r="B268" s="451">
        <v>0</v>
      </c>
      <c r="C268" s="451">
        <v>0</v>
      </c>
      <c r="D268" s="451">
        <v>0</v>
      </c>
      <c r="E268" s="451">
        <v>0</v>
      </c>
      <c r="F268" s="451">
        <v>0</v>
      </c>
      <c r="G268" s="451">
        <v>0</v>
      </c>
      <c r="H268" s="451">
        <v>0</v>
      </c>
      <c r="I268" s="451">
        <v>0</v>
      </c>
      <c r="J268" s="451">
        <v>0</v>
      </c>
      <c r="K268" s="451">
        <v>0</v>
      </c>
      <c r="L268" s="451">
        <v>0</v>
      </c>
      <c r="M268" s="451">
        <v>0</v>
      </c>
      <c r="N268" s="592">
        <v>0</v>
      </c>
      <c r="O268" s="592">
        <v>0</v>
      </c>
      <c r="P268" s="593"/>
    </row>
    <row r="269" spans="1:16">
      <c r="A269" s="451" t="s">
        <v>35</v>
      </c>
      <c r="B269" s="451">
        <v>2</v>
      </c>
      <c r="C269" s="451">
        <v>1</v>
      </c>
      <c r="D269" s="451">
        <v>2</v>
      </c>
      <c r="E269" s="451">
        <v>0</v>
      </c>
      <c r="F269" s="451">
        <v>0</v>
      </c>
      <c r="G269" s="451">
        <v>0</v>
      </c>
      <c r="H269" s="451">
        <v>0</v>
      </c>
      <c r="I269" s="451">
        <v>0</v>
      </c>
      <c r="J269" s="451">
        <v>12</v>
      </c>
      <c r="K269" s="451">
        <v>1</v>
      </c>
      <c r="L269" s="451">
        <v>2</v>
      </c>
      <c r="M269" s="451">
        <v>0</v>
      </c>
      <c r="N269" s="592">
        <v>16</v>
      </c>
      <c r="O269" s="592">
        <v>4</v>
      </c>
      <c r="P269" s="593">
        <f t="shared" si="38"/>
        <v>0.25</v>
      </c>
    </row>
    <row r="270" spans="1:16">
      <c r="A270" s="543" t="s">
        <v>36</v>
      </c>
      <c r="B270" s="543">
        <v>515</v>
      </c>
      <c r="C270" s="543">
        <v>547</v>
      </c>
      <c r="D270" s="543">
        <v>236</v>
      </c>
      <c r="E270" s="543">
        <v>279</v>
      </c>
      <c r="F270" s="543">
        <v>58</v>
      </c>
      <c r="G270" s="543">
        <v>18</v>
      </c>
      <c r="H270" s="543">
        <v>31</v>
      </c>
      <c r="I270" s="543">
        <v>8</v>
      </c>
      <c r="J270" s="543">
        <v>380</v>
      </c>
      <c r="K270" s="543">
        <v>137</v>
      </c>
      <c r="L270" s="543">
        <v>188</v>
      </c>
      <c r="M270" s="543">
        <v>69</v>
      </c>
      <c r="N270" s="609">
        <v>1655</v>
      </c>
      <c r="O270" s="609">
        <v>811</v>
      </c>
      <c r="P270" s="463">
        <v>0.49003021148036252</v>
      </c>
    </row>
  </sheetData>
  <mergeCells count="6">
    <mergeCell ref="A91:N91"/>
    <mergeCell ref="A58:N58"/>
    <mergeCell ref="I94:O94"/>
    <mergeCell ref="A214:Q214"/>
    <mergeCell ref="A213:P213"/>
    <mergeCell ref="A150:O150"/>
  </mergeCells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E10" sqref="E10"/>
    </sheetView>
  </sheetViews>
  <sheetFormatPr baseColWidth="10" defaultRowHeight="12.75"/>
  <cols>
    <col min="1" max="1" width="16.5703125" customWidth="1"/>
  </cols>
  <sheetData>
    <row r="1" spans="1:7">
      <c r="B1" t="s">
        <v>945</v>
      </c>
      <c r="D1" t="s">
        <v>946</v>
      </c>
      <c r="F1" t="s">
        <v>377</v>
      </c>
    </row>
    <row r="2" spans="1:7">
      <c r="B2" t="s">
        <v>665</v>
      </c>
      <c r="C2" t="s">
        <v>389</v>
      </c>
      <c r="D2" t="s">
        <v>665</v>
      </c>
      <c r="E2" t="s">
        <v>389</v>
      </c>
      <c r="F2" t="s">
        <v>665</v>
      </c>
      <c r="G2" t="s">
        <v>389</v>
      </c>
    </row>
    <row r="3" spans="1:7">
      <c r="A3" s="12" t="s">
        <v>575</v>
      </c>
      <c r="B3" s="21">
        <f>+'staglo Niv1'!D12-'staglo Niv1'!Q12</f>
        <v>93458</v>
      </c>
      <c r="C3" s="21">
        <f>+'staglo Niv1'!E12-'staglo Niv1'!R12</f>
        <v>44778</v>
      </c>
      <c r="D3" s="21">
        <f>+'staglo Niv1'!D31-'staglo Niv1'!Q31</f>
        <v>71975</v>
      </c>
      <c r="E3" s="21">
        <f>+'staglo Niv1'!E31-'staglo Niv1'!R31</f>
        <v>35752</v>
      </c>
      <c r="F3" s="21">
        <f>+B3+D3</f>
        <v>165433</v>
      </c>
      <c r="G3" s="21">
        <f>+C3+E3</f>
        <v>80530</v>
      </c>
    </row>
    <row r="4" spans="1:7">
      <c r="A4" s="12" t="s">
        <v>580</v>
      </c>
      <c r="B4" s="21">
        <f>+'staglo Niv1'!D13-'staglo Niv1'!Q13</f>
        <v>42059</v>
      </c>
      <c r="C4" s="21">
        <f>+'staglo Niv1'!E13-'staglo Niv1'!R13</f>
        <v>20731</v>
      </c>
      <c r="D4" s="21">
        <f>+'staglo Niv1'!D32-'staglo Niv1'!Q32</f>
        <v>8765</v>
      </c>
      <c r="E4" s="21">
        <f>+'staglo Niv1'!E32-'staglo Niv1'!R32</f>
        <v>4509</v>
      </c>
      <c r="F4" s="21">
        <f t="shared" ref="F4:G9" si="0">+B4+D4</f>
        <v>50824</v>
      </c>
      <c r="G4" s="21">
        <f t="shared" si="0"/>
        <v>25240</v>
      </c>
    </row>
    <row r="5" spans="1:7">
      <c r="A5" s="12" t="s">
        <v>576</v>
      </c>
      <c r="B5" s="21">
        <f>+'staglo Niv1'!D14-'staglo Niv1'!Q14</f>
        <v>105301</v>
      </c>
      <c r="C5" s="21">
        <f>+'staglo Niv1'!E14-'staglo Niv1'!R14</f>
        <v>51338</v>
      </c>
      <c r="D5" s="21">
        <f>+'staglo Niv1'!D33-'staglo Niv1'!Q33</f>
        <v>16337</v>
      </c>
      <c r="E5" s="21">
        <f>+'staglo Niv1'!E33-'staglo Niv1'!R33</f>
        <v>8249</v>
      </c>
      <c r="F5" s="21">
        <f t="shared" si="0"/>
        <v>121638</v>
      </c>
      <c r="G5" s="21">
        <f t="shared" si="0"/>
        <v>59587</v>
      </c>
    </row>
    <row r="6" spans="1:7">
      <c r="A6" s="12" t="s">
        <v>578</v>
      </c>
      <c r="B6" s="21">
        <f>+'staglo Niv1'!D15-'staglo Niv1'!Q15</f>
        <v>62101</v>
      </c>
      <c r="C6" s="21">
        <f>+'staglo Niv1'!E15-'staglo Niv1'!R15</f>
        <v>30503</v>
      </c>
      <c r="D6" s="21">
        <f>+'staglo Niv1'!D34-'staglo Niv1'!Q34</f>
        <v>7552</v>
      </c>
      <c r="E6" s="21">
        <f>+'staglo Niv1'!E34-'staglo Niv1'!R34</f>
        <v>3837</v>
      </c>
      <c r="F6" s="21">
        <f t="shared" si="0"/>
        <v>69653</v>
      </c>
      <c r="G6" s="21">
        <f t="shared" si="0"/>
        <v>34340</v>
      </c>
    </row>
    <row r="7" spans="1:7">
      <c r="A7" s="12" t="s">
        <v>617</v>
      </c>
      <c r="B7" s="21">
        <f>+'staglo Niv1'!D16-'staglo Niv1'!Q16</f>
        <v>99021</v>
      </c>
      <c r="C7" s="21">
        <f>+'staglo Niv1'!E16-'staglo Niv1'!R16</f>
        <v>48643</v>
      </c>
      <c r="D7" s="21">
        <f>+'staglo Niv1'!D35-'staglo Niv1'!Q35</f>
        <v>8673</v>
      </c>
      <c r="E7" s="21">
        <f>+'staglo Niv1'!E35-'staglo Niv1'!R35</f>
        <v>4334</v>
      </c>
      <c r="F7" s="21">
        <f t="shared" si="0"/>
        <v>107694</v>
      </c>
      <c r="G7" s="21">
        <f t="shared" si="0"/>
        <v>52977</v>
      </c>
    </row>
    <row r="8" spans="1:7">
      <c r="A8" s="19" t="s">
        <v>579</v>
      </c>
      <c r="B8" s="21">
        <f>+'staglo Niv1'!D17-'staglo Niv1'!Q17</f>
        <v>53283</v>
      </c>
      <c r="C8" s="21">
        <f>+'staglo Niv1'!E17-'staglo Niv1'!R17</f>
        <v>27632</v>
      </c>
      <c r="D8" s="21">
        <f>+'staglo Niv1'!D36-'staglo Niv1'!Q36</f>
        <v>9306</v>
      </c>
      <c r="E8" s="21">
        <f>+'staglo Niv1'!E36-'staglo Niv1'!R36</f>
        <v>4836</v>
      </c>
      <c r="F8" s="21">
        <f t="shared" si="0"/>
        <v>62589</v>
      </c>
      <c r="G8" s="21">
        <f t="shared" si="0"/>
        <v>32468</v>
      </c>
    </row>
    <row r="9" spans="1:7">
      <c r="A9" s="163" t="s">
        <v>395</v>
      </c>
      <c r="B9" s="21">
        <f>SUM(B3:B8)</f>
        <v>455223</v>
      </c>
      <c r="C9" s="21">
        <f>SUM(C3:C8)</f>
        <v>223625</v>
      </c>
      <c r="D9" s="21">
        <f>SUM(D3:D8)</f>
        <v>122608</v>
      </c>
      <c r="E9" s="21">
        <f>SUM(E3:E8)</f>
        <v>61517</v>
      </c>
      <c r="F9" s="21">
        <f t="shared" si="0"/>
        <v>577831</v>
      </c>
      <c r="G9" s="21">
        <f t="shared" si="0"/>
        <v>285142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04"/>
  <sheetViews>
    <sheetView topLeftCell="A25" zoomScale="90" workbookViewId="0">
      <selection activeCell="H39" sqref="H39"/>
    </sheetView>
  </sheetViews>
  <sheetFormatPr baseColWidth="10" defaultRowHeight="12.75"/>
  <cols>
    <col min="1" max="1" width="6.140625" customWidth="1"/>
    <col min="2" max="2" width="8.28515625" customWidth="1"/>
    <col min="3" max="3" width="8.140625" customWidth="1"/>
    <col min="4" max="4" width="9.5703125" customWidth="1"/>
    <col min="5" max="5" width="9.7109375" customWidth="1"/>
    <col min="6" max="6" width="7" customWidth="1"/>
    <col min="7" max="7" width="5.5703125" customWidth="1"/>
    <col min="8" max="8" width="8" customWidth="1"/>
    <col min="9" max="9" width="10.42578125" customWidth="1"/>
    <col min="10" max="10" width="8.5703125" customWidth="1"/>
    <col min="11" max="11" width="5.5703125" customWidth="1"/>
    <col min="12" max="12" width="7.140625" customWidth="1"/>
    <col min="13" max="13" width="9.5703125" customWidth="1"/>
    <col min="14" max="14" width="10.85546875" customWidth="1"/>
    <col min="15" max="15" width="6.7109375" bestFit="1" customWidth="1"/>
    <col min="16" max="16" width="6" customWidth="1"/>
    <col min="17" max="17" width="4.42578125" customWidth="1"/>
    <col min="18" max="18" width="5" customWidth="1"/>
    <col min="19" max="19" width="4.85546875" customWidth="1"/>
    <col min="20" max="20" width="4.5703125" customWidth="1"/>
    <col min="21" max="79" width="8" customWidth="1"/>
  </cols>
  <sheetData>
    <row r="1" spans="1:54">
      <c r="A1" s="294" t="s">
        <v>806</v>
      </c>
      <c r="B1" s="294" t="s">
        <v>815</v>
      </c>
      <c r="C1" s="294" t="s">
        <v>816</v>
      </c>
      <c r="D1" s="294" t="s">
        <v>817</v>
      </c>
      <c r="E1" s="294" t="s">
        <v>778</v>
      </c>
      <c r="F1" s="294" t="s">
        <v>818</v>
      </c>
      <c r="G1" s="294" t="s">
        <v>819</v>
      </c>
      <c r="H1" s="294" t="s">
        <v>820</v>
      </c>
      <c r="I1" s="294" t="s">
        <v>821</v>
      </c>
      <c r="J1" s="294" t="s">
        <v>780</v>
      </c>
      <c r="K1" s="294" t="s">
        <v>782</v>
      </c>
      <c r="L1" s="294" t="s">
        <v>822</v>
      </c>
      <c r="M1" s="294" t="s">
        <v>823</v>
      </c>
      <c r="N1" s="294" t="s">
        <v>785</v>
      </c>
      <c r="O1" s="294" t="s">
        <v>824</v>
      </c>
      <c r="P1" s="294" t="s">
        <v>825</v>
      </c>
      <c r="Q1" s="294" t="s">
        <v>794</v>
      </c>
      <c r="R1" s="294" t="s">
        <v>826</v>
      </c>
      <c r="S1" s="294" t="s">
        <v>795</v>
      </c>
      <c r="T1" s="294" t="s">
        <v>827</v>
      </c>
      <c r="U1" s="294" t="s">
        <v>796</v>
      </c>
      <c r="V1" s="294" t="s">
        <v>828</v>
      </c>
      <c r="W1" s="294" t="s">
        <v>797</v>
      </c>
      <c r="X1" s="294" t="s">
        <v>829</v>
      </c>
      <c r="Y1" s="294" t="s">
        <v>830</v>
      </c>
      <c r="Z1" s="294" t="s">
        <v>831</v>
      </c>
      <c r="AA1" s="294" t="s">
        <v>832</v>
      </c>
      <c r="AB1" s="294" t="s">
        <v>833</v>
      </c>
      <c r="AC1" s="294" t="s">
        <v>834</v>
      </c>
      <c r="AD1" s="294" t="s">
        <v>835</v>
      </c>
      <c r="AE1" s="294" t="s">
        <v>836</v>
      </c>
      <c r="AF1" s="294" t="s">
        <v>837</v>
      </c>
      <c r="AG1" s="294" t="s">
        <v>838</v>
      </c>
      <c r="AH1" s="294" t="s">
        <v>839</v>
      </c>
      <c r="AI1" s="294" t="s">
        <v>840</v>
      </c>
      <c r="AJ1" s="294" t="s">
        <v>841</v>
      </c>
      <c r="AK1" s="294" t="s">
        <v>842</v>
      </c>
      <c r="AL1" s="294" t="s">
        <v>843</v>
      </c>
      <c r="AM1" s="294" t="s">
        <v>844</v>
      </c>
      <c r="AN1" s="294" t="s">
        <v>845</v>
      </c>
      <c r="AO1" s="294" t="s">
        <v>846</v>
      </c>
      <c r="AP1" s="294" t="s">
        <v>847</v>
      </c>
    </row>
    <row r="2" spans="1:54">
      <c r="A2" s="295" t="s">
        <v>816</v>
      </c>
      <c r="B2" s="295" t="s">
        <v>848</v>
      </c>
      <c r="C2" s="296">
        <v>1</v>
      </c>
      <c r="D2" s="296">
        <v>2</v>
      </c>
      <c r="E2" s="296">
        <v>4</v>
      </c>
      <c r="F2" s="296">
        <v>1</v>
      </c>
      <c r="G2" s="296">
        <v>1</v>
      </c>
      <c r="H2" s="296">
        <v>1</v>
      </c>
      <c r="I2" s="296">
        <v>3</v>
      </c>
      <c r="J2" s="296">
        <v>2</v>
      </c>
      <c r="K2" s="296">
        <v>1</v>
      </c>
      <c r="L2" s="296">
        <v>1</v>
      </c>
      <c r="M2" s="296">
        <v>1</v>
      </c>
      <c r="N2" s="296">
        <v>24</v>
      </c>
      <c r="O2" s="296">
        <v>2</v>
      </c>
      <c r="P2" s="296">
        <v>4</v>
      </c>
      <c r="Q2" s="296">
        <v>20</v>
      </c>
      <c r="R2" s="296">
        <v>2</v>
      </c>
      <c r="S2" s="296">
        <v>1</v>
      </c>
      <c r="T2" s="296">
        <v>3</v>
      </c>
      <c r="U2" s="296">
        <v>3</v>
      </c>
      <c r="V2" s="296">
        <v>8</v>
      </c>
      <c r="W2" s="296">
        <v>1</v>
      </c>
      <c r="X2" s="296">
        <v>1</v>
      </c>
      <c r="Y2" s="296">
        <v>3154</v>
      </c>
      <c r="Z2" s="296">
        <v>16</v>
      </c>
      <c r="AA2" s="296">
        <v>1</v>
      </c>
      <c r="AB2" s="296">
        <v>62</v>
      </c>
      <c r="AC2" s="296">
        <v>5339</v>
      </c>
      <c r="AD2" s="296">
        <v>3</v>
      </c>
      <c r="AE2" s="296">
        <v>1</v>
      </c>
      <c r="AF2" s="296">
        <v>7</v>
      </c>
      <c r="AG2" s="296">
        <v>1</v>
      </c>
      <c r="AH2" s="296">
        <v>2</v>
      </c>
      <c r="AI2" s="296">
        <v>166</v>
      </c>
      <c r="AJ2" s="296">
        <v>1</v>
      </c>
      <c r="AK2" s="296">
        <v>1</v>
      </c>
      <c r="AL2" s="296">
        <v>1</v>
      </c>
      <c r="AM2" s="296">
        <v>1</v>
      </c>
      <c r="AN2" s="296">
        <v>1</v>
      </c>
      <c r="AO2" s="296">
        <v>1</v>
      </c>
      <c r="AP2" s="296">
        <v>1</v>
      </c>
      <c r="AQ2">
        <f>SUM(C2:AP2)</f>
        <v>8846</v>
      </c>
    </row>
    <row r="3" spans="1:54">
      <c r="A3" s="295" t="s">
        <v>816</v>
      </c>
      <c r="B3" s="295" t="s">
        <v>389</v>
      </c>
      <c r="C3" s="296">
        <v>1</v>
      </c>
      <c r="D3" s="296">
        <v>2</v>
      </c>
      <c r="E3" s="296">
        <v>4</v>
      </c>
      <c r="F3" s="296">
        <v>1</v>
      </c>
      <c r="G3" s="296">
        <v>1</v>
      </c>
      <c r="H3" s="296">
        <v>1</v>
      </c>
      <c r="I3" s="296">
        <v>3</v>
      </c>
      <c r="J3" s="296">
        <v>1</v>
      </c>
      <c r="K3" s="296">
        <v>1</v>
      </c>
      <c r="L3" s="296">
        <v>1</v>
      </c>
      <c r="M3" s="296" t="s">
        <v>619</v>
      </c>
      <c r="N3" s="296">
        <v>18</v>
      </c>
      <c r="O3" s="296" t="s">
        <v>619</v>
      </c>
      <c r="P3" s="296">
        <v>3</v>
      </c>
      <c r="Q3" s="296">
        <v>16</v>
      </c>
      <c r="R3" s="296">
        <v>1</v>
      </c>
      <c r="S3" s="296">
        <v>1</v>
      </c>
      <c r="T3" s="296">
        <v>3</v>
      </c>
      <c r="U3" s="296">
        <v>3</v>
      </c>
      <c r="V3" s="296">
        <v>6</v>
      </c>
      <c r="W3" s="296">
        <v>0</v>
      </c>
      <c r="X3" s="296">
        <v>0</v>
      </c>
      <c r="Y3" s="296">
        <v>2775</v>
      </c>
      <c r="Z3" s="296">
        <v>14</v>
      </c>
      <c r="AA3" s="296">
        <v>1</v>
      </c>
      <c r="AB3" s="296">
        <v>44</v>
      </c>
      <c r="AC3" s="296">
        <v>3085</v>
      </c>
      <c r="AD3" s="296">
        <v>3</v>
      </c>
      <c r="AE3" s="296" t="s">
        <v>619</v>
      </c>
      <c r="AF3" s="296">
        <v>2</v>
      </c>
      <c r="AG3" s="296">
        <v>1</v>
      </c>
      <c r="AH3" s="296">
        <v>1</v>
      </c>
      <c r="AI3" s="296">
        <v>95</v>
      </c>
      <c r="AJ3" s="296">
        <v>1</v>
      </c>
      <c r="AK3" s="296">
        <v>0</v>
      </c>
      <c r="AL3" s="296">
        <v>1</v>
      </c>
      <c r="AM3" s="296">
        <v>0</v>
      </c>
      <c r="AN3" s="296">
        <v>0</v>
      </c>
      <c r="AO3" s="296">
        <v>0</v>
      </c>
      <c r="AP3" s="296">
        <v>0</v>
      </c>
      <c r="AQ3">
        <f>SUM(C3:AP3)</f>
        <v>6090</v>
      </c>
    </row>
    <row r="4" spans="1:54">
      <c r="A4" s="295" t="s">
        <v>816</v>
      </c>
      <c r="B4" s="295" t="s">
        <v>849</v>
      </c>
      <c r="C4" s="296" t="s">
        <v>619</v>
      </c>
      <c r="D4" s="296" t="s">
        <v>619</v>
      </c>
      <c r="E4" s="296" t="s">
        <v>619</v>
      </c>
      <c r="F4" s="296" t="s">
        <v>619</v>
      </c>
      <c r="G4" s="296" t="s">
        <v>619</v>
      </c>
      <c r="H4" s="296" t="s">
        <v>619</v>
      </c>
      <c r="I4" s="296" t="s">
        <v>619</v>
      </c>
      <c r="J4" s="296">
        <v>1</v>
      </c>
      <c r="K4" s="296" t="s">
        <v>619</v>
      </c>
      <c r="L4" s="296" t="s">
        <v>619</v>
      </c>
      <c r="M4" s="296">
        <v>1</v>
      </c>
      <c r="N4" s="296">
        <v>6</v>
      </c>
      <c r="O4" s="296">
        <v>2</v>
      </c>
      <c r="P4" s="296">
        <v>1</v>
      </c>
      <c r="Q4" s="296">
        <v>4</v>
      </c>
      <c r="R4" s="296">
        <v>1</v>
      </c>
      <c r="S4" s="296" t="s">
        <v>619</v>
      </c>
      <c r="T4" s="296" t="s">
        <v>619</v>
      </c>
      <c r="U4" s="296" t="s">
        <v>619</v>
      </c>
      <c r="V4" s="296">
        <v>2</v>
      </c>
      <c r="W4" s="296">
        <v>1</v>
      </c>
      <c r="X4" s="296">
        <v>1</v>
      </c>
      <c r="Y4" s="296">
        <v>379</v>
      </c>
      <c r="Z4" s="296">
        <v>2</v>
      </c>
      <c r="AA4" s="296" t="s">
        <v>619</v>
      </c>
      <c r="AB4" s="296">
        <v>18</v>
      </c>
      <c r="AC4" s="296">
        <v>2254</v>
      </c>
      <c r="AD4" s="296" t="s">
        <v>619</v>
      </c>
      <c r="AE4" s="296">
        <v>1</v>
      </c>
      <c r="AF4" s="296">
        <v>5</v>
      </c>
      <c r="AG4" s="296" t="s">
        <v>619</v>
      </c>
      <c r="AH4" s="296">
        <v>1</v>
      </c>
      <c r="AI4" s="296">
        <v>71</v>
      </c>
      <c r="AJ4" s="296" t="s">
        <v>619</v>
      </c>
      <c r="AK4" s="296">
        <v>1</v>
      </c>
      <c r="AL4" s="296" t="s">
        <v>619</v>
      </c>
      <c r="AM4" s="296">
        <v>1</v>
      </c>
      <c r="AN4" s="296">
        <v>1</v>
      </c>
      <c r="AO4" s="296">
        <v>1</v>
      </c>
      <c r="AP4" s="296">
        <v>1</v>
      </c>
      <c r="AQ4">
        <f>SUM(C4:AP4)</f>
        <v>2756</v>
      </c>
    </row>
    <row r="5" spans="1:54">
      <c r="A5" s="297"/>
      <c r="B5" s="297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298"/>
      <c r="AL5" s="298"/>
      <c r="AM5" s="298"/>
      <c r="AN5" s="298"/>
      <c r="AO5" s="298"/>
      <c r="AP5" s="298"/>
    </row>
    <row r="6" spans="1:54">
      <c r="A6" s="299"/>
      <c r="B6" s="299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</row>
    <row r="7" spans="1:54">
      <c r="A7" s="301" t="s">
        <v>806</v>
      </c>
      <c r="B7" s="301" t="s">
        <v>815</v>
      </c>
      <c r="C7" s="301" t="s">
        <v>850</v>
      </c>
      <c r="D7" s="301" t="s">
        <v>851</v>
      </c>
      <c r="E7" s="301" t="s">
        <v>821</v>
      </c>
      <c r="F7" s="301" t="s">
        <v>780</v>
      </c>
      <c r="G7" s="301" t="s">
        <v>852</v>
      </c>
      <c r="H7" s="301" t="s">
        <v>822</v>
      </c>
      <c r="I7" s="301" t="s">
        <v>783</v>
      </c>
      <c r="J7" s="301" t="s">
        <v>853</v>
      </c>
      <c r="K7" s="301" t="s">
        <v>854</v>
      </c>
      <c r="L7" s="301" t="s">
        <v>785</v>
      </c>
      <c r="M7" s="301" t="s">
        <v>824</v>
      </c>
      <c r="N7" s="301" t="s">
        <v>790</v>
      </c>
      <c r="O7" s="301" t="s">
        <v>855</v>
      </c>
      <c r="P7" s="301" t="s">
        <v>856</v>
      </c>
      <c r="Q7" s="301" t="s">
        <v>791</v>
      </c>
      <c r="R7" s="301" t="s">
        <v>825</v>
      </c>
      <c r="S7" s="301" t="s">
        <v>792</v>
      </c>
      <c r="T7" s="301" t="s">
        <v>857</v>
      </c>
      <c r="U7" s="301" t="s">
        <v>793</v>
      </c>
      <c r="V7" s="301" t="s">
        <v>794</v>
      </c>
      <c r="W7" s="301" t="s">
        <v>826</v>
      </c>
      <c r="X7" s="301" t="s">
        <v>858</v>
      </c>
      <c r="Y7" s="301" t="s">
        <v>795</v>
      </c>
      <c r="Z7" s="301" t="s">
        <v>859</v>
      </c>
      <c r="AA7" s="301" t="s">
        <v>796</v>
      </c>
      <c r="AB7" s="301" t="s">
        <v>828</v>
      </c>
      <c r="AC7" s="301" t="s">
        <v>860</v>
      </c>
      <c r="AD7" s="301" t="s">
        <v>797</v>
      </c>
      <c r="AE7" s="301" t="s">
        <v>861</v>
      </c>
      <c r="AF7" s="301" t="s">
        <v>830</v>
      </c>
      <c r="AG7" s="301" t="s">
        <v>831</v>
      </c>
      <c r="AH7" s="301" t="s">
        <v>832</v>
      </c>
      <c r="AI7" s="301" t="s">
        <v>833</v>
      </c>
      <c r="AJ7" s="301" t="s">
        <v>862</v>
      </c>
      <c r="AK7" s="301" t="s">
        <v>834</v>
      </c>
      <c r="AL7" s="301" t="s">
        <v>837</v>
      </c>
      <c r="AM7" s="301" t="s">
        <v>838</v>
      </c>
      <c r="AN7" s="301" t="s">
        <v>840</v>
      </c>
      <c r="AO7" s="301" t="s">
        <v>863</v>
      </c>
      <c r="AP7" s="301" t="s">
        <v>842</v>
      </c>
      <c r="AQ7" s="301" t="s">
        <v>864</v>
      </c>
      <c r="AR7" s="301" t="s">
        <v>865</v>
      </c>
      <c r="AS7" s="301" t="s">
        <v>847</v>
      </c>
      <c r="AT7" s="301" t="s">
        <v>866</v>
      </c>
      <c r="AU7" s="301" t="s">
        <v>867</v>
      </c>
      <c r="AV7" s="301" t="s">
        <v>868</v>
      </c>
      <c r="AW7" s="301" t="s">
        <v>869</v>
      </c>
      <c r="AX7" s="301" t="s">
        <v>870</v>
      </c>
      <c r="AY7" s="301" t="s">
        <v>871</v>
      </c>
      <c r="AZ7" s="301" t="s">
        <v>872</v>
      </c>
      <c r="BA7" s="301" t="s">
        <v>873</v>
      </c>
      <c r="BB7" s="301" t="s">
        <v>874</v>
      </c>
    </row>
    <row r="8" spans="1:54">
      <c r="A8" s="295" t="s">
        <v>777</v>
      </c>
      <c r="B8" s="295" t="s">
        <v>848</v>
      </c>
      <c r="C8" s="296">
        <v>5</v>
      </c>
      <c r="D8" s="296">
        <v>1</v>
      </c>
      <c r="E8" s="296">
        <v>1</v>
      </c>
      <c r="F8" s="296">
        <v>16</v>
      </c>
      <c r="G8" s="296">
        <v>3</v>
      </c>
      <c r="H8" s="296">
        <v>2</v>
      </c>
      <c r="I8" s="296">
        <v>1</v>
      </c>
      <c r="J8" s="296">
        <v>1</v>
      </c>
      <c r="K8" s="296">
        <v>3</v>
      </c>
      <c r="L8" s="296">
        <v>1073</v>
      </c>
      <c r="M8" s="296">
        <v>70</v>
      </c>
      <c r="N8" s="296">
        <v>3</v>
      </c>
      <c r="O8" s="296">
        <v>2</v>
      </c>
      <c r="P8" s="296">
        <v>3</v>
      </c>
      <c r="Q8" s="296">
        <v>1</v>
      </c>
      <c r="R8" s="296">
        <v>16</v>
      </c>
      <c r="S8" s="296">
        <v>1</v>
      </c>
      <c r="T8" s="296">
        <v>2</v>
      </c>
      <c r="U8" s="296">
        <v>1</v>
      </c>
      <c r="V8" s="296">
        <v>45</v>
      </c>
      <c r="W8" s="296">
        <v>2</v>
      </c>
      <c r="X8" s="296">
        <v>1</v>
      </c>
      <c r="Y8" s="296">
        <v>4</v>
      </c>
      <c r="Z8" s="296">
        <v>1</v>
      </c>
      <c r="AA8" s="296">
        <v>3</v>
      </c>
      <c r="AB8" s="296">
        <v>12</v>
      </c>
      <c r="AC8" s="296">
        <v>1</v>
      </c>
      <c r="AD8" s="296">
        <v>3</v>
      </c>
      <c r="AE8" s="296">
        <v>6</v>
      </c>
      <c r="AF8" s="296">
        <v>1902</v>
      </c>
      <c r="AG8" s="296">
        <v>34</v>
      </c>
      <c r="AH8" s="296">
        <v>1</v>
      </c>
      <c r="AI8" s="296">
        <v>64</v>
      </c>
      <c r="AJ8" s="296">
        <v>1</v>
      </c>
      <c r="AK8" s="296">
        <v>5353</v>
      </c>
      <c r="AL8" s="296">
        <v>2</v>
      </c>
      <c r="AM8" s="296">
        <v>1</v>
      </c>
      <c r="AN8" s="296">
        <v>305</v>
      </c>
      <c r="AO8" s="296">
        <v>1</v>
      </c>
      <c r="AP8" s="296">
        <v>12</v>
      </c>
      <c r="AQ8" s="296">
        <v>2</v>
      </c>
      <c r="AR8" s="296">
        <v>4</v>
      </c>
      <c r="AS8" s="296">
        <v>6</v>
      </c>
      <c r="AT8" s="296">
        <v>1</v>
      </c>
      <c r="AU8" s="296">
        <v>10</v>
      </c>
      <c r="AV8" s="296">
        <v>1</v>
      </c>
      <c r="AW8" s="296">
        <v>17</v>
      </c>
      <c r="AX8" s="296">
        <v>1</v>
      </c>
      <c r="AY8" s="296">
        <v>2</v>
      </c>
      <c r="AZ8" s="296">
        <v>1</v>
      </c>
      <c r="BA8" s="296">
        <v>1</v>
      </c>
      <c r="BB8" s="296">
        <v>1</v>
      </c>
    </row>
    <row r="9" spans="1:54">
      <c r="A9" s="295" t="s">
        <v>777</v>
      </c>
      <c r="B9" s="295" t="s">
        <v>389</v>
      </c>
      <c r="C9" s="296">
        <v>3</v>
      </c>
      <c r="D9" s="296">
        <v>1</v>
      </c>
      <c r="E9" s="296" t="s">
        <v>619</v>
      </c>
      <c r="F9" s="296">
        <v>3</v>
      </c>
      <c r="G9" s="296">
        <v>1</v>
      </c>
      <c r="H9" s="296" t="s">
        <v>619</v>
      </c>
      <c r="I9" s="296" t="s">
        <v>619</v>
      </c>
      <c r="J9" s="296">
        <v>1</v>
      </c>
      <c r="K9" s="296">
        <v>3</v>
      </c>
      <c r="L9" s="296">
        <v>421</v>
      </c>
      <c r="M9" s="296">
        <v>27</v>
      </c>
      <c r="N9" s="296">
        <v>2</v>
      </c>
      <c r="O9" s="296">
        <v>2</v>
      </c>
      <c r="P9" s="296">
        <v>3</v>
      </c>
      <c r="Q9" s="296" t="s">
        <v>619</v>
      </c>
      <c r="R9" s="296">
        <v>8</v>
      </c>
      <c r="S9" s="296" t="s">
        <v>619</v>
      </c>
      <c r="T9" s="296" t="s">
        <v>619</v>
      </c>
      <c r="U9" s="296" t="s">
        <v>619</v>
      </c>
      <c r="V9" s="296">
        <v>16</v>
      </c>
      <c r="W9" s="296">
        <v>2</v>
      </c>
      <c r="X9" s="296">
        <v>1</v>
      </c>
      <c r="Y9" s="296">
        <v>3</v>
      </c>
      <c r="Z9" s="296">
        <v>1</v>
      </c>
      <c r="AA9" s="296">
        <v>1</v>
      </c>
      <c r="AB9" s="296">
        <v>8</v>
      </c>
      <c r="AC9" s="296" t="s">
        <v>619</v>
      </c>
      <c r="AD9" s="296">
        <v>2</v>
      </c>
      <c r="AE9" s="296">
        <v>5</v>
      </c>
      <c r="AF9" s="296">
        <v>1110</v>
      </c>
      <c r="AG9" s="296">
        <v>15</v>
      </c>
      <c r="AH9" s="296">
        <v>1</v>
      </c>
      <c r="AI9" s="296">
        <v>35</v>
      </c>
      <c r="AJ9" s="296" t="s">
        <v>619</v>
      </c>
      <c r="AK9" s="296">
        <v>2730</v>
      </c>
      <c r="AL9" s="296" t="s">
        <v>619</v>
      </c>
      <c r="AM9" s="296">
        <v>1</v>
      </c>
      <c r="AN9" s="296">
        <v>109</v>
      </c>
      <c r="AO9" s="296" t="s">
        <v>619</v>
      </c>
      <c r="AP9" s="296" t="s">
        <v>619</v>
      </c>
      <c r="AQ9" s="296" t="s">
        <v>619</v>
      </c>
      <c r="AR9" s="296" t="s">
        <v>619</v>
      </c>
      <c r="AS9" s="296">
        <v>1</v>
      </c>
      <c r="AT9" s="296" t="s">
        <v>619</v>
      </c>
      <c r="AU9" s="296">
        <v>3</v>
      </c>
      <c r="AV9" s="296" t="s">
        <v>619</v>
      </c>
      <c r="AW9" s="296">
        <v>4</v>
      </c>
      <c r="AX9" s="296" t="s">
        <v>619</v>
      </c>
      <c r="AY9" s="296">
        <v>2</v>
      </c>
      <c r="AZ9" s="296" t="s">
        <v>619</v>
      </c>
      <c r="BA9" s="296">
        <v>1</v>
      </c>
      <c r="BB9" s="296" t="s">
        <v>619</v>
      </c>
    </row>
    <row r="10" spans="1:54">
      <c r="A10" s="295" t="s">
        <v>777</v>
      </c>
      <c r="B10" s="295" t="s">
        <v>849</v>
      </c>
      <c r="C10" s="296">
        <v>2</v>
      </c>
      <c r="D10" s="296" t="s">
        <v>619</v>
      </c>
      <c r="E10" s="296">
        <v>1</v>
      </c>
      <c r="F10" s="296">
        <v>13</v>
      </c>
      <c r="G10" s="296">
        <v>2</v>
      </c>
      <c r="H10" s="296">
        <v>2</v>
      </c>
      <c r="I10" s="296">
        <v>1</v>
      </c>
      <c r="J10" s="296" t="s">
        <v>619</v>
      </c>
      <c r="K10" s="296" t="s">
        <v>619</v>
      </c>
      <c r="L10" s="296">
        <v>652</v>
      </c>
      <c r="M10" s="296">
        <v>43</v>
      </c>
      <c r="N10" s="296">
        <v>1</v>
      </c>
      <c r="O10" s="296" t="s">
        <v>619</v>
      </c>
      <c r="P10" s="296" t="s">
        <v>619</v>
      </c>
      <c r="Q10" s="296">
        <v>1</v>
      </c>
      <c r="R10" s="296">
        <v>8</v>
      </c>
      <c r="S10" s="296">
        <v>1</v>
      </c>
      <c r="T10" s="296">
        <v>2</v>
      </c>
      <c r="U10" s="296">
        <v>1</v>
      </c>
      <c r="V10" s="296">
        <v>29</v>
      </c>
      <c r="W10" s="296" t="s">
        <v>619</v>
      </c>
      <c r="X10" s="296" t="s">
        <v>619</v>
      </c>
      <c r="Y10" s="296">
        <v>1</v>
      </c>
      <c r="Z10" s="296" t="s">
        <v>619</v>
      </c>
      <c r="AA10" s="296">
        <v>2</v>
      </c>
      <c r="AB10" s="296">
        <v>4</v>
      </c>
      <c r="AC10" s="296">
        <v>1</v>
      </c>
      <c r="AD10" s="296">
        <v>1</v>
      </c>
      <c r="AE10" s="296">
        <v>1</v>
      </c>
      <c r="AF10" s="296">
        <v>792</v>
      </c>
      <c r="AG10" s="296">
        <v>19</v>
      </c>
      <c r="AH10" s="296" t="s">
        <v>619</v>
      </c>
      <c r="AI10" s="296">
        <v>29</v>
      </c>
      <c r="AJ10" s="296">
        <v>1</v>
      </c>
      <c r="AK10" s="296">
        <v>2623</v>
      </c>
      <c r="AL10" s="296">
        <v>2</v>
      </c>
      <c r="AM10" s="296" t="s">
        <v>619</v>
      </c>
      <c r="AN10" s="296">
        <v>196</v>
      </c>
      <c r="AO10" s="296">
        <v>1</v>
      </c>
      <c r="AP10" s="296">
        <v>12</v>
      </c>
      <c r="AQ10" s="296">
        <v>2</v>
      </c>
      <c r="AR10" s="296">
        <v>4</v>
      </c>
      <c r="AS10" s="296">
        <v>5</v>
      </c>
      <c r="AT10" s="296">
        <v>1</v>
      </c>
      <c r="AU10" s="296">
        <v>7</v>
      </c>
      <c r="AV10" s="296">
        <v>1</v>
      </c>
      <c r="AW10" s="296">
        <v>13</v>
      </c>
      <c r="AX10" s="296">
        <v>1</v>
      </c>
      <c r="AY10" s="296" t="s">
        <v>619</v>
      </c>
      <c r="AZ10" s="296">
        <v>1</v>
      </c>
      <c r="BA10" s="296" t="s">
        <v>619</v>
      </c>
      <c r="BB10" s="296">
        <v>1</v>
      </c>
    </row>
    <row r="12" spans="1:54">
      <c r="A12" s="294" t="s">
        <v>806</v>
      </c>
      <c r="B12" s="294" t="s">
        <v>815</v>
      </c>
      <c r="C12" s="294" t="s">
        <v>822</v>
      </c>
      <c r="D12" s="294" t="s">
        <v>854</v>
      </c>
      <c r="E12" s="294" t="s">
        <v>785</v>
      </c>
      <c r="F12" s="294" t="s">
        <v>825</v>
      </c>
      <c r="G12" s="294" t="s">
        <v>794</v>
      </c>
      <c r="H12" s="294" t="s">
        <v>875</v>
      </c>
      <c r="I12" s="294" t="s">
        <v>828</v>
      </c>
      <c r="J12" s="294" t="s">
        <v>876</v>
      </c>
      <c r="K12" s="294" t="s">
        <v>830</v>
      </c>
      <c r="L12" s="294" t="s">
        <v>831</v>
      </c>
      <c r="M12" s="294" t="s">
        <v>833</v>
      </c>
      <c r="N12" s="294" t="s">
        <v>834</v>
      </c>
      <c r="O12" s="294" t="s">
        <v>877</v>
      </c>
      <c r="P12" s="294" t="s">
        <v>840</v>
      </c>
      <c r="Q12" s="294" t="s">
        <v>867</v>
      </c>
    </row>
    <row r="13" spans="1:54">
      <c r="A13" s="295" t="s">
        <v>778</v>
      </c>
      <c r="B13" s="295" t="s">
        <v>848</v>
      </c>
      <c r="C13" s="296">
        <v>1</v>
      </c>
      <c r="D13" s="296">
        <v>3</v>
      </c>
      <c r="E13" s="296">
        <v>152</v>
      </c>
      <c r="F13" s="296">
        <v>10</v>
      </c>
      <c r="G13" s="296">
        <v>4</v>
      </c>
      <c r="H13" s="296">
        <v>1</v>
      </c>
      <c r="I13" s="296">
        <v>3</v>
      </c>
      <c r="J13" s="296">
        <v>28</v>
      </c>
      <c r="K13" s="296">
        <v>959</v>
      </c>
      <c r="L13" s="296">
        <v>2</v>
      </c>
      <c r="M13" s="296">
        <v>5</v>
      </c>
      <c r="N13" s="296">
        <v>4968</v>
      </c>
      <c r="O13" s="296">
        <v>1</v>
      </c>
      <c r="P13" s="296">
        <v>1</v>
      </c>
      <c r="Q13" s="296">
        <v>2</v>
      </c>
      <c r="R13">
        <f>SUM(C13:Q13)</f>
        <v>6140</v>
      </c>
    </row>
    <row r="14" spans="1:54">
      <c r="A14" s="295" t="s">
        <v>778</v>
      </c>
      <c r="B14" s="295" t="s">
        <v>389</v>
      </c>
      <c r="C14" s="296" t="s">
        <v>619</v>
      </c>
      <c r="D14" s="296">
        <v>2</v>
      </c>
      <c r="E14" s="296">
        <v>71</v>
      </c>
      <c r="F14" s="296">
        <v>8</v>
      </c>
      <c r="G14" s="296">
        <v>3</v>
      </c>
      <c r="H14" s="296">
        <v>1</v>
      </c>
      <c r="I14" s="296">
        <v>1</v>
      </c>
      <c r="J14" s="296">
        <v>26</v>
      </c>
      <c r="K14" s="296">
        <v>817</v>
      </c>
      <c r="L14" s="296">
        <v>1</v>
      </c>
      <c r="M14" s="296" t="s">
        <v>619</v>
      </c>
      <c r="N14" s="296">
        <v>2226</v>
      </c>
      <c r="O14" s="296">
        <v>1</v>
      </c>
      <c r="P14" s="296">
        <v>1</v>
      </c>
      <c r="Q14" s="296">
        <v>1</v>
      </c>
    </row>
    <row r="15" spans="1:54">
      <c r="A15" s="295" t="s">
        <v>778</v>
      </c>
      <c r="B15" s="295" t="s">
        <v>849</v>
      </c>
      <c r="C15" s="296">
        <v>1</v>
      </c>
      <c r="D15" s="296">
        <v>1</v>
      </c>
      <c r="E15" s="296">
        <v>81</v>
      </c>
      <c r="F15" s="296">
        <v>2</v>
      </c>
      <c r="G15" s="296">
        <v>1</v>
      </c>
      <c r="H15" s="296" t="s">
        <v>619</v>
      </c>
      <c r="I15" s="296">
        <v>2</v>
      </c>
      <c r="J15" s="296">
        <v>2</v>
      </c>
      <c r="K15" s="296">
        <v>142</v>
      </c>
      <c r="L15" s="296">
        <v>1</v>
      </c>
      <c r="M15" s="296">
        <v>5</v>
      </c>
      <c r="N15" s="296">
        <v>2742</v>
      </c>
      <c r="O15" s="296" t="s">
        <v>619</v>
      </c>
      <c r="P15" s="296" t="s">
        <v>619</v>
      </c>
      <c r="Q15" s="296">
        <v>1</v>
      </c>
    </row>
    <row r="17" spans="1:21">
      <c r="A17" s="294" t="s">
        <v>806</v>
      </c>
      <c r="B17" s="294" t="s">
        <v>815</v>
      </c>
      <c r="C17" s="294" t="s">
        <v>820</v>
      </c>
      <c r="D17" s="294" t="s">
        <v>785</v>
      </c>
      <c r="E17" s="294" t="s">
        <v>824</v>
      </c>
      <c r="F17" s="294" t="s">
        <v>825</v>
      </c>
      <c r="G17" s="294" t="s">
        <v>794</v>
      </c>
      <c r="H17" s="294" t="s">
        <v>828</v>
      </c>
      <c r="I17" s="294" t="s">
        <v>797</v>
      </c>
      <c r="J17" s="294" t="s">
        <v>830</v>
      </c>
      <c r="K17" s="294" t="s">
        <v>831</v>
      </c>
      <c r="L17" s="294" t="s">
        <v>833</v>
      </c>
      <c r="M17" s="294" t="s">
        <v>834</v>
      </c>
      <c r="N17" s="294" t="s">
        <v>837</v>
      </c>
      <c r="O17" s="294" t="s">
        <v>840</v>
      </c>
      <c r="P17" s="294" t="s">
        <v>864</v>
      </c>
      <c r="Q17" s="294" t="s">
        <v>845</v>
      </c>
      <c r="R17" s="294" t="s">
        <v>847</v>
      </c>
    </row>
    <row r="18" spans="1:21">
      <c r="A18" s="295" t="s">
        <v>818</v>
      </c>
      <c r="B18" s="295" t="s">
        <v>848</v>
      </c>
      <c r="C18" s="296">
        <v>1</v>
      </c>
      <c r="D18" s="296">
        <v>44</v>
      </c>
      <c r="E18" s="296">
        <v>1</v>
      </c>
      <c r="F18" s="296">
        <v>2</v>
      </c>
      <c r="G18" s="296">
        <v>3</v>
      </c>
      <c r="H18" s="296">
        <v>2</v>
      </c>
      <c r="I18" s="296">
        <v>1</v>
      </c>
      <c r="J18" s="296">
        <v>603</v>
      </c>
      <c r="K18" s="296">
        <v>3</v>
      </c>
      <c r="L18" s="296">
        <v>38</v>
      </c>
      <c r="M18" s="296">
        <v>2871</v>
      </c>
      <c r="N18" s="296">
        <v>1</v>
      </c>
      <c r="O18" s="296">
        <v>13</v>
      </c>
      <c r="P18" s="296">
        <v>1</v>
      </c>
      <c r="Q18" s="296">
        <v>1</v>
      </c>
      <c r="R18" s="296">
        <v>3</v>
      </c>
      <c r="S18">
        <f>SUM(C18:R18)</f>
        <v>3588</v>
      </c>
    </row>
    <row r="19" spans="1:21">
      <c r="A19" s="295" t="s">
        <v>818</v>
      </c>
      <c r="B19" s="295" t="s">
        <v>389</v>
      </c>
      <c r="C19" s="296">
        <v>1</v>
      </c>
      <c r="D19" s="296">
        <v>9</v>
      </c>
      <c r="E19" s="296" t="s">
        <v>619</v>
      </c>
      <c r="F19" s="296">
        <v>1</v>
      </c>
      <c r="G19" s="296">
        <v>2</v>
      </c>
      <c r="H19" s="296" t="s">
        <v>619</v>
      </c>
      <c r="I19" s="296" t="s">
        <v>619</v>
      </c>
      <c r="J19" s="296">
        <v>317</v>
      </c>
      <c r="K19" s="296">
        <v>1</v>
      </c>
      <c r="L19" s="296">
        <v>21</v>
      </c>
      <c r="M19" s="296">
        <v>937</v>
      </c>
      <c r="N19" s="296" t="s">
        <v>619</v>
      </c>
      <c r="O19" s="296">
        <v>2</v>
      </c>
      <c r="P19" s="296" t="s">
        <v>619</v>
      </c>
      <c r="Q19" s="296">
        <v>1</v>
      </c>
      <c r="R19" s="296" t="s">
        <v>619</v>
      </c>
    </row>
    <row r="20" spans="1:21">
      <c r="A20" s="295" t="s">
        <v>818</v>
      </c>
      <c r="B20" s="295" t="s">
        <v>849</v>
      </c>
      <c r="C20" s="296" t="s">
        <v>619</v>
      </c>
      <c r="D20" s="296">
        <v>35</v>
      </c>
      <c r="E20" s="296">
        <v>1</v>
      </c>
      <c r="F20" s="296">
        <v>1</v>
      </c>
      <c r="G20" s="296">
        <v>1</v>
      </c>
      <c r="H20" s="296">
        <v>2</v>
      </c>
      <c r="I20" s="296">
        <v>1</v>
      </c>
      <c r="J20" s="296">
        <v>286</v>
      </c>
      <c r="K20" s="296">
        <v>2</v>
      </c>
      <c r="L20" s="296">
        <v>17</v>
      </c>
      <c r="M20" s="296">
        <v>1934</v>
      </c>
      <c r="N20" s="296">
        <v>1</v>
      </c>
      <c r="O20" s="296">
        <v>11</v>
      </c>
      <c r="P20" s="296">
        <v>1</v>
      </c>
      <c r="Q20" s="296" t="s">
        <v>619</v>
      </c>
      <c r="R20" s="296">
        <v>3</v>
      </c>
    </row>
    <row r="21" spans="1:21">
      <c r="A21" s="297"/>
      <c r="B21" s="298"/>
      <c r="C21" s="298"/>
      <c r="D21" s="298"/>
      <c r="E21" s="298"/>
      <c r="F21" s="298"/>
      <c r="G21" s="298"/>
      <c r="H21" s="298"/>
      <c r="I21" s="298"/>
      <c r="J21" s="298"/>
      <c r="K21" s="298"/>
      <c r="L21" s="298"/>
      <c r="M21" s="298"/>
      <c r="N21" s="298"/>
      <c r="O21" s="298"/>
      <c r="P21" s="298"/>
      <c r="Q21" s="298"/>
    </row>
    <row r="22" spans="1:21">
      <c r="A22" s="297"/>
      <c r="B22" s="298"/>
      <c r="C22" s="298"/>
      <c r="D22" s="298"/>
      <c r="E22" s="298"/>
      <c r="F22" s="298"/>
      <c r="G22" s="298"/>
      <c r="H22" s="298"/>
      <c r="I22" s="298"/>
      <c r="J22" s="298"/>
      <c r="K22" s="298"/>
      <c r="L22" s="298"/>
      <c r="M22" s="298"/>
      <c r="N22" s="298"/>
      <c r="O22" s="298"/>
      <c r="P22" s="298"/>
      <c r="Q22" s="298"/>
    </row>
    <row r="23" spans="1:21">
      <c r="A23" s="294" t="s">
        <v>806</v>
      </c>
      <c r="B23" s="294" t="s">
        <v>815</v>
      </c>
      <c r="C23" s="294" t="s">
        <v>785</v>
      </c>
      <c r="D23" s="294" t="s">
        <v>794</v>
      </c>
      <c r="E23" s="294" t="s">
        <v>828</v>
      </c>
      <c r="F23" s="294" t="s">
        <v>797</v>
      </c>
      <c r="G23" s="294" t="s">
        <v>830</v>
      </c>
      <c r="H23" s="294" t="s">
        <v>831</v>
      </c>
      <c r="I23" s="294" t="s">
        <v>833</v>
      </c>
      <c r="J23" s="294" t="s">
        <v>834</v>
      </c>
      <c r="K23" s="294" t="s">
        <v>878</v>
      </c>
      <c r="L23" s="294" t="s">
        <v>837</v>
      </c>
      <c r="M23" s="294" t="s">
        <v>840</v>
      </c>
      <c r="N23" s="294" t="s">
        <v>845</v>
      </c>
    </row>
    <row r="24" spans="1:21">
      <c r="A24" s="295" t="s">
        <v>819</v>
      </c>
      <c r="B24" s="295" t="s">
        <v>848</v>
      </c>
      <c r="C24" s="296">
        <v>85</v>
      </c>
      <c r="D24" s="296">
        <v>3</v>
      </c>
      <c r="E24" s="296">
        <v>2</v>
      </c>
      <c r="F24" s="296">
        <v>1</v>
      </c>
      <c r="G24" s="296">
        <v>2030</v>
      </c>
      <c r="H24" s="296">
        <v>10</v>
      </c>
      <c r="I24" s="296">
        <v>34</v>
      </c>
      <c r="J24" s="296">
        <v>1444</v>
      </c>
      <c r="K24" s="296">
        <v>1</v>
      </c>
      <c r="L24" s="296">
        <v>1</v>
      </c>
      <c r="M24" s="296">
        <v>6</v>
      </c>
      <c r="N24" s="296">
        <v>1</v>
      </c>
      <c r="O24">
        <f>SUM(C24:N24)</f>
        <v>3618</v>
      </c>
    </row>
    <row r="25" spans="1:21">
      <c r="A25" s="295" t="s">
        <v>819</v>
      </c>
      <c r="B25" s="295" t="s">
        <v>389</v>
      </c>
      <c r="C25" s="296">
        <v>22</v>
      </c>
      <c r="D25" s="296">
        <v>2</v>
      </c>
      <c r="E25" s="296">
        <v>1</v>
      </c>
      <c r="F25" s="296">
        <v>1</v>
      </c>
      <c r="G25" s="296">
        <v>1005</v>
      </c>
      <c r="H25" s="296">
        <v>8</v>
      </c>
      <c r="I25" s="296">
        <v>11</v>
      </c>
      <c r="J25" s="296">
        <v>693</v>
      </c>
      <c r="K25" s="296" t="s">
        <v>619</v>
      </c>
      <c r="L25" s="296" t="s">
        <v>619</v>
      </c>
      <c r="M25" s="296" t="s">
        <v>619</v>
      </c>
      <c r="N25" s="296" t="s">
        <v>619</v>
      </c>
    </row>
    <row r="26" spans="1:21">
      <c r="A26" s="295" t="s">
        <v>819</v>
      </c>
      <c r="B26" s="295" t="s">
        <v>849</v>
      </c>
      <c r="C26" s="296">
        <v>63</v>
      </c>
      <c r="D26" s="296">
        <v>1</v>
      </c>
      <c r="E26" s="296">
        <v>1</v>
      </c>
      <c r="F26" s="296" t="s">
        <v>619</v>
      </c>
      <c r="G26" s="296">
        <v>1025</v>
      </c>
      <c r="H26" s="296">
        <v>2</v>
      </c>
      <c r="I26" s="296">
        <v>23</v>
      </c>
      <c r="J26" s="296">
        <v>751</v>
      </c>
      <c r="K26" s="296">
        <v>1</v>
      </c>
      <c r="L26" s="296">
        <v>1</v>
      </c>
      <c r="M26" s="296">
        <v>6</v>
      </c>
      <c r="N26" s="296">
        <v>1</v>
      </c>
    </row>
    <row r="28" spans="1:21">
      <c r="A28" s="294" t="s">
        <v>806</v>
      </c>
      <c r="B28" s="294" t="s">
        <v>815</v>
      </c>
      <c r="C28" s="294" t="s">
        <v>879</v>
      </c>
      <c r="D28" s="294" t="s">
        <v>822</v>
      </c>
      <c r="E28" s="294" t="s">
        <v>785</v>
      </c>
      <c r="F28" s="294" t="s">
        <v>824</v>
      </c>
      <c r="G28" s="294" t="s">
        <v>790</v>
      </c>
      <c r="H28" s="294" t="s">
        <v>880</v>
      </c>
      <c r="I28" s="294" t="s">
        <v>825</v>
      </c>
      <c r="J28" s="294" t="s">
        <v>794</v>
      </c>
      <c r="K28" s="294" t="s">
        <v>859</v>
      </c>
      <c r="L28" s="294" t="s">
        <v>828</v>
      </c>
      <c r="M28" s="294" t="s">
        <v>830</v>
      </c>
      <c r="N28" s="294" t="s">
        <v>881</v>
      </c>
      <c r="O28" s="294" t="s">
        <v>831</v>
      </c>
      <c r="P28" s="294" t="s">
        <v>833</v>
      </c>
      <c r="Q28" s="294" t="s">
        <v>834</v>
      </c>
      <c r="R28" s="294" t="s">
        <v>840</v>
      </c>
      <c r="S28" s="294" t="s">
        <v>842</v>
      </c>
      <c r="T28" s="294" t="s">
        <v>867</v>
      </c>
    </row>
    <row r="29" spans="1:21">
      <c r="A29" s="295" t="s">
        <v>820</v>
      </c>
      <c r="B29" s="295" t="s">
        <v>848</v>
      </c>
      <c r="C29" s="296">
        <v>1</v>
      </c>
      <c r="D29" s="296">
        <v>4</v>
      </c>
      <c r="E29" s="296">
        <v>54</v>
      </c>
      <c r="F29" s="296">
        <v>2</v>
      </c>
      <c r="G29" s="296">
        <v>1</v>
      </c>
      <c r="H29" s="296">
        <v>1</v>
      </c>
      <c r="I29" s="296">
        <v>8</v>
      </c>
      <c r="J29" s="296">
        <v>11</v>
      </c>
      <c r="K29" s="296">
        <v>1</v>
      </c>
      <c r="L29" s="296">
        <v>4</v>
      </c>
      <c r="M29" s="296">
        <v>440</v>
      </c>
      <c r="N29" s="296">
        <v>3</v>
      </c>
      <c r="O29" s="296">
        <v>7</v>
      </c>
      <c r="P29" s="296">
        <v>5</v>
      </c>
      <c r="Q29" s="296">
        <v>2075</v>
      </c>
      <c r="R29" s="296">
        <v>17</v>
      </c>
      <c r="S29" s="296">
        <v>1</v>
      </c>
      <c r="T29" s="296">
        <v>2</v>
      </c>
      <c r="U29">
        <f>SUM(C29:T29)</f>
        <v>2637</v>
      </c>
    </row>
    <row r="30" spans="1:21">
      <c r="A30" s="295" t="s">
        <v>820</v>
      </c>
      <c r="B30" s="295" t="s">
        <v>389</v>
      </c>
      <c r="C30" s="296" t="s">
        <v>619</v>
      </c>
      <c r="D30" s="296">
        <v>2</v>
      </c>
      <c r="E30" s="296">
        <v>16</v>
      </c>
      <c r="F30" s="296" t="s">
        <v>619</v>
      </c>
      <c r="G30" s="296">
        <v>1</v>
      </c>
      <c r="H30" s="296">
        <v>1</v>
      </c>
      <c r="I30" s="296">
        <v>4</v>
      </c>
      <c r="J30" s="296">
        <v>6</v>
      </c>
      <c r="K30" s="296" t="s">
        <v>619</v>
      </c>
      <c r="L30" s="296">
        <v>2</v>
      </c>
      <c r="M30" s="296">
        <v>215</v>
      </c>
      <c r="N30" s="296">
        <v>2</v>
      </c>
      <c r="O30" s="296">
        <v>3</v>
      </c>
      <c r="P30" s="296">
        <v>2</v>
      </c>
      <c r="Q30" s="296">
        <v>631</v>
      </c>
      <c r="R30" s="296">
        <v>4</v>
      </c>
      <c r="S30" s="296">
        <v>1</v>
      </c>
      <c r="T30" s="296">
        <v>0</v>
      </c>
    </row>
    <row r="31" spans="1:21">
      <c r="A31" s="297"/>
      <c r="B31" s="297"/>
      <c r="C31" s="298"/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8"/>
      <c r="R31" s="298"/>
      <c r="S31" s="298"/>
      <c r="T31" s="298"/>
    </row>
    <row r="32" spans="1:21">
      <c r="A32" s="305" t="s">
        <v>618</v>
      </c>
      <c r="B32" s="297"/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8"/>
      <c r="Q32" s="298"/>
      <c r="R32" s="298"/>
      <c r="S32" s="298"/>
      <c r="T32" s="298"/>
    </row>
    <row r="33" spans="2:16">
      <c r="B33" s="274" t="s">
        <v>882</v>
      </c>
      <c r="K33" t="s">
        <v>883</v>
      </c>
    </row>
    <row r="34" spans="2:16">
      <c r="C34" s="302" t="s">
        <v>884</v>
      </c>
      <c r="D34" s="302" t="s">
        <v>885</v>
      </c>
      <c r="E34" s="302" t="s">
        <v>886</v>
      </c>
      <c r="H34" s="302" t="s">
        <v>887</v>
      </c>
    </row>
    <row r="35" spans="2:16">
      <c r="B35" t="s">
        <v>888</v>
      </c>
      <c r="C35">
        <f>SUM(C2:N2)</f>
        <v>42</v>
      </c>
      <c r="D35">
        <f>SUM(O2:AB2)</f>
        <v>3278</v>
      </c>
      <c r="E35">
        <f>SUM(AC2:AP2)</f>
        <v>5526</v>
      </c>
      <c r="F35" s="274">
        <f t="shared" ref="F35:F43" si="0">SUM(C35:E35)</f>
        <v>8846</v>
      </c>
      <c r="H35" s="216">
        <v>8869</v>
      </c>
      <c r="K35">
        <v>42</v>
      </c>
      <c r="L35">
        <v>3286.5229482251866</v>
      </c>
      <c r="M35">
        <v>5540.3678498756499</v>
      </c>
      <c r="N35">
        <f>SUM(K35:M35)</f>
        <v>8868.890798100836</v>
      </c>
    </row>
    <row r="36" spans="2:16">
      <c r="B36" t="s">
        <v>657</v>
      </c>
      <c r="C36">
        <f>SUM(C3:N3)</f>
        <v>34</v>
      </c>
      <c r="D36">
        <f>SUM(O3:AB3)</f>
        <v>2867</v>
      </c>
      <c r="E36">
        <f>SUM(AC3:AP3)</f>
        <v>3189</v>
      </c>
      <c r="F36" s="274">
        <f t="shared" si="0"/>
        <v>6090</v>
      </c>
      <c r="H36" s="151">
        <v>6090</v>
      </c>
      <c r="K36">
        <v>34</v>
      </c>
      <c r="L36">
        <v>2867</v>
      </c>
      <c r="M36">
        <v>3189</v>
      </c>
      <c r="N36">
        <f t="shared" ref="N36:N46" si="1">SUM(K36:M36)</f>
        <v>6090</v>
      </c>
    </row>
    <row r="37" spans="2:16">
      <c r="B37" t="s">
        <v>889</v>
      </c>
      <c r="C37">
        <f>SUM(C8:L8)</f>
        <v>1106</v>
      </c>
      <c r="D37">
        <f>SUM(M8:AJ8)</f>
        <v>2179</v>
      </c>
      <c r="E37">
        <f>SUM(AK8:BB8)</f>
        <v>5721</v>
      </c>
      <c r="F37" s="274">
        <f t="shared" si="0"/>
        <v>9006</v>
      </c>
      <c r="H37" s="216">
        <v>9016</v>
      </c>
      <c r="K37">
        <v>1107.2280701754385</v>
      </c>
      <c r="L37">
        <v>2181.4194981123696</v>
      </c>
      <c r="M37">
        <v>5727.3524317121919</v>
      </c>
      <c r="N37">
        <f t="shared" si="1"/>
        <v>9016</v>
      </c>
    </row>
    <row r="38" spans="2:16">
      <c r="B38" t="s">
        <v>657</v>
      </c>
      <c r="C38">
        <f>SUM(C9:L9)</f>
        <v>433</v>
      </c>
      <c r="D38">
        <f>SUM(M9:AJ9)</f>
        <v>1242</v>
      </c>
      <c r="E38">
        <f>SUM(AK9:BB9)</f>
        <v>2851</v>
      </c>
      <c r="F38" s="274">
        <f t="shared" si="0"/>
        <v>4526</v>
      </c>
      <c r="H38" s="227">
        <v>4530</v>
      </c>
      <c r="K38">
        <v>433</v>
      </c>
      <c r="L38">
        <v>1243.0976579761377</v>
      </c>
      <c r="M38">
        <v>2853.5196641626158</v>
      </c>
      <c r="N38">
        <f t="shared" si="1"/>
        <v>4529.6173221387535</v>
      </c>
    </row>
    <row r="39" spans="2:16">
      <c r="B39" t="s">
        <v>890</v>
      </c>
      <c r="C39">
        <f>SUM(C13:E13)</f>
        <v>156</v>
      </c>
      <c r="D39">
        <f>SUM(F13:M13)</f>
        <v>1012</v>
      </c>
      <c r="E39">
        <f>SUM(N13:Q13)</f>
        <v>4972</v>
      </c>
      <c r="F39" s="274">
        <f t="shared" si="0"/>
        <v>6140</v>
      </c>
      <c r="H39">
        <v>6140</v>
      </c>
      <c r="K39">
        <v>156</v>
      </c>
      <c r="L39">
        <v>1012</v>
      </c>
      <c r="M39">
        <v>4972</v>
      </c>
      <c r="N39">
        <f t="shared" si="1"/>
        <v>6140</v>
      </c>
    </row>
    <row r="40" spans="2:16">
      <c r="B40" t="s">
        <v>657</v>
      </c>
      <c r="C40">
        <f>SUM(C14:E14)</f>
        <v>73</v>
      </c>
      <c r="D40">
        <f>SUM(F14:M14)</f>
        <v>857</v>
      </c>
      <c r="E40">
        <f>SUM(N14:Q14)</f>
        <v>2229</v>
      </c>
      <c r="F40" s="274">
        <f t="shared" si="0"/>
        <v>3159</v>
      </c>
      <c r="H40" s="151">
        <v>3159</v>
      </c>
      <c r="K40">
        <v>73</v>
      </c>
      <c r="L40">
        <v>857</v>
      </c>
      <c r="M40">
        <v>2229</v>
      </c>
      <c r="N40">
        <f t="shared" si="1"/>
        <v>3159</v>
      </c>
    </row>
    <row r="41" spans="2:16">
      <c r="B41" t="s">
        <v>891</v>
      </c>
      <c r="C41">
        <f>SUM(C18:D18)</f>
        <v>45</v>
      </c>
      <c r="D41">
        <f>SUM(E18:L18)</f>
        <v>653</v>
      </c>
      <c r="E41">
        <f>SUM(M18:R18)</f>
        <v>2890</v>
      </c>
      <c r="F41" s="274">
        <f t="shared" si="0"/>
        <v>3588</v>
      </c>
      <c r="H41">
        <v>3588</v>
      </c>
      <c r="K41">
        <v>45</v>
      </c>
      <c r="L41">
        <v>653</v>
      </c>
      <c r="M41">
        <v>2890</v>
      </c>
      <c r="N41">
        <f t="shared" si="1"/>
        <v>3588</v>
      </c>
    </row>
    <row r="42" spans="2:16">
      <c r="B42" t="s">
        <v>657</v>
      </c>
      <c r="C42">
        <f>SUM(C19:D19)</f>
        <v>10</v>
      </c>
      <c r="D42">
        <f>SUM(E19:L19)</f>
        <v>342</v>
      </c>
      <c r="E42">
        <f>SUM(M19:R19)</f>
        <v>940</v>
      </c>
      <c r="F42" s="274">
        <f t="shared" si="0"/>
        <v>1292</v>
      </c>
      <c r="H42" s="151">
        <v>1292</v>
      </c>
      <c r="K42">
        <v>10</v>
      </c>
      <c r="L42">
        <v>342</v>
      </c>
      <c r="M42">
        <v>940</v>
      </c>
      <c r="N42">
        <f t="shared" si="1"/>
        <v>1292</v>
      </c>
    </row>
    <row r="43" spans="2:16">
      <c r="B43" t="s">
        <v>892</v>
      </c>
      <c r="C43">
        <f>SUM(C24)</f>
        <v>85</v>
      </c>
      <c r="D43">
        <f>SUM(D24:I24)</f>
        <v>2080</v>
      </c>
      <c r="E43">
        <f>SUM(J24:N24)</f>
        <v>1453</v>
      </c>
      <c r="F43" s="274">
        <f t="shared" si="0"/>
        <v>3618</v>
      </c>
      <c r="H43">
        <v>3618</v>
      </c>
      <c r="K43">
        <v>85</v>
      </c>
      <c r="L43">
        <v>2080</v>
      </c>
      <c r="M43">
        <v>1453</v>
      </c>
      <c r="N43">
        <f t="shared" si="1"/>
        <v>3618</v>
      </c>
    </row>
    <row r="44" spans="2:16">
      <c r="B44" t="s">
        <v>657</v>
      </c>
      <c r="C44">
        <f>SUM(C25)</f>
        <v>22</v>
      </c>
      <c r="D44">
        <f>SUM(D25:I25)</f>
        <v>1028</v>
      </c>
      <c r="E44">
        <f>SUM(J25:N25)</f>
        <v>693</v>
      </c>
      <c r="F44" s="274">
        <f>SUM(C44:E44)</f>
        <v>1743</v>
      </c>
      <c r="H44" s="152">
        <v>1743</v>
      </c>
      <c r="K44">
        <v>22</v>
      </c>
      <c r="L44">
        <v>1028</v>
      </c>
      <c r="M44">
        <v>693</v>
      </c>
      <c r="N44">
        <f t="shared" si="1"/>
        <v>1743</v>
      </c>
    </row>
    <row r="45" spans="2:16">
      <c r="B45" t="s">
        <v>893</v>
      </c>
      <c r="C45">
        <f>SUM(C29:E29)</f>
        <v>59</v>
      </c>
      <c r="D45">
        <f>SUM(F29:P29)</f>
        <v>483</v>
      </c>
      <c r="E45">
        <f>+Q29+R29+S29+T29</f>
        <v>2095</v>
      </c>
      <c r="F45" s="274">
        <f>SUM(C45:E45)</f>
        <v>2637</v>
      </c>
      <c r="H45">
        <v>2637</v>
      </c>
      <c r="K45">
        <v>59</v>
      </c>
      <c r="L45">
        <v>483</v>
      </c>
      <c r="M45">
        <v>2095</v>
      </c>
      <c r="N45">
        <f t="shared" si="1"/>
        <v>2637</v>
      </c>
    </row>
    <row r="46" spans="2:16">
      <c r="B46" t="s">
        <v>657</v>
      </c>
      <c r="C46">
        <f>SUM(C30:E30)</f>
        <v>18</v>
      </c>
      <c r="D46">
        <f>SUM(F30:P30)</f>
        <v>236</v>
      </c>
      <c r="E46">
        <f>+Q30+R30+S30+T30</f>
        <v>636</v>
      </c>
      <c r="F46" s="274">
        <f>SUM(C46:E46)</f>
        <v>890</v>
      </c>
      <c r="H46" s="151">
        <v>890</v>
      </c>
      <c r="K46">
        <v>18</v>
      </c>
      <c r="L46">
        <v>236</v>
      </c>
      <c r="M46">
        <v>636</v>
      </c>
      <c r="N46">
        <f t="shared" si="1"/>
        <v>890</v>
      </c>
    </row>
    <row r="47" spans="2:16">
      <c r="C47" s="274">
        <f t="shared" ref="C47:F48" si="2">+C35+C37+C39+C41+C43+C45</f>
        <v>1493</v>
      </c>
      <c r="D47" s="274">
        <f t="shared" si="2"/>
        <v>9685</v>
      </c>
      <c r="E47" s="274">
        <f t="shared" si="2"/>
        <v>22657</v>
      </c>
      <c r="F47" s="274">
        <f t="shared" si="2"/>
        <v>33835</v>
      </c>
      <c r="G47" s="274"/>
      <c r="H47" s="274">
        <f>+H35+H37+H39+H41+H43+H45</f>
        <v>33868</v>
      </c>
      <c r="K47" s="274">
        <f t="shared" ref="K47:N48" si="3">+K35+K37+K39+K41+K43+K45</f>
        <v>1494.2280701754385</v>
      </c>
      <c r="L47" s="274">
        <f t="shared" si="3"/>
        <v>9695.9424463375562</v>
      </c>
      <c r="M47" s="274">
        <f t="shared" si="3"/>
        <v>22677.720281587841</v>
      </c>
      <c r="N47" s="274">
        <f t="shared" si="3"/>
        <v>33867.890798100838</v>
      </c>
      <c r="O47" s="274"/>
      <c r="P47" s="274">
        <f>+P35+P37+P39+P41+P43+P45</f>
        <v>0</v>
      </c>
    </row>
    <row r="48" spans="2:16">
      <c r="C48" s="274">
        <f t="shared" si="2"/>
        <v>590</v>
      </c>
      <c r="D48" s="274">
        <f t="shared" si="2"/>
        <v>6572</v>
      </c>
      <c r="E48" s="274">
        <f t="shared" si="2"/>
        <v>10538</v>
      </c>
      <c r="F48" s="274">
        <f t="shared" si="2"/>
        <v>17700</v>
      </c>
      <c r="G48" s="274"/>
      <c r="H48" s="274">
        <f>+H36+H38+H40+H42+H44+H46</f>
        <v>17704</v>
      </c>
      <c r="K48" s="274">
        <f t="shared" si="3"/>
        <v>590</v>
      </c>
      <c r="L48" s="274">
        <f t="shared" si="3"/>
        <v>6573.0976579761373</v>
      </c>
      <c r="M48" s="274">
        <f t="shared" si="3"/>
        <v>10540.519664162615</v>
      </c>
      <c r="N48" s="274">
        <f t="shared" si="3"/>
        <v>17703.617322138754</v>
      </c>
      <c r="O48" s="274"/>
      <c r="P48" s="274">
        <f>+P36+P38+P40+P42+P44+P46</f>
        <v>0</v>
      </c>
    </row>
    <row r="49" spans="1:80">
      <c r="G49" s="274"/>
    </row>
    <row r="50" spans="1:80" s="306" customFormat="1"/>
    <row r="52" spans="1:80">
      <c r="A52" t="s">
        <v>376</v>
      </c>
    </row>
    <row r="53" spans="1:80">
      <c r="A53" s="307" t="s">
        <v>806</v>
      </c>
      <c r="B53" s="307" t="s">
        <v>761</v>
      </c>
      <c r="C53" s="307" t="s">
        <v>777</v>
      </c>
      <c r="D53" s="307" t="s">
        <v>817</v>
      </c>
      <c r="E53" s="307" t="s">
        <v>778</v>
      </c>
      <c r="F53" s="307" t="s">
        <v>818</v>
      </c>
      <c r="G53" s="307" t="s">
        <v>819</v>
      </c>
      <c r="H53" s="307" t="s">
        <v>820</v>
      </c>
      <c r="I53" s="307" t="s">
        <v>851</v>
      </c>
      <c r="J53" s="307" t="s">
        <v>879</v>
      </c>
      <c r="K53" s="307" t="s">
        <v>821</v>
      </c>
      <c r="L53" s="307" t="s">
        <v>780</v>
      </c>
      <c r="M53" s="307" t="s">
        <v>781</v>
      </c>
      <c r="N53" s="307" t="s">
        <v>782</v>
      </c>
      <c r="O53" s="307" t="s">
        <v>784</v>
      </c>
      <c r="P53" s="307" t="s">
        <v>785</v>
      </c>
      <c r="Q53" s="307" t="s">
        <v>790</v>
      </c>
      <c r="R53" s="307" t="s">
        <v>855</v>
      </c>
      <c r="S53" s="307" t="s">
        <v>791</v>
      </c>
      <c r="T53" s="307" t="s">
        <v>825</v>
      </c>
      <c r="U53" s="307" t="s">
        <v>792</v>
      </c>
      <c r="V53" s="307" t="s">
        <v>793</v>
      </c>
      <c r="W53" s="307" t="s">
        <v>794</v>
      </c>
      <c r="X53" s="307" t="s">
        <v>795</v>
      </c>
      <c r="Y53" s="307" t="s">
        <v>827</v>
      </c>
      <c r="Z53" s="307" t="s">
        <v>859</v>
      </c>
      <c r="AA53" s="307" t="s">
        <v>796</v>
      </c>
      <c r="AB53" s="307" t="s">
        <v>828</v>
      </c>
      <c r="AC53" s="307" t="s">
        <v>797</v>
      </c>
      <c r="AD53" s="307" t="s">
        <v>898</v>
      </c>
      <c r="AE53" s="307" t="s">
        <v>876</v>
      </c>
      <c r="AF53" s="307" t="s">
        <v>899</v>
      </c>
      <c r="AG53" s="307" t="s">
        <v>830</v>
      </c>
      <c r="AH53" s="307" t="s">
        <v>881</v>
      </c>
      <c r="AI53" s="307" t="s">
        <v>831</v>
      </c>
      <c r="AJ53" s="307" t="s">
        <v>832</v>
      </c>
      <c r="AK53" s="307" t="s">
        <v>900</v>
      </c>
      <c r="AL53" s="307" t="s">
        <v>901</v>
      </c>
      <c r="AM53" s="307" t="s">
        <v>833</v>
      </c>
      <c r="AN53" s="307" t="s">
        <v>902</v>
      </c>
      <c r="AO53" s="307" t="s">
        <v>834</v>
      </c>
      <c r="AP53" s="307" t="s">
        <v>903</v>
      </c>
      <c r="AQ53" s="307" t="s">
        <v>904</v>
      </c>
      <c r="AR53" s="307" t="s">
        <v>835</v>
      </c>
      <c r="AS53" s="307" t="s">
        <v>836</v>
      </c>
      <c r="AT53" s="307" t="s">
        <v>837</v>
      </c>
      <c r="AU53" s="307" t="s">
        <v>905</v>
      </c>
      <c r="AV53" s="307" t="s">
        <v>839</v>
      </c>
      <c r="AW53" s="307" t="s">
        <v>877</v>
      </c>
      <c r="AX53" s="307" t="s">
        <v>906</v>
      </c>
      <c r="AY53" s="307" t="s">
        <v>840</v>
      </c>
      <c r="AZ53" s="307" t="s">
        <v>907</v>
      </c>
      <c r="BA53" s="307" t="s">
        <v>908</v>
      </c>
      <c r="BB53" s="307" t="s">
        <v>842</v>
      </c>
      <c r="BC53" s="307" t="s">
        <v>909</v>
      </c>
      <c r="BD53" s="307" t="s">
        <v>910</v>
      </c>
      <c r="BE53" s="307" t="s">
        <v>911</v>
      </c>
      <c r="BF53" s="307" t="s">
        <v>864</v>
      </c>
      <c r="BG53" s="307" t="s">
        <v>912</v>
      </c>
      <c r="BH53" s="307" t="s">
        <v>913</v>
      </c>
      <c r="BI53" s="307" t="s">
        <v>914</v>
      </c>
      <c r="BJ53" s="307" t="s">
        <v>845</v>
      </c>
      <c r="BK53" s="307" t="s">
        <v>915</v>
      </c>
      <c r="BL53" s="307" t="s">
        <v>916</v>
      </c>
      <c r="BM53" s="307" t="s">
        <v>917</v>
      </c>
      <c r="BN53" s="307" t="s">
        <v>918</v>
      </c>
      <c r="BO53" s="307" t="s">
        <v>919</v>
      </c>
      <c r="BP53" s="307" t="s">
        <v>865</v>
      </c>
      <c r="BQ53" s="307" t="s">
        <v>920</v>
      </c>
      <c r="BR53" s="307" t="s">
        <v>921</v>
      </c>
      <c r="BS53" s="307" t="s">
        <v>922</v>
      </c>
      <c r="BT53" s="307" t="s">
        <v>847</v>
      </c>
      <c r="BU53" s="307" t="s">
        <v>923</v>
      </c>
      <c r="BV53" s="307" t="s">
        <v>924</v>
      </c>
      <c r="BW53" s="307" t="s">
        <v>925</v>
      </c>
      <c r="BX53" s="307" t="s">
        <v>867</v>
      </c>
      <c r="BY53" s="307" t="s">
        <v>926</v>
      </c>
      <c r="BZ53" s="307" t="s">
        <v>927</v>
      </c>
      <c r="CA53" s="307" t="s">
        <v>928</v>
      </c>
    </row>
    <row r="54" spans="1:80" s="209" customFormat="1">
      <c r="B54" s="310" t="s">
        <v>665</v>
      </c>
      <c r="C54" s="310">
        <f>SUM(C55:C56)</f>
        <v>1</v>
      </c>
      <c r="D54" s="310">
        <f t="shared" ref="D54:I54" si="4">SUM(D55:D56)</f>
        <v>1</v>
      </c>
      <c r="E54" s="310">
        <f t="shared" si="4"/>
        <v>1</v>
      </c>
      <c r="F54" s="310">
        <f t="shared" si="4"/>
        <v>3</v>
      </c>
      <c r="G54" s="310">
        <f t="shared" si="4"/>
        <v>2</v>
      </c>
      <c r="H54" s="310">
        <f t="shared" si="4"/>
        <v>3</v>
      </c>
      <c r="I54" s="310">
        <f t="shared" si="4"/>
        <v>1</v>
      </c>
      <c r="J54" s="310">
        <f t="shared" ref="J54:AO54" si="5">SUM(J55:J56)</f>
        <v>1</v>
      </c>
      <c r="K54" s="310">
        <f t="shared" si="5"/>
        <v>1</v>
      </c>
      <c r="L54" s="310">
        <f t="shared" si="5"/>
        <v>5</v>
      </c>
      <c r="M54" s="310">
        <f t="shared" si="5"/>
        <v>1</v>
      </c>
      <c r="N54" s="310">
        <f t="shared" si="5"/>
        <v>3</v>
      </c>
      <c r="O54" s="310">
        <f t="shared" si="5"/>
        <v>1</v>
      </c>
      <c r="P54" s="310">
        <f t="shared" si="5"/>
        <v>24</v>
      </c>
      <c r="Q54" s="310">
        <f t="shared" si="5"/>
        <v>4</v>
      </c>
      <c r="R54" s="310">
        <f t="shared" si="5"/>
        <v>1</v>
      </c>
      <c r="S54" s="310">
        <f t="shared" si="5"/>
        <v>1</v>
      </c>
      <c r="T54" s="310">
        <f t="shared" si="5"/>
        <v>2</v>
      </c>
      <c r="U54" s="310">
        <f t="shared" si="5"/>
        <v>4</v>
      </c>
      <c r="V54" s="310">
        <f t="shared" si="5"/>
        <v>1</v>
      </c>
      <c r="W54" s="310">
        <f t="shared" si="5"/>
        <v>63</v>
      </c>
      <c r="X54" s="310">
        <f t="shared" si="5"/>
        <v>6</v>
      </c>
      <c r="Y54" s="310">
        <f t="shared" si="5"/>
        <v>2</v>
      </c>
      <c r="Z54" s="310">
        <f t="shared" si="5"/>
        <v>4</v>
      </c>
      <c r="AA54" s="310">
        <f t="shared" si="5"/>
        <v>9</v>
      </c>
      <c r="AB54" s="310">
        <f t="shared" si="5"/>
        <v>4</v>
      </c>
      <c r="AC54" s="310">
        <f t="shared" si="5"/>
        <v>142</v>
      </c>
      <c r="AD54" s="310">
        <f t="shared" si="5"/>
        <v>3</v>
      </c>
      <c r="AE54" s="310">
        <f t="shared" si="5"/>
        <v>26</v>
      </c>
      <c r="AF54" s="310">
        <f t="shared" si="5"/>
        <v>1</v>
      </c>
      <c r="AG54" s="310">
        <f t="shared" si="5"/>
        <v>779</v>
      </c>
      <c r="AH54" s="310">
        <f t="shared" si="5"/>
        <v>5</v>
      </c>
      <c r="AI54" s="310">
        <f t="shared" si="5"/>
        <v>99</v>
      </c>
      <c r="AJ54" s="310">
        <f t="shared" si="5"/>
        <v>116</v>
      </c>
      <c r="AK54" s="310">
        <f t="shared" si="5"/>
        <v>1</v>
      </c>
      <c r="AL54" s="310">
        <f t="shared" si="5"/>
        <v>26</v>
      </c>
      <c r="AM54" s="310">
        <f t="shared" si="5"/>
        <v>1962</v>
      </c>
      <c r="AN54" s="310">
        <f t="shared" si="5"/>
        <v>10</v>
      </c>
      <c r="AO54" s="310">
        <f t="shared" si="5"/>
        <v>4284</v>
      </c>
      <c r="AP54" s="310">
        <f t="shared" ref="AP54:BU54" si="6">SUM(AP55:AP56)</f>
        <v>11</v>
      </c>
      <c r="AQ54" s="310">
        <f t="shared" si="6"/>
        <v>1</v>
      </c>
      <c r="AR54" s="310">
        <f t="shared" si="6"/>
        <v>636</v>
      </c>
      <c r="AS54" s="310">
        <f t="shared" si="6"/>
        <v>5</v>
      </c>
      <c r="AT54" s="310">
        <f t="shared" si="6"/>
        <v>143</v>
      </c>
      <c r="AU54" s="310">
        <f t="shared" si="6"/>
        <v>8</v>
      </c>
      <c r="AV54" s="310">
        <f t="shared" si="6"/>
        <v>133</v>
      </c>
      <c r="AW54" s="310">
        <f t="shared" si="6"/>
        <v>18</v>
      </c>
      <c r="AX54" s="310">
        <f t="shared" si="6"/>
        <v>30</v>
      </c>
      <c r="AY54" s="310">
        <f t="shared" si="6"/>
        <v>451</v>
      </c>
      <c r="AZ54" s="310">
        <f t="shared" si="6"/>
        <v>1</v>
      </c>
      <c r="BA54" s="310">
        <f t="shared" si="6"/>
        <v>8</v>
      </c>
      <c r="BB54" s="310">
        <f t="shared" si="6"/>
        <v>22</v>
      </c>
      <c r="BC54" s="310">
        <f t="shared" si="6"/>
        <v>5</v>
      </c>
      <c r="BD54" s="310">
        <f t="shared" si="6"/>
        <v>12</v>
      </c>
      <c r="BE54" s="310">
        <f t="shared" si="6"/>
        <v>91</v>
      </c>
      <c r="BF54" s="310">
        <f t="shared" si="6"/>
        <v>4</v>
      </c>
      <c r="BG54" s="310">
        <f t="shared" si="6"/>
        <v>6</v>
      </c>
      <c r="BH54" s="310">
        <f t="shared" si="6"/>
        <v>1</v>
      </c>
      <c r="BI54" s="310">
        <f t="shared" si="6"/>
        <v>3</v>
      </c>
      <c r="BJ54" s="310">
        <f t="shared" si="6"/>
        <v>34</v>
      </c>
      <c r="BK54" s="310">
        <f t="shared" si="6"/>
        <v>1</v>
      </c>
      <c r="BL54" s="310">
        <f t="shared" si="6"/>
        <v>1</v>
      </c>
      <c r="BM54" s="310">
        <f t="shared" si="6"/>
        <v>6</v>
      </c>
      <c r="BN54" s="310">
        <f t="shared" si="6"/>
        <v>2</v>
      </c>
      <c r="BO54" s="310">
        <f t="shared" si="6"/>
        <v>10</v>
      </c>
      <c r="BP54" s="310">
        <f t="shared" si="6"/>
        <v>3</v>
      </c>
      <c r="BQ54" s="310">
        <f t="shared" si="6"/>
        <v>6</v>
      </c>
      <c r="BR54" s="310">
        <f t="shared" si="6"/>
        <v>6</v>
      </c>
      <c r="BS54" s="310">
        <f t="shared" si="6"/>
        <v>2</v>
      </c>
      <c r="BT54" s="310">
        <f t="shared" si="6"/>
        <v>14</v>
      </c>
      <c r="BU54" s="310">
        <f t="shared" si="6"/>
        <v>1</v>
      </c>
      <c r="BV54" s="310">
        <f t="shared" ref="BV54:CA54" si="7">SUM(BV55:BV56)</f>
        <v>1</v>
      </c>
      <c r="BW54" s="310">
        <f t="shared" si="7"/>
        <v>2</v>
      </c>
      <c r="BX54" s="310">
        <f t="shared" si="7"/>
        <v>3</v>
      </c>
      <c r="BY54" s="310">
        <f t="shared" si="7"/>
        <v>2</v>
      </c>
      <c r="BZ54" s="310">
        <f t="shared" si="7"/>
        <v>1</v>
      </c>
      <c r="CA54" s="310">
        <f t="shared" si="7"/>
        <v>1</v>
      </c>
      <c r="CB54">
        <f>SUM(C54:CA54)</f>
        <v>9288</v>
      </c>
    </row>
    <row r="55" spans="1:80">
      <c r="A55" s="308" t="s">
        <v>816</v>
      </c>
      <c r="B55" s="308" t="s">
        <v>389</v>
      </c>
      <c r="C55" s="309">
        <v>1</v>
      </c>
      <c r="D55" s="309" t="s">
        <v>619</v>
      </c>
      <c r="E55" s="309" t="s">
        <v>619</v>
      </c>
      <c r="F55" s="309">
        <v>1</v>
      </c>
      <c r="G55" s="309" t="s">
        <v>619</v>
      </c>
      <c r="H55" s="309">
        <v>1</v>
      </c>
      <c r="I55" s="309">
        <v>1</v>
      </c>
      <c r="J55" s="309" t="s">
        <v>619</v>
      </c>
      <c r="K55" s="309" t="s">
        <v>619</v>
      </c>
      <c r="L55" s="309">
        <v>3</v>
      </c>
      <c r="M55" s="309">
        <v>1</v>
      </c>
      <c r="N55" s="309">
        <v>1</v>
      </c>
      <c r="O55" s="309">
        <v>1</v>
      </c>
      <c r="P55" s="309">
        <v>16</v>
      </c>
      <c r="Q55" s="309">
        <v>3</v>
      </c>
      <c r="R55" s="309">
        <v>1</v>
      </c>
      <c r="S55" s="309">
        <v>1</v>
      </c>
      <c r="T55" s="309">
        <v>2</v>
      </c>
      <c r="U55" s="309">
        <v>2</v>
      </c>
      <c r="V55" s="309">
        <v>1</v>
      </c>
      <c r="W55" s="309">
        <v>48</v>
      </c>
      <c r="X55" s="309">
        <v>5</v>
      </c>
      <c r="Y55" s="309">
        <v>2</v>
      </c>
      <c r="Z55" s="309">
        <v>4</v>
      </c>
      <c r="AA55" s="309">
        <v>8</v>
      </c>
      <c r="AB55" s="309">
        <v>4</v>
      </c>
      <c r="AC55" s="309">
        <v>132</v>
      </c>
      <c r="AD55" s="309">
        <v>3</v>
      </c>
      <c r="AE55" s="309">
        <v>23</v>
      </c>
      <c r="AF55" s="309">
        <v>1</v>
      </c>
      <c r="AG55" s="309">
        <v>530</v>
      </c>
      <c r="AH55" s="309">
        <v>2</v>
      </c>
      <c r="AI55" s="309">
        <v>88</v>
      </c>
      <c r="AJ55" s="309">
        <v>110</v>
      </c>
      <c r="AK55" s="309">
        <v>1</v>
      </c>
      <c r="AL55" s="309">
        <v>24</v>
      </c>
      <c r="AM55" s="309">
        <v>1597</v>
      </c>
      <c r="AN55" s="309">
        <v>7</v>
      </c>
      <c r="AO55" s="309">
        <v>2860</v>
      </c>
      <c r="AP55" s="309">
        <v>8</v>
      </c>
      <c r="AQ55" s="309">
        <v>1</v>
      </c>
      <c r="AR55" s="309">
        <v>533</v>
      </c>
      <c r="AS55" s="309">
        <v>3</v>
      </c>
      <c r="AT55" s="309">
        <v>94</v>
      </c>
      <c r="AU55" s="309">
        <v>6</v>
      </c>
      <c r="AV55" s="309">
        <v>116</v>
      </c>
      <c r="AW55" s="309">
        <v>16</v>
      </c>
      <c r="AX55" s="309">
        <v>28</v>
      </c>
      <c r="AY55" s="309">
        <v>319</v>
      </c>
      <c r="AZ55" s="309" t="s">
        <v>619</v>
      </c>
      <c r="BA55" s="309">
        <v>6</v>
      </c>
      <c r="BB55" s="309">
        <v>17</v>
      </c>
      <c r="BC55" s="309">
        <v>4</v>
      </c>
      <c r="BD55" s="309">
        <v>8</v>
      </c>
      <c r="BE55" s="309">
        <v>69</v>
      </c>
      <c r="BF55" s="309" t="s">
        <v>619</v>
      </c>
      <c r="BG55" s="309">
        <v>5</v>
      </c>
      <c r="BH55" s="309">
        <v>1</v>
      </c>
      <c r="BI55" s="309">
        <v>2</v>
      </c>
      <c r="BJ55" s="309">
        <v>16</v>
      </c>
      <c r="BK55" s="309">
        <v>1</v>
      </c>
      <c r="BL55" s="309" t="s">
        <v>619</v>
      </c>
      <c r="BM55" s="309">
        <v>6</v>
      </c>
      <c r="BN55" s="309" t="s">
        <v>619</v>
      </c>
      <c r="BO55" s="309">
        <v>8</v>
      </c>
      <c r="BP55" s="309">
        <v>2</v>
      </c>
      <c r="BQ55" s="309">
        <v>5</v>
      </c>
      <c r="BR55" s="309">
        <v>6</v>
      </c>
      <c r="BS55" s="309">
        <v>2</v>
      </c>
      <c r="BT55" s="309">
        <v>11</v>
      </c>
      <c r="BU55" s="309" t="s">
        <v>619</v>
      </c>
      <c r="BV55" s="309" t="s">
        <v>619</v>
      </c>
      <c r="BW55" s="309">
        <v>2</v>
      </c>
      <c r="BX55" s="309">
        <v>1</v>
      </c>
      <c r="BY55" s="309" t="s">
        <v>619</v>
      </c>
      <c r="BZ55" s="309" t="s">
        <v>619</v>
      </c>
      <c r="CA55" s="309" t="s">
        <v>619</v>
      </c>
      <c r="CB55">
        <f>SUM(C55:CA55)</f>
        <v>6781</v>
      </c>
    </row>
    <row r="56" spans="1:80">
      <c r="A56" s="308" t="s">
        <v>816</v>
      </c>
      <c r="B56" s="308" t="s">
        <v>849</v>
      </c>
      <c r="C56" s="309" t="s">
        <v>619</v>
      </c>
      <c r="D56" s="309">
        <v>1</v>
      </c>
      <c r="E56" s="309">
        <v>1</v>
      </c>
      <c r="F56" s="309">
        <v>2</v>
      </c>
      <c r="G56" s="309">
        <v>2</v>
      </c>
      <c r="H56" s="309">
        <v>2</v>
      </c>
      <c r="I56" s="309" t="s">
        <v>619</v>
      </c>
      <c r="J56" s="309">
        <v>1</v>
      </c>
      <c r="K56" s="309">
        <v>1</v>
      </c>
      <c r="L56" s="309">
        <v>2</v>
      </c>
      <c r="M56" s="309" t="s">
        <v>619</v>
      </c>
      <c r="N56" s="309">
        <v>2</v>
      </c>
      <c r="O56" s="309" t="s">
        <v>619</v>
      </c>
      <c r="P56" s="309">
        <v>8</v>
      </c>
      <c r="Q56" s="309">
        <v>1</v>
      </c>
      <c r="R56" s="309" t="s">
        <v>619</v>
      </c>
      <c r="S56" s="309" t="s">
        <v>619</v>
      </c>
      <c r="T56" s="309" t="s">
        <v>619</v>
      </c>
      <c r="U56" s="309">
        <v>2</v>
      </c>
      <c r="V56" s="309" t="s">
        <v>619</v>
      </c>
      <c r="W56" s="309">
        <v>15</v>
      </c>
      <c r="X56" s="309">
        <v>1</v>
      </c>
      <c r="Y56" s="309" t="s">
        <v>619</v>
      </c>
      <c r="Z56" s="309" t="s">
        <v>619</v>
      </c>
      <c r="AA56" s="309">
        <v>1</v>
      </c>
      <c r="AB56" s="309" t="s">
        <v>619</v>
      </c>
      <c r="AC56" s="309">
        <v>10</v>
      </c>
      <c r="AD56" s="309" t="s">
        <v>619</v>
      </c>
      <c r="AE56" s="309">
        <v>3</v>
      </c>
      <c r="AF56" s="309" t="s">
        <v>619</v>
      </c>
      <c r="AG56" s="309">
        <v>249</v>
      </c>
      <c r="AH56" s="309">
        <v>3</v>
      </c>
      <c r="AI56" s="309">
        <v>11</v>
      </c>
      <c r="AJ56" s="309">
        <v>6</v>
      </c>
      <c r="AK56" s="309" t="s">
        <v>619</v>
      </c>
      <c r="AL56" s="309">
        <v>2</v>
      </c>
      <c r="AM56" s="309">
        <v>365</v>
      </c>
      <c r="AN56" s="309">
        <v>3</v>
      </c>
      <c r="AO56" s="309">
        <v>1424</v>
      </c>
      <c r="AP56" s="309">
        <v>3</v>
      </c>
      <c r="AQ56" s="309" t="s">
        <v>619</v>
      </c>
      <c r="AR56" s="309">
        <v>103</v>
      </c>
      <c r="AS56" s="309">
        <v>2</v>
      </c>
      <c r="AT56" s="309">
        <v>49</v>
      </c>
      <c r="AU56" s="309">
        <v>2</v>
      </c>
      <c r="AV56" s="309">
        <v>17</v>
      </c>
      <c r="AW56" s="309">
        <v>2</v>
      </c>
      <c r="AX56" s="309">
        <v>2</v>
      </c>
      <c r="AY56" s="309">
        <v>132</v>
      </c>
      <c r="AZ56" s="309">
        <v>1</v>
      </c>
      <c r="BA56" s="309">
        <v>2</v>
      </c>
      <c r="BB56" s="309">
        <v>5</v>
      </c>
      <c r="BC56" s="309">
        <v>1</v>
      </c>
      <c r="BD56" s="309">
        <v>4</v>
      </c>
      <c r="BE56" s="309">
        <v>22</v>
      </c>
      <c r="BF56" s="309">
        <v>4</v>
      </c>
      <c r="BG56" s="309">
        <v>1</v>
      </c>
      <c r="BH56" s="309" t="s">
        <v>619</v>
      </c>
      <c r="BI56" s="309">
        <v>1</v>
      </c>
      <c r="BJ56" s="309">
        <v>18</v>
      </c>
      <c r="BK56" s="309" t="s">
        <v>619</v>
      </c>
      <c r="BL56" s="309">
        <v>1</v>
      </c>
      <c r="BM56" s="309" t="s">
        <v>619</v>
      </c>
      <c r="BN56" s="309">
        <v>2</v>
      </c>
      <c r="BO56" s="309">
        <v>2</v>
      </c>
      <c r="BP56" s="309">
        <v>1</v>
      </c>
      <c r="BQ56" s="309">
        <v>1</v>
      </c>
      <c r="BR56" s="309" t="s">
        <v>619</v>
      </c>
      <c r="BS56" s="309" t="s">
        <v>619</v>
      </c>
      <c r="BT56" s="309">
        <v>3</v>
      </c>
      <c r="BU56" s="309">
        <v>1</v>
      </c>
      <c r="BV56" s="309">
        <v>1</v>
      </c>
      <c r="BW56" s="309" t="s">
        <v>619</v>
      </c>
      <c r="BX56" s="309">
        <v>2</v>
      </c>
      <c r="BY56" s="309">
        <v>2</v>
      </c>
      <c r="BZ56" s="309">
        <v>1</v>
      </c>
      <c r="CA56" s="309">
        <v>1</v>
      </c>
      <c r="CB56">
        <f>SUM(C56:CA56)</f>
        <v>2507</v>
      </c>
    </row>
    <row r="58" spans="1:80">
      <c r="A58" s="307" t="s">
        <v>806</v>
      </c>
      <c r="B58" s="307" t="s">
        <v>761</v>
      </c>
      <c r="C58" s="307" t="s">
        <v>816</v>
      </c>
      <c r="D58" s="307" t="s">
        <v>820</v>
      </c>
      <c r="E58" s="307" t="s">
        <v>780</v>
      </c>
      <c r="F58" s="307" t="s">
        <v>785</v>
      </c>
      <c r="G58" s="307" t="s">
        <v>824</v>
      </c>
      <c r="H58" s="307" t="s">
        <v>825</v>
      </c>
      <c r="I58" s="307" t="s">
        <v>794</v>
      </c>
      <c r="J58" s="307" t="s">
        <v>929</v>
      </c>
      <c r="K58" s="307" t="s">
        <v>826</v>
      </c>
      <c r="L58" s="307" t="s">
        <v>796</v>
      </c>
      <c r="M58" s="307" t="s">
        <v>828</v>
      </c>
      <c r="N58" s="307" t="s">
        <v>797</v>
      </c>
      <c r="O58" s="307" t="s">
        <v>899</v>
      </c>
      <c r="P58" s="307" t="s">
        <v>830</v>
      </c>
      <c r="Q58" s="307" t="s">
        <v>831</v>
      </c>
      <c r="R58" s="307" t="s">
        <v>832</v>
      </c>
      <c r="S58" s="307" t="s">
        <v>930</v>
      </c>
      <c r="T58" s="307" t="s">
        <v>833</v>
      </c>
      <c r="U58" s="307" t="s">
        <v>834</v>
      </c>
      <c r="V58" s="307" t="s">
        <v>835</v>
      </c>
      <c r="W58" s="307" t="s">
        <v>837</v>
      </c>
      <c r="X58" s="307" t="s">
        <v>905</v>
      </c>
      <c r="Y58" s="307" t="s">
        <v>839</v>
      </c>
      <c r="Z58" s="307" t="s">
        <v>877</v>
      </c>
      <c r="AA58" s="307" t="s">
        <v>840</v>
      </c>
      <c r="AB58" s="307" t="s">
        <v>911</v>
      </c>
      <c r="AC58" s="307" t="s">
        <v>914</v>
      </c>
      <c r="AD58" s="307" t="s">
        <v>845</v>
      </c>
      <c r="AE58" s="307" t="s">
        <v>865</v>
      </c>
      <c r="AF58" s="307" t="s">
        <v>847</v>
      </c>
      <c r="AG58" s="307" t="s">
        <v>931</v>
      </c>
      <c r="AH58" s="307" t="s">
        <v>867</v>
      </c>
      <c r="AI58" s="307" t="s">
        <v>932</v>
      </c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209"/>
    </row>
    <row r="59" spans="1:80" s="209" customFormat="1">
      <c r="A59" s="310"/>
      <c r="B59" s="310"/>
      <c r="C59" s="310">
        <f t="shared" ref="C59:AK59" si="8">SUM(C60:C61)</f>
        <v>1</v>
      </c>
      <c r="D59" s="310">
        <f t="shared" si="8"/>
        <v>3</v>
      </c>
      <c r="E59" s="310">
        <f t="shared" si="8"/>
        <v>1</v>
      </c>
      <c r="F59" s="310">
        <f t="shared" si="8"/>
        <v>26</v>
      </c>
      <c r="G59" s="310">
        <f t="shared" si="8"/>
        <v>2</v>
      </c>
      <c r="H59" s="310">
        <f t="shared" si="8"/>
        <v>2</v>
      </c>
      <c r="I59" s="310">
        <f t="shared" si="8"/>
        <v>6</v>
      </c>
      <c r="J59" s="310">
        <f t="shared" si="8"/>
        <v>1</v>
      </c>
      <c r="K59" s="310">
        <f t="shared" si="8"/>
        <v>2</v>
      </c>
      <c r="L59" s="310">
        <f t="shared" si="8"/>
        <v>4</v>
      </c>
      <c r="M59" s="310">
        <f t="shared" si="8"/>
        <v>4</v>
      </c>
      <c r="N59" s="310">
        <f t="shared" si="8"/>
        <v>6</v>
      </c>
      <c r="O59" s="310">
        <f t="shared" si="8"/>
        <v>2</v>
      </c>
      <c r="P59" s="310">
        <f t="shared" si="8"/>
        <v>230</v>
      </c>
      <c r="Q59" s="310">
        <f t="shared" si="8"/>
        <v>6</v>
      </c>
      <c r="R59" s="310">
        <f t="shared" si="8"/>
        <v>4</v>
      </c>
      <c r="S59" s="310">
        <f t="shared" si="8"/>
        <v>5</v>
      </c>
      <c r="T59" s="310">
        <f t="shared" si="8"/>
        <v>207</v>
      </c>
      <c r="U59" s="310">
        <f t="shared" si="8"/>
        <v>810</v>
      </c>
      <c r="V59" s="310">
        <f t="shared" si="8"/>
        <v>106</v>
      </c>
      <c r="W59" s="310">
        <f t="shared" si="8"/>
        <v>31</v>
      </c>
      <c r="X59" s="310">
        <f t="shared" si="8"/>
        <v>1</v>
      </c>
      <c r="Y59" s="310">
        <f t="shared" si="8"/>
        <v>13</v>
      </c>
      <c r="Z59" s="310">
        <f t="shared" si="8"/>
        <v>5</v>
      </c>
      <c r="AA59" s="310">
        <f t="shared" si="8"/>
        <v>359</v>
      </c>
      <c r="AB59" s="310">
        <f t="shared" si="8"/>
        <v>1</v>
      </c>
      <c r="AC59" s="310">
        <f t="shared" si="8"/>
        <v>2</v>
      </c>
      <c r="AD59" s="310">
        <f t="shared" si="8"/>
        <v>4</v>
      </c>
      <c r="AE59" s="310">
        <f t="shared" si="8"/>
        <v>1</v>
      </c>
      <c r="AF59" s="310">
        <f t="shared" si="8"/>
        <v>3</v>
      </c>
      <c r="AG59" s="310">
        <f t="shared" si="8"/>
        <v>1</v>
      </c>
      <c r="AH59" s="310">
        <f t="shared" si="8"/>
        <v>5</v>
      </c>
      <c r="AI59" s="310">
        <f t="shared" si="8"/>
        <v>1</v>
      </c>
      <c r="AJ59" s="310">
        <f t="shared" si="8"/>
        <v>0</v>
      </c>
      <c r="AK59" s="310">
        <f t="shared" si="8"/>
        <v>0</v>
      </c>
      <c r="AL59" s="209">
        <f>SUM(C59:AK59)</f>
        <v>1855</v>
      </c>
    </row>
    <row r="60" spans="1:80">
      <c r="A60" s="308" t="s">
        <v>777</v>
      </c>
      <c r="B60" s="308" t="s">
        <v>389</v>
      </c>
      <c r="C60" s="309" t="s">
        <v>619</v>
      </c>
      <c r="D60" s="309">
        <v>1</v>
      </c>
      <c r="E60" s="309" t="s">
        <v>619</v>
      </c>
      <c r="F60" s="309">
        <v>12</v>
      </c>
      <c r="G60" s="309">
        <v>1</v>
      </c>
      <c r="H60" s="309">
        <v>2</v>
      </c>
      <c r="I60" s="309">
        <v>3</v>
      </c>
      <c r="J60" s="309">
        <v>1</v>
      </c>
      <c r="K60" s="309">
        <v>1</v>
      </c>
      <c r="L60" s="309">
        <v>1</v>
      </c>
      <c r="M60" s="309">
        <v>1</v>
      </c>
      <c r="N60" s="309">
        <v>5</v>
      </c>
      <c r="O60" s="309" t="s">
        <v>619</v>
      </c>
      <c r="P60" s="309">
        <v>83</v>
      </c>
      <c r="Q60" s="309">
        <v>2</v>
      </c>
      <c r="R60" s="309">
        <v>4</v>
      </c>
      <c r="S60" s="309">
        <v>4</v>
      </c>
      <c r="T60" s="309">
        <v>123</v>
      </c>
      <c r="U60" s="309">
        <v>392</v>
      </c>
      <c r="V60" s="309">
        <v>85</v>
      </c>
      <c r="W60" s="309">
        <v>21</v>
      </c>
      <c r="X60" s="309">
        <v>1</v>
      </c>
      <c r="Y60" s="309">
        <v>7</v>
      </c>
      <c r="Z60" s="309">
        <v>4</v>
      </c>
      <c r="AA60" s="309">
        <v>175</v>
      </c>
      <c r="AB60" s="309" t="s">
        <v>619</v>
      </c>
      <c r="AC60" s="309">
        <v>1</v>
      </c>
      <c r="AD60" s="309">
        <v>1</v>
      </c>
      <c r="AE60" s="309" t="s">
        <v>619</v>
      </c>
      <c r="AF60" s="309">
        <v>1</v>
      </c>
      <c r="AG60" s="309" t="s">
        <v>619</v>
      </c>
      <c r="AH60" s="309" t="s">
        <v>619</v>
      </c>
      <c r="AI60" s="309">
        <v>1</v>
      </c>
      <c r="AJ60" s="314"/>
      <c r="AK60" s="314"/>
      <c r="AL60" s="209"/>
    </row>
    <row r="61" spans="1:80">
      <c r="A61" s="308" t="s">
        <v>777</v>
      </c>
      <c r="B61" s="308" t="s">
        <v>849</v>
      </c>
      <c r="C61" s="309">
        <v>1</v>
      </c>
      <c r="D61" s="309">
        <v>2</v>
      </c>
      <c r="E61" s="309">
        <v>1</v>
      </c>
      <c r="F61" s="309">
        <v>14</v>
      </c>
      <c r="G61" s="309">
        <v>1</v>
      </c>
      <c r="H61" s="309" t="s">
        <v>619</v>
      </c>
      <c r="I61" s="309">
        <v>3</v>
      </c>
      <c r="J61" s="309" t="s">
        <v>619</v>
      </c>
      <c r="K61" s="309">
        <v>1</v>
      </c>
      <c r="L61" s="309">
        <v>3</v>
      </c>
      <c r="M61" s="309">
        <v>3</v>
      </c>
      <c r="N61" s="309">
        <v>1</v>
      </c>
      <c r="O61" s="309">
        <v>2</v>
      </c>
      <c r="P61" s="309">
        <v>147</v>
      </c>
      <c r="Q61" s="309">
        <v>4</v>
      </c>
      <c r="R61" s="309" t="s">
        <v>619</v>
      </c>
      <c r="S61" s="309">
        <v>1</v>
      </c>
      <c r="T61" s="309">
        <v>84</v>
      </c>
      <c r="U61" s="309">
        <v>418</v>
      </c>
      <c r="V61" s="309">
        <v>21</v>
      </c>
      <c r="W61" s="309">
        <v>10</v>
      </c>
      <c r="X61" s="309" t="s">
        <v>619</v>
      </c>
      <c r="Y61" s="309">
        <v>6</v>
      </c>
      <c r="Z61" s="309">
        <v>1</v>
      </c>
      <c r="AA61" s="309">
        <v>184</v>
      </c>
      <c r="AB61" s="309">
        <v>1</v>
      </c>
      <c r="AC61" s="309">
        <v>1</v>
      </c>
      <c r="AD61" s="309">
        <v>3</v>
      </c>
      <c r="AE61" s="309">
        <v>1</v>
      </c>
      <c r="AF61" s="309">
        <v>2</v>
      </c>
      <c r="AG61" s="309">
        <v>1</v>
      </c>
      <c r="AH61" s="309">
        <v>5</v>
      </c>
      <c r="AI61" s="309" t="s">
        <v>619</v>
      </c>
      <c r="AJ61" s="314"/>
      <c r="AK61" s="314"/>
      <c r="AL61" s="209"/>
    </row>
    <row r="62" spans="1:80">
      <c r="A62" s="313"/>
      <c r="B62" s="313"/>
      <c r="C62" s="314"/>
      <c r="D62" s="314"/>
      <c r="E62" s="314"/>
      <c r="F62" s="314"/>
      <c r="G62" s="314"/>
      <c r="H62" s="314"/>
      <c r="I62" s="314"/>
      <c r="J62" s="314"/>
      <c r="K62" s="314"/>
      <c r="L62" s="314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209"/>
    </row>
    <row r="63" spans="1:80">
      <c r="A63" s="307" t="s">
        <v>806</v>
      </c>
      <c r="B63" s="307" t="s">
        <v>761</v>
      </c>
      <c r="C63" s="307" t="s">
        <v>816</v>
      </c>
      <c r="D63" s="307" t="s">
        <v>820</v>
      </c>
      <c r="E63" s="307" t="s">
        <v>780</v>
      </c>
      <c r="F63" s="307" t="s">
        <v>785</v>
      </c>
      <c r="G63" s="307" t="s">
        <v>824</v>
      </c>
      <c r="H63" s="307" t="s">
        <v>825</v>
      </c>
      <c r="I63" s="307" t="s">
        <v>794</v>
      </c>
      <c r="J63" s="307" t="s">
        <v>929</v>
      </c>
      <c r="K63" s="307" t="s">
        <v>826</v>
      </c>
      <c r="L63" s="307" t="s">
        <v>796</v>
      </c>
      <c r="M63" s="307" t="s">
        <v>828</v>
      </c>
      <c r="N63" s="307" t="s">
        <v>797</v>
      </c>
      <c r="O63" s="307" t="s">
        <v>899</v>
      </c>
      <c r="P63" s="307" t="s">
        <v>830</v>
      </c>
      <c r="Q63" s="307" t="s">
        <v>831</v>
      </c>
      <c r="R63" s="307" t="s">
        <v>832</v>
      </c>
      <c r="S63" s="307" t="s">
        <v>930</v>
      </c>
      <c r="T63" s="307" t="s">
        <v>833</v>
      </c>
      <c r="U63" s="307" t="s">
        <v>834</v>
      </c>
      <c r="V63" s="307" t="s">
        <v>835</v>
      </c>
      <c r="W63" s="307" t="s">
        <v>837</v>
      </c>
      <c r="X63" s="307" t="s">
        <v>905</v>
      </c>
      <c r="Y63" s="307" t="s">
        <v>839</v>
      </c>
      <c r="Z63" s="307" t="s">
        <v>877</v>
      </c>
      <c r="AA63" s="307" t="s">
        <v>840</v>
      </c>
      <c r="AB63" s="307" t="s">
        <v>911</v>
      </c>
      <c r="AC63" s="307" t="s">
        <v>914</v>
      </c>
      <c r="AD63" s="307" t="s">
        <v>845</v>
      </c>
      <c r="AE63" s="307" t="s">
        <v>865</v>
      </c>
      <c r="AF63" s="307" t="s">
        <v>847</v>
      </c>
      <c r="AG63" s="307" t="s">
        <v>931</v>
      </c>
      <c r="AH63" s="307" t="s">
        <v>867</v>
      </c>
      <c r="AI63" s="307" t="s">
        <v>932</v>
      </c>
      <c r="AJ63" s="314"/>
      <c r="AK63" s="314"/>
      <c r="AL63" s="209"/>
    </row>
    <row r="64" spans="1:80">
      <c r="A64" s="308" t="s">
        <v>777</v>
      </c>
      <c r="B64" s="308" t="s">
        <v>389</v>
      </c>
      <c r="C64" s="309" t="s">
        <v>619</v>
      </c>
      <c r="D64" s="309">
        <v>1</v>
      </c>
      <c r="E64" s="309" t="s">
        <v>619</v>
      </c>
      <c r="F64" s="309">
        <v>12</v>
      </c>
      <c r="G64" s="309">
        <v>1</v>
      </c>
      <c r="H64" s="309">
        <v>2</v>
      </c>
      <c r="I64" s="309">
        <v>3</v>
      </c>
      <c r="J64" s="309">
        <v>1</v>
      </c>
      <c r="K64" s="309">
        <v>1</v>
      </c>
      <c r="L64" s="309">
        <v>1</v>
      </c>
      <c r="M64" s="309">
        <v>1</v>
      </c>
      <c r="N64" s="309">
        <v>5</v>
      </c>
      <c r="O64" s="309" t="s">
        <v>619</v>
      </c>
      <c r="P64" s="309">
        <v>83</v>
      </c>
      <c r="Q64" s="309">
        <v>2</v>
      </c>
      <c r="R64" s="309">
        <v>4</v>
      </c>
      <c r="S64" s="309">
        <v>4</v>
      </c>
      <c r="T64" s="309">
        <v>123</v>
      </c>
      <c r="U64" s="309">
        <v>392</v>
      </c>
      <c r="V64" s="309">
        <v>85</v>
      </c>
      <c r="W64" s="309">
        <v>21</v>
      </c>
      <c r="X64" s="309">
        <v>1</v>
      </c>
      <c r="Y64" s="309">
        <v>7</v>
      </c>
      <c r="Z64" s="309">
        <v>4</v>
      </c>
      <c r="AA64" s="309">
        <v>175</v>
      </c>
      <c r="AB64" s="309" t="s">
        <v>619</v>
      </c>
      <c r="AC64" s="309">
        <v>1</v>
      </c>
      <c r="AD64" s="309">
        <v>1</v>
      </c>
      <c r="AE64" s="309" t="s">
        <v>619</v>
      </c>
      <c r="AF64" s="309">
        <v>1</v>
      </c>
      <c r="AG64" s="309" t="s">
        <v>619</v>
      </c>
      <c r="AH64" s="309" t="s">
        <v>619</v>
      </c>
      <c r="AI64" s="309">
        <v>1</v>
      </c>
      <c r="AJ64" s="314"/>
      <c r="AK64" s="314"/>
      <c r="AL64" s="209"/>
    </row>
    <row r="65" spans="1:38">
      <c r="A65" s="308" t="s">
        <v>777</v>
      </c>
      <c r="B65" s="308" t="s">
        <v>849</v>
      </c>
      <c r="C65" s="309">
        <v>1</v>
      </c>
      <c r="D65" s="309">
        <v>2</v>
      </c>
      <c r="E65" s="309">
        <v>1</v>
      </c>
      <c r="F65" s="309">
        <v>14</v>
      </c>
      <c r="G65" s="309">
        <v>1</v>
      </c>
      <c r="H65" s="309" t="s">
        <v>619</v>
      </c>
      <c r="I65" s="309">
        <v>3</v>
      </c>
      <c r="J65" s="309" t="s">
        <v>619</v>
      </c>
      <c r="K65" s="309">
        <v>1</v>
      </c>
      <c r="L65" s="309">
        <v>3</v>
      </c>
      <c r="M65" s="309">
        <v>3</v>
      </c>
      <c r="N65" s="309">
        <v>1</v>
      </c>
      <c r="O65" s="309">
        <v>2</v>
      </c>
      <c r="P65" s="309">
        <v>147</v>
      </c>
      <c r="Q65" s="309">
        <v>4</v>
      </c>
      <c r="R65" s="309" t="s">
        <v>619</v>
      </c>
      <c r="S65" s="309">
        <v>1</v>
      </c>
      <c r="T65" s="309">
        <v>84</v>
      </c>
      <c r="U65" s="309">
        <v>418</v>
      </c>
      <c r="V65" s="309">
        <v>21</v>
      </c>
      <c r="W65" s="309">
        <v>10</v>
      </c>
      <c r="X65" s="309" t="s">
        <v>619</v>
      </c>
      <c r="Y65" s="309">
        <v>6</v>
      </c>
      <c r="Z65" s="309">
        <v>1</v>
      </c>
      <c r="AA65" s="309">
        <v>184</v>
      </c>
      <c r="AB65" s="309">
        <v>1</v>
      </c>
      <c r="AC65" s="309">
        <v>1</v>
      </c>
      <c r="AD65" s="309">
        <v>3</v>
      </c>
      <c r="AE65" s="309">
        <v>1</v>
      </c>
      <c r="AF65" s="309">
        <v>2</v>
      </c>
      <c r="AG65" s="309">
        <v>1</v>
      </c>
      <c r="AH65" s="309">
        <v>5</v>
      </c>
      <c r="AI65" s="309" t="s">
        <v>619</v>
      </c>
      <c r="AJ65" s="314"/>
      <c r="AK65" s="314"/>
      <c r="AL65" s="209"/>
    </row>
    <row r="66" spans="1:38">
      <c r="A66" s="313"/>
      <c r="B66" s="313"/>
      <c r="C66" s="314"/>
      <c r="D66" s="314"/>
      <c r="E66" s="314"/>
      <c r="F66" s="314"/>
      <c r="G66" s="314"/>
      <c r="H66" s="314"/>
      <c r="I66" s="314"/>
      <c r="J66" s="314"/>
      <c r="K66" s="314"/>
      <c r="L66" s="314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209"/>
    </row>
    <row r="67" spans="1:38">
      <c r="A67" s="313"/>
      <c r="B67" s="313"/>
      <c r="C67" s="314"/>
      <c r="D67" s="314"/>
      <c r="E67" s="314"/>
      <c r="F67" s="314"/>
      <c r="G67" s="314"/>
      <c r="H67" s="314"/>
      <c r="I67" s="314"/>
      <c r="J67" s="314"/>
      <c r="K67" s="314"/>
      <c r="L67" s="314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209"/>
    </row>
    <row r="69" spans="1:38">
      <c r="A69" s="307" t="s">
        <v>806</v>
      </c>
      <c r="B69" s="307" t="s">
        <v>761</v>
      </c>
      <c r="C69" s="307" t="s">
        <v>933</v>
      </c>
      <c r="D69" s="307" t="s">
        <v>879</v>
      </c>
      <c r="E69" s="307" t="s">
        <v>783</v>
      </c>
      <c r="F69" s="307" t="s">
        <v>934</v>
      </c>
      <c r="G69" s="307" t="s">
        <v>785</v>
      </c>
      <c r="H69" s="307" t="s">
        <v>825</v>
      </c>
      <c r="I69" s="307" t="s">
        <v>792</v>
      </c>
      <c r="J69" s="307" t="s">
        <v>794</v>
      </c>
      <c r="K69" s="307" t="s">
        <v>795</v>
      </c>
      <c r="L69" s="307" t="s">
        <v>796</v>
      </c>
      <c r="M69" s="307" t="s">
        <v>828</v>
      </c>
      <c r="N69" s="307" t="s">
        <v>797</v>
      </c>
      <c r="O69" s="307" t="s">
        <v>876</v>
      </c>
      <c r="P69" s="307" t="s">
        <v>830</v>
      </c>
      <c r="Q69" s="307" t="s">
        <v>831</v>
      </c>
      <c r="R69" s="307" t="s">
        <v>832</v>
      </c>
      <c r="S69" s="307" t="s">
        <v>901</v>
      </c>
      <c r="T69" s="307" t="s">
        <v>833</v>
      </c>
      <c r="U69" s="307" t="s">
        <v>834</v>
      </c>
      <c r="V69" s="307" t="s">
        <v>904</v>
      </c>
      <c r="W69" s="307" t="s">
        <v>835</v>
      </c>
      <c r="X69" s="307" t="s">
        <v>837</v>
      </c>
      <c r="Y69" s="307" t="s">
        <v>905</v>
      </c>
      <c r="Z69" s="307" t="s">
        <v>839</v>
      </c>
      <c r="AA69" s="307" t="s">
        <v>877</v>
      </c>
      <c r="AB69" s="307" t="s">
        <v>840</v>
      </c>
      <c r="AC69" s="307" t="s">
        <v>864</v>
      </c>
      <c r="AD69" s="307" t="s">
        <v>845</v>
      </c>
      <c r="AE69" s="307" t="s">
        <v>847</v>
      </c>
    </row>
    <row r="70" spans="1:38" s="209" customFormat="1">
      <c r="A70" s="310"/>
      <c r="B70" s="310"/>
      <c r="C70" s="310">
        <f t="shared" ref="C70:AE70" si="9">SUM(C71:C72)</f>
        <v>3</v>
      </c>
      <c r="D70" s="310">
        <f t="shared" si="9"/>
        <v>1</v>
      </c>
      <c r="E70" s="310">
        <f t="shared" si="9"/>
        <v>1</v>
      </c>
      <c r="F70" s="310">
        <f t="shared" si="9"/>
        <v>1</v>
      </c>
      <c r="G70" s="310">
        <f t="shared" si="9"/>
        <v>2</v>
      </c>
      <c r="H70" s="310">
        <f t="shared" si="9"/>
        <v>9</v>
      </c>
      <c r="I70" s="310">
        <f t="shared" si="9"/>
        <v>5</v>
      </c>
      <c r="J70" s="310">
        <f t="shared" si="9"/>
        <v>1</v>
      </c>
      <c r="K70" s="310">
        <f t="shared" si="9"/>
        <v>1</v>
      </c>
      <c r="L70" s="310">
        <f t="shared" si="9"/>
        <v>3</v>
      </c>
      <c r="M70" s="310">
        <f t="shared" si="9"/>
        <v>1</v>
      </c>
      <c r="N70" s="310">
        <f t="shared" si="9"/>
        <v>4</v>
      </c>
      <c r="O70" s="310">
        <f t="shared" si="9"/>
        <v>2</v>
      </c>
      <c r="P70" s="310">
        <f t="shared" si="9"/>
        <v>47</v>
      </c>
      <c r="Q70" s="310">
        <f t="shared" si="9"/>
        <v>1</v>
      </c>
      <c r="R70" s="310">
        <f t="shared" si="9"/>
        <v>2</v>
      </c>
      <c r="S70" s="310">
        <f t="shared" si="9"/>
        <v>1</v>
      </c>
      <c r="T70" s="310">
        <f t="shared" si="9"/>
        <v>26</v>
      </c>
      <c r="U70" s="310">
        <f t="shared" si="9"/>
        <v>830</v>
      </c>
      <c r="V70" s="310">
        <f t="shared" si="9"/>
        <v>1</v>
      </c>
      <c r="W70" s="310">
        <f t="shared" si="9"/>
        <v>52</v>
      </c>
      <c r="X70" s="310">
        <f t="shared" si="9"/>
        <v>14</v>
      </c>
      <c r="Y70" s="310">
        <f t="shared" si="9"/>
        <v>2</v>
      </c>
      <c r="Z70" s="310">
        <f t="shared" si="9"/>
        <v>12</v>
      </c>
      <c r="AA70" s="310">
        <f t="shared" si="9"/>
        <v>13</v>
      </c>
      <c r="AB70" s="310">
        <f t="shared" si="9"/>
        <v>22</v>
      </c>
      <c r="AC70" s="310">
        <f t="shared" si="9"/>
        <v>2</v>
      </c>
      <c r="AD70" s="310">
        <f t="shared" si="9"/>
        <v>1</v>
      </c>
      <c r="AE70" s="310">
        <f t="shared" si="9"/>
        <v>1</v>
      </c>
      <c r="AF70" s="311">
        <f>SUM(C70:AE70)</f>
        <v>1061</v>
      </c>
      <c r="AG70" s="311"/>
      <c r="AH70" s="311"/>
      <c r="AI70" s="311"/>
      <c r="AJ70" s="311"/>
      <c r="AK70" s="311"/>
    </row>
    <row r="71" spans="1:38">
      <c r="A71" s="308" t="s">
        <v>778</v>
      </c>
      <c r="B71" s="308" t="s">
        <v>389</v>
      </c>
      <c r="C71" s="309" t="s">
        <v>619</v>
      </c>
      <c r="D71" s="309" t="s">
        <v>619</v>
      </c>
      <c r="E71" s="309">
        <v>1</v>
      </c>
      <c r="F71" s="309">
        <v>1</v>
      </c>
      <c r="G71" s="309" t="s">
        <v>619</v>
      </c>
      <c r="H71" s="309">
        <v>9</v>
      </c>
      <c r="I71" s="309">
        <v>4</v>
      </c>
      <c r="J71" s="309" t="s">
        <v>619</v>
      </c>
      <c r="K71" s="309">
        <v>1</v>
      </c>
      <c r="L71" s="309">
        <v>3</v>
      </c>
      <c r="M71" s="309">
        <v>1</v>
      </c>
      <c r="N71" s="309">
        <v>4</v>
      </c>
      <c r="O71" s="309">
        <v>2</v>
      </c>
      <c r="P71" s="309">
        <v>38</v>
      </c>
      <c r="Q71" s="309">
        <v>1</v>
      </c>
      <c r="R71" s="309">
        <v>2</v>
      </c>
      <c r="S71" s="309">
        <v>1</v>
      </c>
      <c r="T71" s="309">
        <v>21</v>
      </c>
      <c r="U71" s="309">
        <v>657</v>
      </c>
      <c r="V71" s="309">
        <v>1</v>
      </c>
      <c r="W71" s="309">
        <v>45</v>
      </c>
      <c r="X71" s="309">
        <v>10</v>
      </c>
      <c r="Y71" s="309">
        <v>2</v>
      </c>
      <c r="Z71" s="309">
        <v>8</v>
      </c>
      <c r="AA71" s="309">
        <v>10</v>
      </c>
      <c r="AB71" s="309">
        <v>15</v>
      </c>
      <c r="AC71" s="309">
        <v>1</v>
      </c>
      <c r="AD71" s="309" t="s">
        <v>619</v>
      </c>
      <c r="AE71" s="309" t="s">
        <v>619</v>
      </c>
      <c r="AF71" s="311">
        <f>SUM(C71:AE71)</f>
        <v>838</v>
      </c>
    </row>
    <row r="72" spans="1:38">
      <c r="A72" s="308" t="s">
        <v>778</v>
      </c>
      <c r="B72" s="308" t="s">
        <v>849</v>
      </c>
      <c r="C72" s="309">
        <v>3</v>
      </c>
      <c r="D72" s="309">
        <v>1</v>
      </c>
      <c r="E72" s="309" t="s">
        <v>619</v>
      </c>
      <c r="F72" s="309" t="s">
        <v>619</v>
      </c>
      <c r="G72" s="309">
        <v>2</v>
      </c>
      <c r="H72" s="309" t="s">
        <v>619</v>
      </c>
      <c r="I72" s="309">
        <v>1</v>
      </c>
      <c r="J72" s="309">
        <v>1</v>
      </c>
      <c r="K72" s="309" t="s">
        <v>619</v>
      </c>
      <c r="L72" s="309" t="s">
        <v>619</v>
      </c>
      <c r="M72" s="309" t="s">
        <v>619</v>
      </c>
      <c r="N72" s="309" t="s">
        <v>619</v>
      </c>
      <c r="O72" s="309" t="s">
        <v>619</v>
      </c>
      <c r="P72" s="309">
        <v>9</v>
      </c>
      <c r="Q72" s="309" t="s">
        <v>619</v>
      </c>
      <c r="R72" s="309" t="s">
        <v>619</v>
      </c>
      <c r="S72" s="309" t="s">
        <v>619</v>
      </c>
      <c r="T72" s="309">
        <v>5</v>
      </c>
      <c r="U72" s="309">
        <v>173</v>
      </c>
      <c r="V72" s="309" t="s">
        <v>619</v>
      </c>
      <c r="W72" s="309">
        <v>7</v>
      </c>
      <c r="X72" s="309">
        <v>4</v>
      </c>
      <c r="Y72" s="309" t="s">
        <v>619</v>
      </c>
      <c r="Z72" s="309">
        <v>4</v>
      </c>
      <c r="AA72" s="309">
        <v>3</v>
      </c>
      <c r="AB72" s="309">
        <v>7</v>
      </c>
      <c r="AC72" s="309">
        <v>1</v>
      </c>
      <c r="AD72" s="309">
        <v>1</v>
      </c>
      <c r="AE72" s="309">
        <v>1</v>
      </c>
      <c r="AF72" s="311">
        <f>SUM(C72:AE72)</f>
        <v>223</v>
      </c>
    </row>
    <row r="74" spans="1:38">
      <c r="A74" s="307" t="s">
        <v>806</v>
      </c>
      <c r="B74" s="307" t="s">
        <v>761</v>
      </c>
      <c r="C74" s="307" t="s">
        <v>935</v>
      </c>
      <c r="D74" s="307" t="s">
        <v>936</v>
      </c>
      <c r="E74" s="307" t="s">
        <v>780</v>
      </c>
      <c r="F74" s="307" t="s">
        <v>781</v>
      </c>
      <c r="G74" s="307" t="s">
        <v>785</v>
      </c>
      <c r="H74" s="307" t="s">
        <v>794</v>
      </c>
      <c r="I74" s="307" t="s">
        <v>795</v>
      </c>
      <c r="J74" s="307" t="s">
        <v>859</v>
      </c>
      <c r="K74" s="307" t="s">
        <v>796</v>
      </c>
      <c r="L74" s="307" t="s">
        <v>828</v>
      </c>
      <c r="M74" s="307" t="s">
        <v>797</v>
      </c>
      <c r="N74" s="307" t="s">
        <v>898</v>
      </c>
      <c r="O74" s="307" t="s">
        <v>876</v>
      </c>
      <c r="P74" s="307" t="s">
        <v>899</v>
      </c>
      <c r="Q74" s="307" t="s">
        <v>830</v>
      </c>
      <c r="R74" s="307" t="s">
        <v>831</v>
      </c>
      <c r="S74" s="307" t="s">
        <v>937</v>
      </c>
      <c r="T74" s="307" t="s">
        <v>832</v>
      </c>
      <c r="U74" s="307" t="s">
        <v>833</v>
      </c>
      <c r="V74" s="307" t="s">
        <v>938</v>
      </c>
      <c r="W74" s="307" t="s">
        <v>834</v>
      </c>
      <c r="X74" s="307" t="s">
        <v>835</v>
      </c>
      <c r="Y74" s="307" t="s">
        <v>837</v>
      </c>
      <c r="Z74" s="307" t="s">
        <v>877</v>
      </c>
      <c r="AA74" s="307" t="s">
        <v>840</v>
      </c>
    </row>
    <row r="75" spans="1:38" s="209" customFormat="1">
      <c r="A75" s="310"/>
      <c r="B75" s="310"/>
      <c r="C75" s="310">
        <f t="shared" ref="C75:AA75" si="10">SUM(C76:C77)</f>
        <v>1</v>
      </c>
      <c r="D75" s="310">
        <f t="shared" si="10"/>
        <v>1</v>
      </c>
      <c r="E75" s="310">
        <f t="shared" si="10"/>
        <v>2</v>
      </c>
      <c r="F75" s="310">
        <f t="shared" si="10"/>
        <v>1</v>
      </c>
      <c r="G75" s="310">
        <f t="shared" si="10"/>
        <v>1</v>
      </c>
      <c r="H75" s="310">
        <f t="shared" si="10"/>
        <v>8</v>
      </c>
      <c r="I75" s="310">
        <f t="shared" si="10"/>
        <v>2</v>
      </c>
      <c r="J75" s="310">
        <f t="shared" si="10"/>
        <v>1</v>
      </c>
      <c r="K75" s="310">
        <f t="shared" si="10"/>
        <v>2</v>
      </c>
      <c r="L75" s="310">
        <f t="shared" si="10"/>
        <v>1</v>
      </c>
      <c r="M75" s="310">
        <f t="shared" si="10"/>
        <v>5</v>
      </c>
      <c r="N75" s="310">
        <f t="shared" si="10"/>
        <v>5</v>
      </c>
      <c r="O75" s="310">
        <f t="shared" si="10"/>
        <v>7</v>
      </c>
      <c r="P75" s="310">
        <f t="shared" si="10"/>
        <v>1</v>
      </c>
      <c r="Q75" s="310">
        <f t="shared" si="10"/>
        <v>26</v>
      </c>
      <c r="R75" s="310">
        <f t="shared" si="10"/>
        <v>5</v>
      </c>
      <c r="S75" s="310">
        <f t="shared" si="10"/>
        <v>1</v>
      </c>
      <c r="T75" s="310">
        <f t="shared" si="10"/>
        <v>3</v>
      </c>
      <c r="U75" s="310">
        <f t="shared" si="10"/>
        <v>64</v>
      </c>
      <c r="V75" s="310">
        <f t="shared" si="10"/>
        <v>1</v>
      </c>
      <c r="W75" s="310">
        <f t="shared" si="10"/>
        <v>453</v>
      </c>
      <c r="X75" s="310">
        <f t="shared" si="10"/>
        <v>293</v>
      </c>
      <c r="Y75" s="310">
        <f t="shared" si="10"/>
        <v>29</v>
      </c>
      <c r="Z75" s="310">
        <f t="shared" si="10"/>
        <v>18</v>
      </c>
      <c r="AA75" s="310">
        <f t="shared" si="10"/>
        <v>22</v>
      </c>
      <c r="AB75" s="310">
        <f>SUM(C75:AA75)</f>
        <v>953</v>
      </c>
      <c r="AC75" s="310"/>
      <c r="AD75" s="310"/>
      <c r="AE75" s="310"/>
      <c r="AF75" s="310"/>
      <c r="AG75" s="310"/>
      <c r="AH75" s="310"/>
      <c r="AI75" s="310"/>
      <c r="AJ75" s="310"/>
      <c r="AK75" s="310"/>
    </row>
    <row r="76" spans="1:38">
      <c r="A76" s="308" t="s">
        <v>818</v>
      </c>
      <c r="B76" s="308" t="s">
        <v>389</v>
      </c>
      <c r="C76" s="309">
        <v>1</v>
      </c>
      <c r="D76" s="309">
        <v>1</v>
      </c>
      <c r="E76" s="309">
        <v>2</v>
      </c>
      <c r="F76" s="309">
        <v>1</v>
      </c>
      <c r="G76" s="309" t="s">
        <v>619</v>
      </c>
      <c r="H76" s="309">
        <v>8</v>
      </c>
      <c r="I76" s="309">
        <v>2</v>
      </c>
      <c r="J76" s="309">
        <v>1</v>
      </c>
      <c r="K76" s="309">
        <v>2</v>
      </c>
      <c r="L76" s="309" t="s">
        <v>619</v>
      </c>
      <c r="M76" s="309">
        <v>4</v>
      </c>
      <c r="N76" s="309">
        <v>5</v>
      </c>
      <c r="O76" s="309">
        <v>6</v>
      </c>
      <c r="P76" s="309">
        <v>1</v>
      </c>
      <c r="Q76" s="309">
        <v>14</v>
      </c>
      <c r="R76" s="309">
        <v>5</v>
      </c>
      <c r="S76" s="309">
        <v>1</v>
      </c>
      <c r="T76" s="309">
        <v>3</v>
      </c>
      <c r="U76" s="309">
        <v>48</v>
      </c>
      <c r="V76" s="309" t="s">
        <v>619</v>
      </c>
      <c r="W76" s="309">
        <v>314</v>
      </c>
      <c r="X76" s="309">
        <v>251</v>
      </c>
      <c r="Y76" s="309">
        <v>23</v>
      </c>
      <c r="Z76" s="309">
        <v>16</v>
      </c>
      <c r="AA76" s="309">
        <v>16</v>
      </c>
      <c r="AB76" s="310">
        <f>SUM(C76:AA76)</f>
        <v>725</v>
      </c>
    </row>
    <row r="77" spans="1:38">
      <c r="A77" s="308" t="s">
        <v>818</v>
      </c>
      <c r="B77" s="308" t="s">
        <v>849</v>
      </c>
      <c r="C77" s="309" t="s">
        <v>619</v>
      </c>
      <c r="D77" s="309" t="s">
        <v>619</v>
      </c>
      <c r="E77" s="309" t="s">
        <v>619</v>
      </c>
      <c r="F77" s="309" t="s">
        <v>619</v>
      </c>
      <c r="G77" s="309">
        <v>1</v>
      </c>
      <c r="H77" s="309" t="s">
        <v>619</v>
      </c>
      <c r="I77" s="309" t="s">
        <v>619</v>
      </c>
      <c r="J77" s="309" t="s">
        <v>619</v>
      </c>
      <c r="K77" s="309" t="s">
        <v>619</v>
      </c>
      <c r="L77" s="309">
        <v>1</v>
      </c>
      <c r="M77" s="309">
        <v>1</v>
      </c>
      <c r="N77" s="309" t="s">
        <v>619</v>
      </c>
      <c r="O77" s="309">
        <v>1</v>
      </c>
      <c r="P77" s="309" t="s">
        <v>619</v>
      </c>
      <c r="Q77" s="309">
        <v>12</v>
      </c>
      <c r="R77" s="309" t="s">
        <v>619</v>
      </c>
      <c r="S77" s="309" t="s">
        <v>619</v>
      </c>
      <c r="T77" s="309" t="s">
        <v>619</v>
      </c>
      <c r="U77" s="309">
        <v>16</v>
      </c>
      <c r="V77" s="309">
        <v>1</v>
      </c>
      <c r="W77" s="309">
        <v>139</v>
      </c>
      <c r="X77" s="309">
        <v>42</v>
      </c>
      <c r="Y77" s="309">
        <v>6</v>
      </c>
      <c r="Z77" s="309">
        <v>2</v>
      </c>
      <c r="AA77" s="309">
        <v>6</v>
      </c>
      <c r="AB77" s="310">
        <f>SUM(C77:AA77)</f>
        <v>228</v>
      </c>
    </row>
    <row r="79" spans="1:38">
      <c r="A79" s="307" t="s">
        <v>806</v>
      </c>
      <c r="B79" s="307" t="s">
        <v>761</v>
      </c>
      <c r="C79" s="307" t="s">
        <v>936</v>
      </c>
      <c r="D79" s="307" t="s">
        <v>782</v>
      </c>
      <c r="E79" s="307" t="s">
        <v>785</v>
      </c>
      <c r="F79" s="307" t="s">
        <v>790</v>
      </c>
      <c r="G79" s="307" t="s">
        <v>825</v>
      </c>
      <c r="H79" s="307" t="s">
        <v>792</v>
      </c>
      <c r="I79" s="307" t="s">
        <v>939</v>
      </c>
      <c r="J79" s="307" t="s">
        <v>794</v>
      </c>
      <c r="K79" s="307" t="s">
        <v>795</v>
      </c>
      <c r="L79" s="307" t="s">
        <v>796</v>
      </c>
      <c r="M79" s="307" t="s">
        <v>797</v>
      </c>
      <c r="N79" s="307" t="s">
        <v>898</v>
      </c>
      <c r="O79" s="307" t="s">
        <v>876</v>
      </c>
      <c r="P79" s="307" t="s">
        <v>830</v>
      </c>
      <c r="Q79" s="307" t="s">
        <v>831</v>
      </c>
      <c r="R79" s="307" t="s">
        <v>940</v>
      </c>
      <c r="S79" s="307" t="s">
        <v>833</v>
      </c>
      <c r="T79" s="307" t="s">
        <v>834</v>
      </c>
      <c r="U79" s="307" t="s">
        <v>835</v>
      </c>
      <c r="V79" s="307" t="s">
        <v>837</v>
      </c>
      <c r="W79" s="307" t="s">
        <v>840</v>
      </c>
      <c r="X79" s="307" t="s">
        <v>907</v>
      </c>
      <c r="Y79" s="307" t="s">
        <v>909</v>
      </c>
      <c r="Z79" s="307" t="s">
        <v>910</v>
      </c>
      <c r="AA79" s="307" t="s">
        <v>911</v>
      </c>
      <c r="AB79" s="307" t="s">
        <v>864</v>
      </c>
      <c r="AC79" s="307" t="s">
        <v>914</v>
      </c>
      <c r="AD79" s="307" t="s">
        <v>941</v>
      </c>
      <c r="AE79" s="307" t="s">
        <v>845</v>
      </c>
      <c r="AF79" s="307" t="s">
        <v>942</v>
      </c>
      <c r="AG79" s="307" t="s">
        <v>865</v>
      </c>
    </row>
    <row r="80" spans="1:38" s="209" customFormat="1">
      <c r="A80" s="310"/>
      <c r="B80" s="310"/>
      <c r="C80" s="310">
        <f t="shared" ref="C80:AG80" si="11">SUM(C81:C82)</f>
        <v>1</v>
      </c>
      <c r="D80" s="310">
        <f t="shared" si="11"/>
        <v>1</v>
      </c>
      <c r="E80" s="310">
        <f t="shared" si="11"/>
        <v>2</v>
      </c>
      <c r="F80" s="310">
        <f t="shared" si="11"/>
        <v>1</v>
      </c>
      <c r="G80" s="310">
        <f t="shared" si="11"/>
        <v>1</v>
      </c>
      <c r="H80" s="310">
        <f t="shared" si="11"/>
        <v>1</v>
      </c>
      <c r="I80" s="310">
        <f t="shared" si="11"/>
        <v>1</v>
      </c>
      <c r="J80" s="310">
        <f t="shared" si="11"/>
        <v>4</v>
      </c>
      <c r="K80" s="310">
        <f t="shared" si="11"/>
        <v>3</v>
      </c>
      <c r="L80" s="310">
        <f t="shared" si="11"/>
        <v>2</v>
      </c>
      <c r="M80" s="310">
        <f t="shared" si="11"/>
        <v>2</v>
      </c>
      <c r="N80" s="310">
        <f t="shared" si="11"/>
        <v>3</v>
      </c>
      <c r="O80" s="310">
        <f t="shared" si="11"/>
        <v>2</v>
      </c>
      <c r="P80" s="310">
        <f t="shared" si="11"/>
        <v>108</v>
      </c>
      <c r="Q80" s="310">
        <f t="shared" si="11"/>
        <v>20</v>
      </c>
      <c r="R80" s="310">
        <f t="shared" si="11"/>
        <v>12</v>
      </c>
      <c r="S80" s="310">
        <f t="shared" si="11"/>
        <v>206</v>
      </c>
      <c r="T80" s="310">
        <f t="shared" si="11"/>
        <v>295</v>
      </c>
      <c r="U80" s="310">
        <f t="shared" si="11"/>
        <v>225</v>
      </c>
      <c r="V80" s="310">
        <f t="shared" si="11"/>
        <v>59</v>
      </c>
      <c r="W80" s="310">
        <f t="shared" si="11"/>
        <v>322</v>
      </c>
      <c r="X80" s="310">
        <f t="shared" si="11"/>
        <v>1</v>
      </c>
      <c r="Y80" s="310">
        <f t="shared" si="11"/>
        <v>1</v>
      </c>
      <c r="Z80" s="310">
        <f t="shared" si="11"/>
        <v>5</v>
      </c>
      <c r="AA80" s="310">
        <f t="shared" si="11"/>
        <v>11</v>
      </c>
      <c r="AB80" s="310">
        <f t="shared" si="11"/>
        <v>1</v>
      </c>
      <c r="AC80" s="310">
        <f t="shared" si="11"/>
        <v>1</v>
      </c>
      <c r="AD80" s="310">
        <f t="shared" si="11"/>
        <v>2</v>
      </c>
      <c r="AE80" s="310">
        <f t="shared" si="11"/>
        <v>31</v>
      </c>
      <c r="AF80" s="310">
        <f t="shared" si="11"/>
        <v>1</v>
      </c>
      <c r="AG80" s="310">
        <f t="shared" si="11"/>
        <v>2</v>
      </c>
      <c r="AH80" s="311">
        <f>SUM(C80:AG80)</f>
        <v>1327</v>
      </c>
      <c r="AI80" s="311"/>
      <c r="AJ80" s="311"/>
      <c r="AK80" s="311"/>
    </row>
    <row r="81" spans="1:37">
      <c r="A81" s="308" t="s">
        <v>819</v>
      </c>
      <c r="B81" s="308" t="s">
        <v>389</v>
      </c>
      <c r="C81" s="309">
        <v>1</v>
      </c>
      <c r="D81" s="309">
        <v>1</v>
      </c>
      <c r="E81" s="309" t="s">
        <v>619</v>
      </c>
      <c r="F81" s="309" t="s">
        <v>619</v>
      </c>
      <c r="G81" s="309">
        <v>1</v>
      </c>
      <c r="H81" s="309">
        <v>1</v>
      </c>
      <c r="I81" s="309">
        <v>1</v>
      </c>
      <c r="J81" s="309">
        <v>3</v>
      </c>
      <c r="K81" s="309">
        <v>3</v>
      </c>
      <c r="L81" s="309">
        <v>1</v>
      </c>
      <c r="M81" s="309">
        <v>2</v>
      </c>
      <c r="N81" s="309">
        <v>3</v>
      </c>
      <c r="O81" s="309">
        <v>1</v>
      </c>
      <c r="P81" s="309">
        <v>49</v>
      </c>
      <c r="Q81" s="309">
        <v>16</v>
      </c>
      <c r="R81" s="309">
        <v>7</v>
      </c>
      <c r="S81" s="309">
        <v>113</v>
      </c>
      <c r="T81" s="309">
        <v>154</v>
      </c>
      <c r="U81" s="309">
        <v>189</v>
      </c>
      <c r="V81" s="309">
        <v>37</v>
      </c>
      <c r="W81" s="309">
        <v>157</v>
      </c>
      <c r="X81" s="309" t="s">
        <v>619</v>
      </c>
      <c r="Y81" s="309">
        <v>1</v>
      </c>
      <c r="Z81" s="309">
        <v>2</v>
      </c>
      <c r="AA81" s="309">
        <v>11</v>
      </c>
      <c r="AB81" s="309" t="s">
        <v>619</v>
      </c>
      <c r="AC81" s="309">
        <v>1</v>
      </c>
      <c r="AD81" s="309" t="s">
        <v>619</v>
      </c>
      <c r="AE81" s="309">
        <v>12</v>
      </c>
      <c r="AF81" s="309" t="s">
        <v>619</v>
      </c>
      <c r="AG81" s="309">
        <v>1</v>
      </c>
      <c r="AH81" s="311">
        <f>SUM(C81:AG81)</f>
        <v>768</v>
      </c>
      <c r="AI81" s="2"/>
      <c r="AJ81" s="2"/>
      <c r="AK81" s="2"/>
    </row>
    <row r="82" spans="1:37">
      <c r="A82" s="308" t="s">
        <v>819</v>
      </c>
      <c r="B82" s="308" t="s">
        <v>849</v>
      </c>
      <c r="C82" s="309" t="s">
        <v>619</v>
      </c>
      <c r="D82" s="309" t="s">
        <v>619</v>
      </c>
      <c r="E82" s="309">
        <v>2</v>
      </c>
      <c r="F82" s="309">
        <v>1</v>
      </c>
      <c r="G82" s="309" t="s">
        <v>619</v>
      </c>
      <c r="H82" s="309" t="s">
        <v>619</v>
      </c>
      <c r="I82" s="309" t="s">
        <v>619</v>
      </c>
      <c r="J82" s="309">
        <v>1</v>
      </c>
      <c r="K82" s="309" t="s">
        <v>619</v>
      </c>
      <c r="L82" s="309">
        <v>1</v>
      </c>
      <c r="M82" s="309" t="s">
        <v>619</v>
      </c>
      <c r="N82" s="309" t="s">
        <v>619</v>
      </c>
      <c r="O82" s="309">
        <v>1</v>
      </c>
      <c r="P82" s="309">
        <v>59</v>
      </c>
      <c r="Q82" s="309">
        <v>4</v>
      </c>
      <c r="R82" s="309">
        <v>5</v>
      </c>
      <c r="S82" s="309">
        <v>93</v>
      </c>
      <c r="T82" s="309">
        <v>141</v>
      </c>
      <c r="U82" s="309">
        <v>36</v>
      </c>
      <c r="V82" s="309">
        <v>22</v>
      </c>
      <c r="W82" s="309">
        <v>165</v>
      </c>
      <c r="X82" s="309">
        <v>1</v>
      </c>
      <c r="Y82" s="309" t="s">
        <v>619</v>
      </c>
      <c r="Z82" s="309">
        <v>3</v>
      </c>
      <c r="AA82" s="309" t="s">
        <v>619</v>
      </c>
      <c r="AB82" s="309">
        <v>1</v>
      </c>
      <c r="AC82" s="309" t="s">
        <v>619</v>
      </c>
      <c r="AD82" s="309">
        <v>2</v>
      </c>
      <c r="AE82" s="309">
        <v>19</v>
      </c>
      <c r="AF82" s="309">
        <v>1</v>
      </c>
      <c r="AG82" s="309">
        <v>1</v>
      </c>
      <c r="AH82" s="311">
        <f>SUM(C82:AG82)</f>
        <v>559</v>
      </c>
      <c r="AI82" s="2"/>
      <c r="AJ82" s="2"/>
      <c r="AK82" s="2"/>
    </row>
    <row r="84" spans="1:37">
      <c r="A84" s="307" t="s">
        <v>806</v>
      </c>
      <c r="B84" s="307" t="s">
        <v>761</v>
      </c>
      <c r="C84" s="307" t="s">
        <v>850</v>
      </c>
      <c r="D84" s="307" t="s">
        <v>778</v>
      </c>
      <c r="E84" s="307" t="s">
        <v>785</v>
      </c>
      <c r="F84" s="307" t="s">
        <v>792</v>
      </c>
      <c r="G84" s="307" t="s">
        <v>794</v>
      </c>
      <c r="H84" s="307" t="s">
        <v>795</v>
      </c>
      <c r="I84" s="307" t="s">
        <v>796</v>
      </c>
      <c r="J84" s="307" t="s">
        <v>828</v>
      </c>
      <c r="K84" s="307" t="s">
        <v>797</v>
      </c>
      <c r="L84" s="307" t="s">
        <v>876</v>
      </c>
      <c r="M84" s="307" t="s">
        <v>830</v>
      </c>
      <c r="N84" s="307" t="s">
        <v>943</v>
      </c>
      <c r="O84" s="307" t="s">
        <v>831</v>
      </c>
      <c r="P84" s="307" t="s">
        <v>944</v>
      </c>
      <c r="Q84" s="307" t="s">
        <v>832</v>
      </c>
      <c r="R84" s="307" t="s">
        <v>833</v>
      </c>
      <c r="S84" s="307" t="s">
        <v>834</v>
      </c>
      <c r="T84" s="307" t="s">
        <v>903</v>
      </c>
      <c r="U84" s="307" t="s">
        <v>835</v>
      </c>
      <c r="V84" s="307" t="s">
        <v>837</v>
      </c>
      <c r="W84" s="307" t="s">
        <v>839</v>
      </c>
      <c r="X84" s="307" t="s">
        <v>877</v>
      </c>
      <c r="Y84" s="307" t="s">
        <v>840</v>
      </c>
      <c r="Z84" s="307" t="s">
        <v>908</v>
      </c>
      <c r="AA84" s="307" t="s">
        <v>842</v>
      </c>
      <c r="AB84" s="307" t="s">
        <v>911</v>
      </c>
      <c r="AC84" s="307" t="s">
        <v>864</v>
      </c>
      <c r="AD84" s="307" t="s">
        <v>845</v>
      </c>
      <c r="AE84" s="307" t="s">
        <v>919</v>
      </c>
    </row>
    <row r="85" spans="1:37" s="209" customFormat="1">
      <c r="A85" s="310"/>
      <c r="B85" s="310"/>
      <c r="C85" s="310">
        <f t="shared" ref="C85:AE85" si="12">SUM(C86:C87)</f>
        <v>2</v>
      </c>
      <c r="D85" s="310">
        <f t="shared" si="12"/>
        <v>1</v>
      </c>
      <c r="E85" s="310">
        <f t="shared" si="12"/>
        <v>1</v>
      </c>
      <c r="F85" s="310">
        <f t="shared" si="12"/>
        <v>1</v>
      </c>
      <c r="G85" s="310">
        <f t="shared" si="12"/>
        <v>18</v>
      </c>
      <c r="H85" s="310">
        <f t="shared" si="12"/>
        <v>1</v>
      </c>
      <c r="I85" s="310">
        <f t="shared" si="12"/>
        <v>3</v>
      </c>
      <c r="J85" s="310">
        <f t="shared" si="12"/>
        <v>6</v>
      </c>
      <c r="K85" s="310">
        <f t="shared" si="12"/>
        <v>8</v>
      </c>
      <c r="L85" s="310">
        <f t="shared" si="12"/>
        <v>2</v>
      </c>
      <c r="M85" s="310">
        <f t="shared" si="12"/>
        <v>30</v>
      </c>
      <c r="N85" s="310">
        <f t="shared" si="12"/>
        <v>3</v>
      </c>
      <c r="O85" s="310">
        <f t="shared" si="12"/>
        <v>6</v>
      </c>
      <c r="P85" s="310">
        <f t="shared" si="12"/>
        <v>1</v>
      </c>
      <c r="Q85" s="310">
        <f t="shared" si="12"/>
        <v>2</v>
      </c>
      <c r="R85" s="310">
        <f t="shared" si="12"/>
        <v>144</v>
      </c>
      <c r="S85" s="310">
        <f t="shared" si="12"/>
        <v>508</v>
      </c>
      <c r="T85" s="310">
        <f t="shared" si="12"/>
        <v>15</v>
      </c>
      <c r="U85" s="310">
        <f t="shared" si="12"/>
        <v>191</v>
      </c>
      <c r="V85" s="310">
        <f t="shared" si="12"/>
        <v>11</v>
      </c>
      <c r="W85" s="310">
        <f t="shared" si="12"/>
        <v>4</v>
      </c>
      <c r="X85" s="310">
        <f t="shared" si="12"/>
        <v>2</v>
      </c>
      <c r="Y85" s="310">
        <f t="shared" si="12"/>
        <v>53</v>
      </c>
      <c r="Z85" s="310">
        <f t="shared" si="12"/>
        <v>2</v>
      </c>
      <c r="AA85" s="310">
        <f t="shared" si="12"/>
        <v>5</v>
      </c>
      <c r="AB85" s="310">
        <f t="shared" si="12"/>
        <v>31</v>
      </c>
      <c r="AC85" s="310">
        <f t="shared" si="12"/>
        <v>1</v>
      </c>
      <c r="AD85" s="310">
        <f t="shared" si="12"/>
        <v>5</v>
      </c>
      <c r="AE85" s="310">
        <f t="shared" si="12"/>
        <v>1</v>
      </c>
      <c r="AF85" s="311">
        <f>SUM(C85:AE85)</f>
        <v>1058</v>
      </c>
      <c r="AG85" s="311"/>
      <c r="AH85" s="311"/>
      <c r="AI85" s="311"/>
      <c r="AJ85" s="311"/>
      <c r="AK85" s="311"/>
    </row>
    <row r="86" spans="1:37">
      <c r="A86" s="308" t="s">
        <v>820</v>
      </c>
      <c r="B86" s="308" t="s">
        <v>389</v>
      </c>
      <c r="C86" s="309">
        <v>2</v>
      </c>
      <c r="D86" s="309">
        <v>1</v>
      </c>
      <c r="E86" s="309" t="s">
        <v>619</v>
      </c>
      <c r="F86" s="309">
        <v>1</v>
      </c>
      <c r="G86" s="309">
        <v>15</v>
      </c>
      <c r="H86" s="309" t="s">
        <v>619</v>
      </c>
      <c r="I86" s="309">
        <v>1</v>
      </c>
      <c r="J86" s="309">
        <v>1</v>
      </c>
      <c r="K86" s="309">
        <v>8</v>
      </c>
      <c r="L86" s="309">
        <v>2</v>
      </c>
      <c r="M86" s="309">
        <v>21</v>
      </c>
      <c r="N86" s="309">
        <v>3</v>
      </c>
      <c r="O86" s="309">
        <v>6</v>
      </c>
      <c r="P86" s="309">
        <v>1</v>
      </c>
      <c r="Q86" s="309">
        <v>2</v>
      </c>
      <c r="R86" s="309">
        <v>106</v>
      </c>
      <c r="S86" s="309">
        <v>366</v>
      </c>
      <c r="T86" s="309">
        <v>12</v>
      </c>
      <c r="U86" s="309">
        <v>133</v>
      </c>
      <c r="V86" s="309">
        <v>9</v>
      </c>
      <c r="W86" s="309">
        <v>4</v>
      </c>
      <c r="X86" s="309">
        <v>1</v>
      </c>
      <c r="Y86" s="309">
        <v>41</v>
      </c>
      <c r="Z86" s="309" t="s">
        <v>619</v>
      </c>
      <c r="AA86" s="309">
        <v>3</v>
      </c>
      <c r="AB86" s="309">
        <v>24</v>
      </c>
      <c r="AC86" s="309" t="s">
        <v>619</v>
      </c>
      <c r="AD86" s="309">
        <v>3</v>
      </c>
      <c r="AE86" s="309" t="s">
        <v>619</v>
      </c>
      <c r="AF86" s="311">
        <f>SUM(C86:AE86)</f>
        <v>766</v>
      </c>
    </row>
    <row r="87" spans="1:37">
      <c r="A87" s="308" t="s">
        <v>820</v>
      </c>
      <c r="B87" s="308" t="s">
        <v>849</v>
      </c>
      <c r="C87" s="309" t="s">
        <v>619</v>
      </c>
      <c r="D87" s="309" t="s">
        <v>619</v>
      </c>
      <c r="E87" s="309">
        <v>1</v>
      </c>
      <c r="F87" s="309" t="s">
        <v>619</v>
      </c>
      <c r="G87" s="309">
        <v>3</v>
      </c>
      <c r="H87" s="309">
        <v>1</v>
      </c>
      <c r="I87" s="309">
        <v>2</v>
      </c>
      <c r="J87" s="309">
        <v>5</v>
      </c>
      <c r="K87" s="309" t="s">
        <v>619</v>
      </c>
      <c r="L87" s="309" t="s">
        <v>619</v>
      </c>
      <c r="M87" s="309">
        <v>9</v>
      </c>
      <c r="N87" s="309" t="s">
        <v>619</v>
      </c>
      <c r="O87" s="309" t="s">
        <v>619</v>
      </c>
      <c r="P87" s="309" t="s">
        <v>619</v>
      </c>
      <c r="Q87" s="309" t="s">
        <v>619</v>
      </c>
      <c r="R87" s="309">
        <v>38</v>
      </c>
      <c r="S87" s="309">
        <v>142</v>
      </c>
      <c r="T87" s="309">
        <v>3</v>
      </c>
      <c r="U87" s="309">
        <v>58</v>
      </c>
      <c r="V87" s="309">
        <v>2</v>
      </c>
      <c r="W87" s="309" t="s">
        <v>619</v>
      </c>
      <c r="X87" s="309">
        <v>1</v>
      </c>
      <c r="Y87" s="309">
        <v>12</v>
      </c>
      <c r="Z87" s="309">
        <v>2</v>
      </c>
      <c r="AA87" s="309">
        <v>2</v>
      </c>
      <c r="AB87" s="309">
        <v>7</v>
      </c>
      <c r="AC87" s="309">
        <v>1</v>
      </c>
      <c r="AD87" s="309">
        <v>2</v>
      </c>
      <c r="AE87" s="309">
        <v>1</v>
      </c>
      <c r="AF87" s="311">
        <f>SUM(C87:AE87)</f>
        <v>292</v>
      </c>
    </row>
    <row r="89" spans="1:37">
      <c r="K89" t="s">
        <v>947</v>
      </c>
    </row>
    <row r="90" spans="1:37">
      <c r="C90" s="302" t="s">
        <v>884</v>
      </c>
      <c r="D90" s="302" t="s">
        <v>885</v>
      </c>
      <c r="E90" s="302" t="s">
        <v>886</v>
      </c>
      <c r="F90" s="302" t="s">
        <v>948</v>
      </c>
      <c r="I90" s="317" t="s">
        <v>949</v>
      </c>
      <c r="L90" s="302" t="s">
        <v>884</v>
      </c>
      <c r="M90" s="302" t="s">
        <v>885</v>
      </c>
      <c r="N90" s="302" t="s">
        <v>886</v>
      </c>
      <c r="O90" s="302" t="s">
        <v>950</v>
      </c>
    </row>
    <row r="91" spans="1:37">
      <c r="B91" s="312">
        <v>1</v>
      </c>
      <c r="C91">
        <f>SUM(C54:P54)</f>
        <v>48</v>
      </c>
      <c r="D91">
        <f>SUM(Q54:AN54)</f>
        <v>3271</v>
      </c>
      <c r="E91">
        <f>SUM(AO54:CA54)</f>
        <v>5969</v>
      </c>
      <c r="F91">
        <f t="shared" ref="F91:F102" si="13">SUM(C91:E91)</f>
        <v>9288</v>
      </c>
      <c r="I91" t="s">
        <v>575</v>
      </c>
      <c r="J91">
        <v>9307</v>
      </c>
      <c r="L91">
        <f t="shared" ref="L91:N92" si="14">+ROUND(C91/$F91*$J91,0)</f>
        <v>48</v>
      </c>
      <c r="M91">
        <f t="shared" si="14"/>
        <v>3278</v>
      </c>
      <c r="N91">
        <f t="shared" si="14"/>
        <v>5981</v>
      </c>
      <c r="O91" s="315">
        <f>SUM(L91:N91)</f>
        <v>9307</v>
      </c>
    </row>
    <row r="92" spans="1:37">
      <c r="B92" s="312"/>
      <c r="C92">
        <f>SUM(C55:P55)</f>
        <v>26</v>
      </c>
      <c r="D92">
        <f>SUM(Q55:AN55)</f>
        <v>2599</v>
      </c>
      <c r="E92">
        <f>SUM(AO55:CA55)</f>
        <v>4156</v>
      </c>
      <c r="F92">
        <f t="shared" si="13"/>
        <v>6781</v>
      </c>
      <c r="J92" s="151">
        <v>6799</v>
      </c>
      <c r="K92" s="315"/>
      <c r="L92">
        <f t="shared" si="14"/>
        <v>26</v>
      </c>
      <c r="M92">
        <f t="shared" si="14"/>
        <v>2606</v>
      </c>
      <c r="N92">
        <f t="shared" si="14"/>
        <v>4167</v>
      </c>
      <c r="O92" s="315">
        <f t="shared" ref="O92:O102" si="15">SUM(L92:N92)</f>
        <v>6799</v>
      </c>
    </row>
    <row r="93" spans="1:37">
      <c r="B93" s="312">
        <v>2</v>
      </c>
      <c r="C93">
        <f>SUM(C59:F59)</f>
        <v>31</v>
      </c>
      <c r="D93">
        <f>SUM(G59:T59)</f>
        <v>481</v>
      </c>
      <c r="E93">
        <f>SUM(U59:AI59)</f>
        <v>1343</v>
      </c>
      <c r="F93">
        <f t="shared" si="13"/>
        <v>1855</v>
      </c>
      <c r="I93" t="s">
        <v>576</v>
      </c>
      <c r="J93">
        <v>1847</v>
      </c>
      <c r="L93">
        <f t="shared" ref="L93:L102" si="16">+ROUND(C93/$F93*$J93,0)</f>
        <v>31</v>
      </c>
      <c r="M93">
        <f t="shared" ref="M93:M102" si="17">+ROUND(D93/$F93*$J93,0)</f>
        <v>479</v>
      </c>
      <c r="N93">
        <f t="shared" ref="N93:N102" si="18">+ROUND(E93/$F93*$J93,0)</f>
        <v>1337</v>
      </c>
      <c r="O93" s="315">
        <f t="shared" si="15"/>
        <v>1847</v>
      </c>
    </row>
    <row r="94" spans="1:37">
      <c r="B94" s="312"/>
      <c r="C94">
        <f>SUM(C60:F60)</f>
        <v>13</v>
      </c>
      <c r="D94">
        <f>SUM(G60:V60)</f>
        <v>708</v>
      </c>
      <c r="E94">
        <f>SUM(W60:AK60)</f>
        <v>212</v>
      </c>
      <c r="F94">
        <f t="shared" si="13"/>
        <v>933</v>
      </c>
      <c r="J94" s="227">
        <v>197.51225048724652</v>
      </c>
      <c r="K94" s="316"/>
      <c r="L94">
        <f t="shared" si="16"/>
        <v>3</v>
      </c>
      <c r="M94">
        <f t="shared" si="17"/>
        <v>150</v>
      </c>
      <c r="N94">
        <f t="shared" si="18"/>
        <v>45</v>
      </c>
      <c r="O94" s="315">
        <f t="shared" si="15"/>
        <v>198</v>
      </c>
    </row>
    <row r="95" spans="1:37">
      <c r="B95" s="312">
        <v>3</v>
      </c>
      <c r="C95">
        <f>SUM(C70:G70)</f>
        <v>8</v>
      </c>
      <c r="D95">
        <f>SUM(H70:T70)</f>
        <v>103</v>
      </c>
      <c r="E95">
        <f>SUM(U70:AE70)</f>
        <v>950</v>
      </c>
      <c r="F95">
        <f t="shared" si="13"/>
        <v>1061</v>
      </c>
      <c r="I95" t="s">
        <v>617</v>
      </c>
      <c r="J95">
        <v>1053</v>
      </c>
      <c r="L95">
        <f t="shared" si="16"/>
        <v>8</v>
      </c>
      <c r="M95">
        <f t="shared" si="17"/>
        <v>102</v>
      </c>
      <c r="N95">
        <f t="shared" si="18"/>
        <v>943</v>
      </c>
      <c r="O95" s="315">
        <f t="shared" si="15"/>
        <v>1053</v>
      </c>
    </row>
    <row r="96" spans="1:37">
      <c r="B96" s="312"/>
      <c r="C96">
        <f>SUM(C71:G71)</f>
        <v>2</v>
      </c>
      <c r="D96">
        <f>SUM(H71:T71)</f>
        <v>87</v>
      </c>
      <c r="E96">
        <f>SUM(U71:AE71)</f>
        <v>749</v>
      </c>
      <c r="F96">
        <f t="shared" si="13"/>
        <v>838</v>
      </c>
      <c r="J96" s="227">
        <v>799</v>
      </c>
      <c r="K96" s="316"/>
      <c r="L96">
        <f t="shared" si="16"/>
        <v>2</v>
      </c>
      <c r="M96">
        <f t="shared" si="17"/>
        <v>83</v>
      </c>
      <c r="N96">
        <f t="shared" si="18"/>
        <v>714</v>
      </c>
      <c r="O96" s="315">
        <f t="shared" si="15"/>
        <v>799</v>
      </c>
    </row>
    <row r="97" spans="2:15">
      <c r="B97" s="312">
        <v>4</v>
      </c>
      <c r="C97">
        <f>SUM(C75:G75)</f>
        <v>6</v>
      </c>
      <c r="D97">
        <f>SUM(H75:U75)</f>
        <v>131</v>
      </c>
      <c r="E97">
        <f>SUM(V75:AA75)</f>
        <v>816</v>
      </c>
      <c r="F97">
        <f t="shared" si="13"/>
        <v>953</v>
      </c>
      <c r="I97" t="s">
        <v>578</v>
      </c>
      <c r="J97">
        <v>953</v>
      </c>
      <c r="L97">
        <f t="shared" si="16"/>
        <v>6</v>
      </c>
      <c r="M97">
        <f t="shared" si="17"/>
        <v>131</v>
      </c>
      <c r="N97">
        <f t="shared" si="18"/>
        <v>816</v>
      </c>
      <c r="O97" s="315">
        <f t="shared" si="15"/>
        <v>953</v>
      </c>
    </row>
    <row r="98" spans="2:15">
      <c r="B98" s="312"/>
      <c r="C98">
        <f>SUM(C76:G76)</f>
        <v>5</v>
      </c>
      <c r="D98">
        <f>SUM(H76:U76)</f>
        <v>100</v>
      </c>
      <c r="E98">
        <f>SUM(V76:AA76)</f>
        <v>620</v>
      </c>
      <c r="F98">
        <f t="shared" si="13"/>
        <v>725</v>
      </c>
      <c r="J98" s="93">
        <v>725</v>
      </c>
      <c r="K98" s="164"/>
      <c r="L98">
        <f t="shared" si="16"/>
        <v>5</v>
      </c>
      <c r="M98">
        <f t="shared" si="17"/>
        <v>100</v>
      </c>
      <c r="N98">
        <f t="shared" si="18"/>
        <v>620</v>
      </c>
      <c r="O98" s="315">
        <f t="shared" si="15"/>
        <v>725</v>
      </c>
    </row>
    <row r="99" spans="2:15">
      <c r="B99" s="312">
        <v>5</v>
      </c>
      <c r="C99">
        <f>SUM(C80:E80)</f>
        <v>4</v>
      </c>
      <c r="D99">
        <f>SUM(F80:S80)</f>
        <v>366</v>
      </c>
      <c r="E99">
        <f>SUM(T80:AG80)</f>
        <v>957</v>
      </c>
      <c r="F99">
        <f t="shared" si="13"/>
        <v>1327</v>
      </c>
      <c r="I99" t="s">
        <v>579</v>
      </c>
      <c r="J99">
        <v>1327</v>
      </c>
      <c r="L99">
        <f t="shared" si="16"/>
        <v>4</v>
      </c>
      <c r="M99">
        <f t="shared" si="17"/>
        <v>366</v>
      </c>
      <c r="N99">
        <f t="shared" si="18"/>
        <v>957</v>
      </c>
      <c r="O99" s="315">
        <f t="shared" si="15"/>
        <v>1327</v>
      </c>
    </row>
    <row r="100" spans="2:15">
      <c r="B100" s="312"/>
      <c r="C100">
        <f>SUM(C81:E81)</f>
        <v>2</v>
      </c>
      <c r="D100">
        <f>SUM(F81:S81)</f>
        <v>201</v>
      </c>
      <c r="E100">
        <f>SUM(T81:AG81)</f>
        <v>565</v>
      </c>
      <c r="F100">
        <f t="shared" si="13"/>
        <v>768</v>
      </c>
      <c r="J100" s="93">
        <v>768</v>
      </c>
      <c r="K100" s="164"/>
      <c r="L100">
        <f t="shared" si="16"/>
        <v>2</v>
      </c>
      <c r="M100">
        <f t="shared" si="17"/>
        <v>201</v>
      </c>
      <c r="N100">
        <f t="shared" si="18"/>
        <v>565</v>
      </c>
      <c r="O100" s="315">
        <f t="shared" si="15"/>
        <v>768</v>
      </c>
    </row>
    <row r="101" spans="2:15">
      <c r="B101" s="312">
        <v>6</v>
      </c>
      <c r="C101">
        <f>SUM(C85:E85)</f>
        <v>4</v>
      </c>
      <c r="D101">
        <f>SUM(F85:R85)</f>
        <v>225</v>
      </c>
      <c r="E101">
        <f>SUM(S85:AE85)</f>
        <v>829</v>
      </c>
      <c r="F101">
        <f t="shared" si="13"/>
        <v>1058</v>
      </c>
      <c r="I101" t="s">
        <v>580</v>
      </c>
      <c r="J101">
        <v>1058</v>
      </c>
      <c r="L101">
        <f t="shared" si="16"/>
        <v>4</v>
      </c>
      <c r="M101">
        <f t="shared" si="17"/>
        <v>225</v>
      </c>
      <c r="N101">
        <f t="shared" si="18"/>
        <v>829</v>
      </c>
      <c r="O101" s="315">
        <f t="shared" si="15"/>
        <v>1058</v>
      </c>
    </row>
    <row r="102" spans="2:15">
      <c r="C102">
        <f>SUM(C86:E86)</f>
        <v>3</v>
      </c>
      <c r="D102">
        <f>SUM(F86:R86)</f>
        <v>167</v>
      </c>
      <c r="E102">
        <f>SUM(S86:AE86)</f>
        <v>596</v>
      </c>
      <c r="F102">
        <f t="shared" si="13"/>
        <v>766</v>
      </c>
      <c r="J102" s="93">
        <v>766</v>
      </c>
      <c r="K102" s="164"/>
      <c r="L102">
        <f t="shared" si="16"/>
        <v>3</v>
      </c>
      <c r="M102">
        <f t="shared" si="17"/>
        <v>167</v>
      </c>
      <c r="N102">
        <f t="shared" si="18"/>
        <v>596</v>
      </c>
      <c r="O102" s="315">
        <f t="shared" si="15"/>
        <v>766</v>
      </c>
    </row>
    <row r="103" spans="2:15">
      <c r="C103">
        <f t="shared" ref="C103:F104" si="19">+C91+C93+C95+C97+C99+C101</f>
        <v>101</v>
      </c>
      <c r="D103">
        <f t="shared" si="19"/>
        <v>4577</v>
      </c>
      <c r="E103">
        <f t="shared" si="19"/>
        <v>10864</v>
      </c>
      <c r="F103">
        <f t="shared" si="19"/>
        <v>15542</v>
      </c>
      <c r="J103">
        <f>+J91+J93+J95+J97+J99+J101</f>
        <v>15545</v>
      </c>
      <c r="L103">
        <f>+L91+L93+L95+L97+L99+L101</f>
        <v>101</v>
      </c>
      <c r="M103">
        <f t="shared" ref="M103:O104" si="20">+M91+M93+M95+M97+M99+M101</f>
        <v>4581</v>
      </c>
      <c r="N103">
        <f t="shared" si="20"/>
        <v>10863</v>
      </c>
      <c r="O103">
        <f t="shared" si="20"/>
        <v>15545</v>
      </c>
    </row>
    <row r="104" spans="2:15">
      <c r="C104">
        <f t="shared" si="19"/>
        <v>51</v>
      </c>
      <c r="D104">
        <f t="shared" si="19"/>
        <v>3862</v>
      </c>
      <c r="E104">
        <f t="shared" si="19"/>
        <v>6898</v>
      </c>
      <c r="F104">
        <f t="shared" si="19"/>
        <v>10811</v>
      </c>
      <c r="J104">
        <f>+J92+J94+J96+J98+J100+J102</f>
        <v>10054.512250487245</v>
      </c>
      <c r="L104">
        <f>+L92+L94+L96+L98+L100+L102</f>
        <v>41</v>
      </c>
      <c r="M104">
        <f>+M92+M94+M96+M98+M100+M102</f>
        <v>3307</v>
      </c>
      <c r="N104">
        <f>+N92+N94+N96+N98+N100+N102</f>
        <v>6707</v>
      </c>
      <c r="O104">
        <f t="shared" si="20"/>
        <v>10055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87"/>
  <sheetViews>
    <sheetView showZeros="0" topLeftCell="E126" zoomScale="75" workbookViewId="0">
      <selection activeCell="D134" sqref="D134"/>
    </sheetView>
  </sheetViews>
  <sheetFormatPr baseColWidth="10" defaultRowHeight="12.75"/>
  <cols>
    <col min="1" max="1" width="23.28515625" style="262" customWidth="1"/>
    <col min="2" max="3" width="6.7109375" style="355" customWidth="1"/>
    <col min="4" max="4" width="8.5703125" style="355" customWidth="1"/>
    <col min="5" max="7" width="7.5703125" style="355" customWidth="1"/>
    <col min="8" max="8" width="8.7109375" style="355" customWidth="1"/>
    <col min="9" max="12" width="7.5703125" style="355" customWidth="1"/>
    <col min="13" max="13" width="8.5703125" style="355" customWidth="1"/>
    <col min="14" max="15" width="8.85546875" style="355" customWidth="1"/>
    <col min="16" max="16" width="23.42578125" style="262" customWidth="1"/>
    <col min="17" max="17" width="8.85546875" style="355" customWidth="1"/>
    <col min="18" max="23" width="7.7109375" style="355" customWidth="1"/>
    <col min="24" max="24" width="7.5703125" style="355" customWidth="1"/>
    <col min="25" max="25" width="8.140625" style="355" customWidth="1"/>
    <col min="26" max="26" width="7" style="355" customWidth="1"/>
    <col min="27" max="27" width="9.7109375" style="355" customWidth="1"/>
    <col min="28" max="28" width="9.5703125" style="355" customWidth="1"/>
    <col min="29" max="29" width="23.140625" style="262" customWidth="1"/>
    <col min="30" max="30" width="5.42578125" style="247" customWidth="1"/>
    <col min="31" max="35" width="5.85546875" style="247" customWidth="1"/>
    <col min="36" max="36" width="7.140625" style="247" customWidth="1"/>
    <col min="37" max="37" width="7" style="247" customWidth="1"/>
    <col min="38" max="38" width="6.85546875" style="247" customWidth="1"/>
    <col min="39" max="39" width="6.7109375" style="247" customWidth="1"/>
    <col min="40" max="40" width="6.42578125" style="247" customWidth="1"/>
    <col min="41" max="41" width="6.5703125" style="247" customWidth="1"/>
    <col min="42" max="42" width="6.85546875" style="247" customWidth="1"/>
    <col min="43" max="43" width="6.28515625" style="247" customWidth="1"/>
    <col min="44" max="44" width="7.140625" style="247" customWidth="1"/>
    <col min="45" max="45" width="6.5703125" style="247" customWidth="1"/>
    <col min="46" max="46" width="6.28515625" style="247" customWidth="1"/>
    <col min="47" max="47" width="5.140625" style="247" customWidth="1"/>
    <col min="48" max="48" width="11.42578125" style="247"/>
    <col min="49" max="50" width="7.5703125" style="247" customWidth="1"/>
    <col min="51" max="16384" width="11.42578125" style="247"/>
  </cols>
  <sheetData>
    <row r="1" spans="1:50">
      <c r="A1" s="245" t="s">
        <v>222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245" t="s">
        <v>212</v>
      </c>
      <c r="Q1" s="354"/>
      <c r="R1" s="354"/>
      <c r="S1" s="354"/>
      <c r="T1" s="354"/>
      <c r="U1" s="354"/>
      <c r="V1" s="354"/>
      <c r="W1" s="354"/>
      <c r="X1" s="354"/>
      <c r="Y1" s="354"/>
      <c r="Z1" s="354"/>
      <c r="AA1" s="354"/>
      <c r="AB1" s="354"/>
      <c r="AC1" s="245" t="s">
        <v>289</v>
      </c>
      <c r="AD1" s="246"/>
      <c r="AE1" s="246"/>
      <c r="AF1" s="246"/>
      <c r="AG1" s="246"/>
      <c r="AH1" s="246"/>
      <c r="AI1" s="246"/>
      <c r="AJ1" s="246"/>
      <c r="AK1" s="246"/>
      <c r="AL1" s="246"/>
      <c r="AM1" s="246"/>
      <c r="AN1" s="246"/>
      <c r="AO1" s="246"/>
      <c r="AP1" s="246"/>
      <c r="AQ1" s="246"/>
      <c r="AR1" s="246"/>
      <c r="AS1" s="246"/>
      <c r="AT1" s="246"/>
    </row>
    <row r="2" spans="1:50">
      <c r="A2" s="245" t="s">
        <v>998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245" t="s">
        <v>998</v>
      </c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245" t="s">
        <v>299</v>
      </c>
      <c r="AD2" s="246"/>
      <c r="AE2" s="246"/>
      <c r="AF2" s="246"/>
      <c r="AG2" s="246"/>
      <c r="AH2" s="246"/>
      <c r="AI2" s="246"/>
      <c r="AJ2" s="246"/>
      <c r="AK2" s="246"/>
      <c r="AL2" s="246"/>
      <c r="AM2" s="246"/>
      <c r="AN2" s="246"/>
      <c r="AO2" s="246"/>
      <c r="AP2" s="246"/>
      <c r="AQ2" s="246"/>
      <c r="AR2" s="246"/>
      <c r="AS2" s="246"/>
      <c r="AT2" s="246"/>
    </row>
    <row r="3" spans="1:50">
      <c r="A3" s="245" t="s">
        <v>1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245" t="s">
        <v>1</v>
      </c>
      <c r="Q3" s="354"/>
      <c r="R3" s="354"/>
      <c r="S3" s="354"/>
      <c r="T3" s="354"/>
      <c r="U3" s="354"/>
      <c r="V3" s="354"/>
      <c r="W3" s="354"/>
      <c r="X3" s="354"/>
      <c r="Y3" s="354"/>
      <c r="Z3" s="354"/>
      <c r="AA3" s="354"/>
      <c r="AB3" s="354"/>
      <c r="AC3" s="245" t="s">
        <v>1</v>
      </c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</row>
    <row r="5" spans="1:50">
      <c r="A5" s="248" t="s">
        <v>375</v>
      </c>
      <c r="L5" s="355" t="s">
        <v>618</v>
      </c>
      <c r="P5" s="248" t="s">
        <v>375</v>
      </c>
      <c r="Y5" s="355" t="s">
        <v>618</v>
      </c>
      <c r="AC5" s="248" t="s">
        <v>375</v>
      </c>
      <c r="AR5" s="247" t="s">
        <v>618</v>
      </c>
    </row>
    <row r="7" spans="1:50" ht="17.25" customHeight="1">
      <c r="A7" s="249"/>
      <c r="B7" s="79" t="s">
        <v>7</v>
      </c>
      <c r="C7" s="186"/>
      <c r="D7" s="79" t="s">
        <v>378</v>
      </c>
      <c r="E7" s="186"/>
      <c r="F7" s="79" t="s">
        <v>379</v>
      </c>
      <c r="G7" s="186"/>
      <c r="H7" s="79" t="s">
        <v>380</v>
      </c>
      <c r="I7" s="186"/>
      <c r="J7" s="79" t="s">
        <v>381</v>
      </c>
      <c r="K7" s="186"/>
      <c r="L7" s="79" t="s">
        <v>382</v>
      </c>
      <c r="M7" s="186"/>
      <c r="N7" s="79" t="s">
        <v>80</v>
      </c>
      <c r="O7" s="186"/>
      <c r="P7" s="249"/>
      <c r="Q7" s="79" t="s">
        <v>378</v>
      </c>
      <c r="R7" s="186"/>
      <c r="S7" s="79" t="s">
        <v>379</v>
      </c>
      <c r="T7" s="186"/>
      <c r="U7" s="79" t="s">
        <v>380</v>
      </c>
      <c r="V7" s="186"/>
      <c r="W7" s="79" t="s">
        <v>381</v>
      </c>
      <c r="X7" s="186"/>
      <c r="Y7" s="79" t="s">
        <v>382</v>
      </c>
      <c r="Z7" s="186"/>
      <c r="AA7" s="79" t="s">
        <v>80</v>
      </c>
      <c r="AB7" s="186"/>
      <c r="AC7" s="249"/>
      <c r="AD7" s="800" t="s">
        <v>383</v>
      </c>
      <c r="AE7" s="801"/>
      <c r="AF7" s="801"/>
      <c r="AG7" s="801"/>
      <c r="AH7" s="801"/>
      <c r="AI7" s="801"/>
      <c r="AJ7" s="804"/>
      <c r="AK7" s="1095" t="s">
        <v>110</v>
      </c>
      <c r="AL7" s="1096"/>
      <c r="AM7" s="1132"/>
      <c r="AN7" s="800" t="s">
        <v>385</v>
      </c>
      <c r="AO7" s="801"/>
      <c r="AP7" s="801"/>
      <c r="AQ7" s="801"/>
      <c r="AR7" s="802"/>
      <c r="AS7" s="1092" t="s">
        <v>386</v>
      </c>
      <c r="AT7" s="1093"/>
      <c r="AU7" s="1094"/>
    </row>
    <row r="8" spans="1:50" ht="33" customHeight="1">
      <c r="A8" s="253" t="s">
        <v>387</v>
      </c>
      <c r="B8" s="85" t="s">
        <v>665</v>
      </c>
      <c r="C8" s="85" t="s">
        <v>389</v>
      </c>
      <c r="D8" s="85" t="s">
        <v>665</v>
      </c>
      <c r="E8" s="85" t="s">
        <v>389</v>
      </c>
      <c r="F8" s="85" t="s">
        <v>665</v>
      </c>
      <c r="G8" s="85" t="s">
        <v>389</v>
      </c>
      <c r="H8" s="85" t="s">
        <v>665</v>
      </c>
      <c r="I8" s="85" t="s">
        <v>389</v>
      </c>
      <c r="J8" s="85" t="s">
        <v>665</v>
      </c>
      <c r="K8" s="85" t="s">
        <v>389</v>
      </c>
      <c r="L8" s="85" t="s">
        <v>665</v>
      </c>
      <c r="M8" s="85" t="s">
        <v>389</v>
      </c>
      <c r="N8" s="85" t="s">
        <v>665</v>
      </c>
      <c r="O8" s="85" t="s">
        <v>389</v>
      </c>
      <c r="P8" s="253" t="s">
        <v>387</v>
      </c>
      <c r="Q8" s="85" t="s">
        <v>665</v>
      </c>
      <c r="R8" s="85" t="s">
        <v>389</v>
      </c>
      <c r="S8" s="85" t="s">
        <v>665</v>
      </c>
      <c r="T8" s="85" t="s">
        <v>389</v>
      </c>
      <c r="U8" s="85" t="s">
        <v>665</v>
      </c>
      <c r="V8" s="85" t="s">
        <v>389</v>
      </c>
      <c r="W8" s="85" t="s">
        <v>665</v>
      </c>
      <c r="X8" s="85" t="s">
        <v>389</v>
      </c>
      <c r="Y8" s="85" t="s">
        <v>665</v>
      </c>
      <c r="Z8" s="85" t="s">
        <v>389</v>
      </c>
      <c r="AA8" s="85" t="s">
        <v>665</v>
      </c>
      <c r="AB8" s="85" t="s">
        <v>389</v>
      </c>
      <c r="AC8" s="803" t="s">
        <v>387</v>
      </c>
      <c r="AD8" s="878" t="s">
        <v>8</v>
      </c>
      <c r="AE8" s="879" t="s">
        <v>396</v>
      </c>
      <c r="AF8" s="879" t="s">
        <v>397</v>
      </c>
      <c r="AG8" s="879" t="s">
        <v>398</v>
      </c>
      <c r="AH8" s="879" t="s">
        <v>399</v>
      </c>
      <c r="AI8" s="879" t="s">
        <v>400</v>
      </c>
      <c r="AJ8" s="732" t="s">
        <v>94</v>
      </c>
      <c r="AK8" s="880" t="s">
        <v>86</v>
      </c>
      <c r="AL8" s="881" t="s">
        <v>9</v>
      </c>
      <c r="AM8" s="882" t="s">
        <v>673</v>
      </c>
      <c r="AN8" s="882" t="s">
        <v>85</v>
      </c>
      <c r="AO8" s="882" t="s">
        <v>81</v>
      </c>
      <c r="AP8" s="883" t="s">
        <v>109</v>
      </c>
      <c r="AQ8" s="883" t="s">
        <v>83</v>
      </c>
      <c r="AR8" s="884" t="s">
        <v>377</v>
      </c>
      <c r="AS8" s="885" t="s">
        <v>111</v>
      </c>
      <c r="AT8" s="885" t="s">
        <v>117</v>
      </c>
      <c r="AU8" s="886" t="s">
        <v>87</v>
      </c>
    </row>
    <row r="9" spans="1:50">
      <c r="A9" s="183"/>
      <c r="B9" s="362"/>
      <c r="C9" s="362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62"/>
      <c r="O9" s="362"/>
      <c r="P9" s="183"/>
      <c r="Q9" s="356"/>
      <c r="R9" s="356"/>
      <c r="S9" s="356"/>
      <c r="T9" s="356"/>
      <c r="U9" s="356"/>
      <c r="V9" s="356"/>
      <c r="W9" s="356"/>
      <c r="X9" s="356"/>
      <c r="Y9" s="356"/>
      <c r="Z9" s="356"/>
      <c r="AA9" s="356"/>
      <c r="AB9" s="620"/>
      <c r="AC9" s="249"/>
      <c r="AD9" s="249"/>
      <c r="AE9" s="438"/>
      <c r="AF9" s="438"/>
      <c r="AG9" s="438"/>
      <c r="AH9" s="438"/>
      <c r="AI9" s="438"/>
      <c r="AJ9" s="249"/>
      <c r="AK9" s="242"/>
      <c r="AL9" s="619"/>
      <c r="AM9" s="242"/>
      <c r="AN9" s="242"/>
      <c r="AO9" s="242"/>
      <c r="AP9" s="626"/>
      <c r="AQ9" s="242"/>
      <c r="AR9" s="438"/>
      <c r="AS9" s="242"/>
      <c r="AT9" s="254"/>
      <c r="AU9" s="807"/>
      <c r="AV9" s="261"/>
      <c r="AW9" s="261"/>
      <c r="AX9" s="261"/>
    </row>
    <row r="10" spans="1:50">
      <c r="A10" s="182" t="s">
        <v>407</v>
      </c>
      <c r="B10" s="363">
        <v>0</v>
      </c>
      <c r="C10" s="363">
        <v>0</v>
      </c>
      <c r="D10" s="357">
        <v>139117</v>
      </c>
      <c r="E10" s="357">
        <v>65154</v>
      </c>
      <c r="F10" s="357">
        <v>114004</v>
      </c>
      <c r="G10" s="357">
        <v>53471</v>
      </c>
      <c r="H10" s="357">
        <v>100995</v>
      </c>
      <c r="I10" s="357">
        <v>49114</v>
      </c>
      <c r="J10" s="357">
        <v>68512</v>
      </c>
      <c r="K10" s="357">
        <v>34285</v>
      </c>
      <c r="L10" s="357">
        <v>43732</v>
      </c>
      <c r="M10" s="357">
        <v>22479</v>
      </c>
      <c r="N10" s="363">
        <v>466360</v>
      </c>
      <c r="O10" s="363">
        <v>224503</v>
      </c>
      <c r="P10" s="182" t="s">
        <v>407</v>
      </c>
      <c r="Q10" s="357">
        <v>45659</v>
      </c>
      <c r="R10" s="357">
        <v>20376</v>
      </c>
      <c r="S10" s="357">
        <v>35242</v>
      </c>
      <c r="T10" s="357">
        <v>15253</v>
      </c>
      <c r="U10" s="357">
        <v>32366</v>
      </c>
      <c r="V10" s="357">
        <v>15086</v>
      </c>
      <c r="W10" s="357">
        <v>18594</v>
      </c>
      <c r="X10" s="357">
        <v>9241</v>
      </c>
      <c r="Y10" s="357">
        <v>10276</v>
      </c>
      <c r="Z10" s="357">
        <v>5420</v>
      </c>
      <c r="AA10" s="357">
        <v>142137</v>
      </c>
      <c r="AB10" s="357">
        <v>65376</v>
      </c>
      <c r="AC10" s="182" t="s">
        <v>407</v>
      </c>
      <c r="AD10" s="255">
        <v>0</v>
      </c>
      <c r="AE10" s="255">
        <v>3213</v>
      </c>
      <c r="AF10" s="255">
        <v>3122</v>
      </c>
      <c r="AG10" s="255">
        <v>3079</v>
      </c>
      <c r="AH10" s="255">
        <v>2729</v>
      </c>
      <c r="AI10" s="255">
        <v>2455</v>
      </c>
      <c r="AJ10" s="255">
        <v>14598</v>
      </c>
      <c r="AK10" s="255">
        <v>9491</v>
      </c>
      <c r="AL10" s="255">
        <v>8193</v>
      </c>
      <c r="AM10" s="255">
        <v>1298</v>
      </c>
      <c r="AN10" s="255">
        <v>9177</v>
      </c>
      <c r="AO10" s="255">
        <v>0</v>
      </c>
      <c r="AP10" s="255">
        <v>1594</v>
      </c>
      <c r="AQ10" s="255">
        <v>1595</v>
      </c>
      <c r="AR10" s="255">
        <v>10772</v>
      </c>
      <c r="AS10" s="255">
        <v>2890</v>
      </c>
      <c r="AT10" s="255">
        <v>2727</v>
      </c>
      <c r="AU10" s="255">
        <v>163</v>
      </c>
    </row>
    <row r="11" spans="1:50" ht="10.5" customHeight="1">
      <c r="A11" s="183"/>
      <c r="B11" s="358"/>
      <c r="C11" s="358"/>
      <c r="D11" s="358"/>
      <c r="E11" s="358"/>
      <c r="F11" s="358"/>
      <c r="G11" s="358"/>
      <c r="H11" s="358"/>
      <c r="I11" s="358"/>
      <c r="J11" s="358"/>
      <c r="K11" s="358"/>
      <c r="L11" s="358"/>
      <c r="M11" s="358"/>
      <c r="N11" s="358"/>
      <c r="O11" s="358"/>
      <c r="P11" s="183"/>
      <c r="Q11" s="358"/>
      <c r="R11" s="358"/>
      <c r="S11" s="358"/>
      <c r="T11" s="358"/>
      <c r="U11" s="358"/>
      <c r="V11" s="358"/>
      <c r="W11" s="358"/>
      <c r="X11" s="358"/>
      <c r="Y11" s="358"/>
      <c r="Z11" s="358"/>
      <c r="AA11" s="358"/>
      <c r="AB11" s="358"/>
      <c r="AC11" s="183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7"/>
      <c r="AU11" s="256"/>
    </row>
    <row r="12" spans="1:50" ht="15" customHeight="1">
      <c r="A12" s="183" t="s">
        <v>408</v>
      </c>
      <c r="B12" s="357"/>
      <c r="C12" s="357"/>
      <c r="D12" s="359">
        <v>11381</v>
      </c>
      <c r="E12" s="359">
        <v>5284</v>
      </c>
      <c r="F12" s="359">
        <v>10626</v>
      </c>
      <c r="G12" s="359">
        <v>4976</v>
      </c>
      <c r="H12" s="359">
        <v>11609</v>
      </c>
      <c r="I12" s="359">
        <v>5641</v>
      </c>
      <c r="J12" s="359">
        <v>10400</v>
      </c>
      <c r="K12" s="359">
        <v>5210</v>
      </c>
      <c r="L12" s="359">
        <v>8617</v>
      </c>
      <c r="M12" s="359">
        <v>4408</v>
      </c>
      <c r="N12" s="363">
        <v>52633</v>
      </c>
      <c r="O12" s="363">
        <v>25519</v>
      </c>
      <c r="P12" s="183" t="s">
        <v>408</v>
      </c>
      <c r="Q12" s="359">
        <v>3452</v>
      </c>
      <c r="R12" s="359">
        <v>1459</v>
      </c>
      <c r="S12" s="359">
        <v>2927</v>
      </c>
      <c r="T12" s="359">
        <v>1288</v>
      </c>
      <c r="U12" s="359">
        <v>3575</v>
      </c>
      <c r="V12" s="359">
        <v>1661</v>
      </c>
      <c r="W12" s="359">
        <v>3154</v>
      </c>
      <c r="X12" s="359">
        <v>1552</v>
      </c>
      <c r="Y12" s="359">
        <v>2500</v>
      </c>
      <c r="Z12" s="359">
        <v>1281</v>
      </c>
      <c r="AA12" s="357">
        <v>15608</v>
      </c>
      <c r="AB12" s="357">
        <v>7241</v>
      </c>
      <c r="AC12" s="183" t="s">
        <v>408</v>
      </c>
      <c r="AD12" s="183">
        <v>0</v>
      </c>
      <c r="AE12" s="359">
        <v>237</v>
      </c>
      <c r="AF12" s="359">
        <v>229</v>
      </c>
      <c r="AG12" s="359">
        <v>257</v>
      </c>
      <c r="AH12" s="359">
        <v>230</v>
      </c>
      <c r="AI12" s="359">
        <v>231</v>
      </c>
      <c r="AJ12" s="359">
        <v>1184</v>
      </c>
      <c r="AK12" s="359">
        <v>770</v>
      </c>
      <c r="AL12" s="359">
        <v>724</v>
      </c>
      <c r="AM12" s="359">
        <v>46</v>
      </c>
      <c r="AN12" s="359">
        <v>1232</v>
      </c>
      <c r="AO12" s="359">
        <v>0</v>
      </c>
      <c r="AP12" s="359">
        <v>54</v>
      </c>
      <c r="AQ12" s="359">
        <v>848</v>
      </c>
      <c r="AR12" s="359">
        <v>2080</v>
      </c>
      <c r="AS12" s="359">
        <v>88</v>
      </c>
      <c r="AT12" s="359">
        <v>88</v>
      </c>
      <c r="AU12" s="359">
        <v>0</v>
      </c>
    </row>
    <row r="13" spans="1:50" ht="15" customHeight="1">
      <c r="A13" s="183" t="s">
        <v>409</v>
      </c>
      <c r="B13" s="357"/>
      <c r="C13" s="357"/>
      <c r="D13" s="359">
        <v>8373</v>
      </c>
      <c r="E13" s="359">
        <v>3949</v>
      </c>
      <c r="F13" s="359">
        <v>7380</v>
      </c>
      <c r="G13" s="359">
        <v>3471</v>
      </c>
      <c r="H13" s="359">
        <v>6944</v>
      </c>
      <c r="I13" s="359">
        <v>3396</v>
      </c>
      <c r="J13" s="359">
        <v>5321</v>
      </c>
      <c r="K13" s="359">
        <v>2700</v>
      </c>
      <c r="L13" s="359">
        <v>3590</v>
      </c>
      <c r="M13" s="359">
        <v>1893</v>
      </c>
      <c r="N13" s="363">
        <v>31608</v>
      </c>
      <c r="O13" s="363">
        <v>15409</v>
      </c>
      <c r="P13" s="183" t="s">
        <v>409</v>
      </c>
      <c r="Q13" s="359">
        <v>2676</v>
      </c>
      <c r="R13" s="359">
        <v>1216</v>
      </c>
      <c r="S13" s="359">
        <v>2152</v>
      </c>
      <c r="T13" s="359">
        <v>931</v>
      </c>
      <c r="U13" s="359">
        <v>2098</v>
      </c>
      <c r="V13" s="359">
        <v>939</v>
      </c>
      <c r="W13" s="359">
        <v>1385</v>
      </c>
      <c r="X13" s="359">
        <v>696</v>
      </c>
      <c r="Y13" s="359">
        <v>841</v>
      </c>
      <c r="Z13" s="359">
        <v>449</v>
      </c>
      <c r="AA13" s="357">
        <v>9152</v>
      </c>
      <c r="AB13" s="357">
        <v>4231</v>
      </c>
      <c r="AC13" s="183" t="s">
        <v>409</v>
      </c>
      <c r="AD13" s="183">
        <v>0</v>
      </c>
      <c r="AE13" s="359">
        <v>179</v>
      </c>
      <c r="AF13" s="359">
        <v>173</v>
      </c>
      <c r="AG13" s="359">
        <v>168</v>
      </c>
      <c r="AH13" s="359">
        <v>148</v>
      </c>
      <c r="AI13" s="359">
        <v>135</v>
      </c>
      <c r="AJ13" s="359">
        <v>803</v>
      </c>
      <c r="AK13" s="359">
        <v>577</v>
      </c>
      <c r="AL13" s="359">
        <v>511</v>
      </c>
      <c r="AM13" s="359">
        <v>66</v>
      </c>
      <c r="AN13" s="359">
        <v>702</v>
      </c>
      <c r="AO13" s="183">
        <v>0</v>
      </c>
      <c r="AP13" s="359">
        <v>76</v>
      </c>
      <c r="AQ13" s="359">
        <v>90</v>
      </c>
      <c r="AR13" s="359">
        <v>792</v>
      </c>
      <c r="AS13" s="359">
        <v>147</v>
      </c>
      <c r="AT13" s="359">
        <v>128</v>
      </c>
      <c r="AU13" s="359">
        <v>19</v>
      </c>
    </row>
    <row r="14" spans="1:50" ht="15" customHeight="1">
      <c r="A14" s="183" t="s">
        <v>410</v>
      </c>
      <c r="B14" s="357"/>
      <c r="C14" s="357"/>
      <c r="D14" s="359">
        <v>6384</v>
      </c>
      <c r="E14" s="359">
        <v>2919</v>
      </c>
      <c r="F14" s="359">
        <v>5929</v>
      </c>
      <c r="G14" s="359">
        <v>2696</v>
      </c>
      <c r="H14" s="359">
        <v>5523</v>
      </c>
      <c r="I14" s="359">
        <v>2615</v>
      </c>
      <c r="J14" s="359">
        <v>4100</v>
      </c>
      <c r="K14" s="359">
        <v>2086</v>
      </c>
      <c r="L14" s="359">
        <v>2662</v>
      </c>
      <c r="M14" s="359">
        <v>1373</v>
      </c>
      <c r="N14" s="363">
        <v>24598</v>
      </c>
      <c r="O14" s="363">
        <v>11689</v>
      </c>
      <c r="P14" s="183" t="s">
        <v>410</v>
      </c>
      <c r="Q14" s="359">
        <v>2089</v>
      </c>
      <c r="R14" s="359">
        <v>918</v>
      </c>
      <c r="S14" s="359">
        <v>1924</v>
      </c>
      <c r="T14" s="359">
        <v>757</v>
      </c>
      <c r="U14" s="359">
        <v>1837</v>
      </c>
      <c r="V14" s="359">
        <v>824</v>
      </c>
      <c r="W14" s="359">
        <v>1154</v>
      </c>
      <c r="X14" s="359">
        <v>570</v>
      </c>
      <c r="Y14" s="359">
        <v>600</v>
      </c>
      <c r="Z14" s="359">
        <v>305</v>
      </c>
      <c r="AA14" s="357">
        <v>7604</v>
      </c>
      <c r="AB14" s="357">
        <v>3374</v>
      </c>
      <c r="AC14" s="183" t="s">
        <v>410</v>
      </c>
      <c r="AD14" s="183">
        <v>0</v>
      </c>
      <c r="AE14" s="359">
        <v>177</v>
      </c>
      <c r="AF14" s="359">
        <v>170</v>
      </c>
      <c r="AG14" s="359">
        <v>169</v>
      </c>
      <c r="AH14" s="359">
        <v>152</v>
      </c>
      <c r="AI14" s="359">
        <v>148</v>
      </c>
      <c r="AJ14" s="359">
        <v>816</v>
      </c>
      <c r="AK14" s="359">
        <v>610</v>
      </c>
      <c r="AL14" s="359">
        <v>512</v>
      </c>
      <c r="AM14" s="359">
        <v>98</v>
      </c>
      <c r="AN14" s="359">
        <v>542</v>
      </c>
      <c r="AO14" s="183">
        <v>0</v>
      </c>
      <c r="AP14" s="359">
        <v>30</v>
      </c>
      <c r="AQ14" s="359">
        <v>13</v>
      </c>
      <c r="AR14" s="359">
        <v>555</v>
      </c>
      <c r="AS14" s="359">
        <v>165</v>
      </c>
      <c r="AT14" s="359">
        <v>154</v>
      </c>
      <c r="AU14" s="359">
        <v>11</v>
      </c>
    </row>
    <row r="15" spans="1:50" ht="15" customHeight="1">
      <c r="A15" s="183" t="s">
        <v>411</v>
      </c>
      <c r="B15" s="357"/>
      <c r="C15" s="357"/>
      <c r="D15" s="359">
        <v>6505</v>
      </c>
      <c r="E15" s="359">
        <v>2952</v>
      </c>
      <c r="F15" s="359">
        <v>5396</v>
      </c>
      <c r="G15" s="359">
        <v>2529</v>
      </c>
      <c r="H15" s="359">
        <v>4365</v>
      </c>
      <c r="I15" s="359">
        <v>2139</v>
      </c>
      <c r="J15" s="359">
        <v>2873</v>
      </c>
      <c r="K15" s="359">
        <v>1405</v>
      </c>
      <c r="L15" s="359">
        <v>1535</v>
      </c>
      <c r="M15" s="359">
        <v>756</v>
      </c>
      <c r="N15" s="363">
        <v>20674</v>
      </c>
      <c r="O15" s="363">
        <v>9781</v>
      </c>
      <c r="P15" s="183" t="s">
        <v>411</v>
      </c>
      <c r="Q15" s="359">
        <v>2061</v>
      </c>
      <c r="R15" s="359">
        <v>877</v>
      </c>
      <c r="S15" s="359">
        <v>1552</v>
      </c>
      <c r="T15" s="359">
        <v>683</v>
      </c>
      <c r="U15" s="359">
        <v>1148</v>
      </c>
      <c r="V15" s="359">
        <v>537</v>
      </c>
      <c r="W15" s="359">
        <v>781</v>
      </c>
      <c r="X15" s="359">
        <v>365</v>
      </c>
      <c r="Y15" s="359">
        <v>368</v>
      </c>
      <c r="Z15" s="359">
        <v>188</v>
      </c>
      <c r="AA15" s="357">
        <v>5910</v>
      </c>
      <c r="AB15" s="357">
        <v>2650</v>
      </c>
      <c r="AC15" s="183" t="s">
        <v>411</v>
      </c>
      <c r="AD15" s="183">
        <v>0</v>
      </c>
      <c r="AE15" s="359">
        <v>148</v>
      </c>
      <c r="AF15" s="359">
        <v>144</v>
      </c>
      <c r="AG15" s="359">
        <v>136</v>
      </c>
      <c r="AH15" s="359">
        <v>127</v>
      </c>
      <c r="AI15" s="359">
        <v>100</v>
      </c>
      <c r="AJ15" s="359">
        <v>655</v>
      </c>
      <c r="AK15" s="359">
        <v>442</v>
      </c>
      <c r="AL15" s="359">
        <v>340</v>
      </c>
      <c r="AM15" s="359">
        <v>102</v>
      </c>
      <c r="AN15" s="359">
        <v>364</v>
      </c>
      <c r="AO15" s="183">
        <v>0</v>
      </c>
      <c r="AP15" s="359">
        <v>52</v>
      </c>
      <c r="AQ15" s="359">
        <v>8</v>
      </c>
      <c r="AR15" s="359">
        <v>372</v>
      </c>
      <c r="AS15" s="359">
        <v>126</v>
      </c>
      <c r="AT15" s="359">
        <v>124</v>
      </c>
      <c r="AU15" s="359">
        <v>2</v>
      </c>
    </row>
    <row r="16" spans="1:50" ht="15" customHeight="1">
      <c r="A16" s="183" t="s">
        <v>412</v>
      </c>
      <c r="B16" s="357"/>
      <c r="C16" s="357"/>
      <c r="D16" s="359">
        <v>6812</v>
      </c>
      <c r="E16" s="359">
        <v>3114</v>
      </c>
      <c r="F16" s="359">
        <v>7002</v>
      </c>
      <c r="G16" s="359">
        <v>3246</v>
      </c>
      <c r="H16" s="359">
        <v>6700</v>
      </c>
      <c r="I16" s="359">
        <v>3303</v>
      </c>
      <c r="J16" s="359">
        <v>4612</v>
      </c>
      <c r="K16" s="359">
        <v>2354</v>
      </c>
      <c r="L16" s="359">
        <v>3039</v>
      </c>
      <c r="M16" s="359">
        <v>1610</v>
      </c>
      <c r="N16" s="363">
        <v>28165</v>
      </c>
      <c r="O16" s="363">
        <v>13627</v>
      </c>
      <c r="P16" s="183" t="s">
        <v>412</v>
      </c>
      <c r="Q16" s="359">
        <v>1794</v>
      </c>
      <c r="R16" s="359">
        <v>752</v>
      </c>
      <c r="S16" s="359">
        <v>2336</v>
      </c>
      <c r="T16" s="359">
        <v>998</v>
      </c>
      <c r="U16" s="359">
        <v>2341</v>
      </c>
      <c r="V16" s="359">
        <v>1120</v>
      </c>
      <c r="W16" s="359">
        <v>1283</v>
      </c>
      <c r="X16" s="359">
        <v>622</v>
      </c>
      <c r="Y16" s="359">
        <v>672</v>
      </c>
      <c r="Z16" s="359">
        <v>350</v>
      </c>
      <c r="AA16" s="357">
        <v>8426</v>
      </c>
      <c r="AB16" s="357">
        <v>3842</v>
      </c>
      <c r="AC16" s="183" t="s">
        <v>412</v>
      </c>
      <c r="AD16" s="183">
        <v>0</v>
      </c>
      <c r="AE16" s="359">
        <v>196</v>
      </c>
      <c r="AF16" s="359">
        <v>208</v>
      </c>
      <c r="AG16" s="359">
        <v>195</v>
      </c>
      <c r="AH16" s="359">
        <v>167</v>
      </c>
      <c r="AI16" s="359">
        <v>153</v>
      </c>
      <c r="AJ16" s="359">
        <v>919</v>
      </c>
      <c r="AK16" s="359">
        <v>653</v>
      </c>
      <c r="AL16" s="359">
        <v>538</v>
      </c>
      <c r="AM16" s="359">
        <v>115</v>
      </c>
      <c r="AN16" s="359">
        <v>608</v>
      </c>
      <c r="AO16" s="183">
        <v>0</v>
      </c>
      <c r="AP16" s="359">
        <v>94</v>
      </c>
      <c r="AQ16" s="359">
        <v>225</v>
      </c>
      <c r="AR16" s="359">
        <v>833</v>
      </c>
      <c r="AS16" s="359">
        <v>188</v>
      </c>
      <c r="AT16" s="359">
        <v>174</v>
      </c>
      <c r="AU16" s="359">
        <v>14</v>
      </c>
    </row>
    <row r="17" spans="1:47" ht="15" customHeight="1">
      <c r="A17" s="183" t="s">
        <v>413</v>
      </c>
      <c r="B17" s="357"/>
      <c r="C17" s="357"/>
      <c r="D17" s="359">
        <v>4079</v>
      </c>
      <c r="E17" s="359">
        <v>1903</v>
      </c>
      <c r="F17" s="359">
        <v>3606</v>
      </c>
      <c r="G17" s="359">
        <v>1718</v>
      </c>
      <c r="H17" s="359">
        <v>3247</v>
      </c>
      <c r="I17" s="359">
        <v>1624</v>
      </c>
      <c r="J17" s="359">
        <v>2152</v>
      </c>
      <c r="K17" s="359">
        <v>1097</v>
      </c>
      <c r="L17" s="359">
        <v>992</v>
      </c>
      <c r="M17" s="359">
        <v>546</v>
      </c>
      <c r="N17" s="363">
        <v>14076</v>
      </c>
      <c r="O17" s="363">
        <v>6888</v>
      </c>
      <c r="P17" s="183" t="s">
        <v>413</v>
      </c>
      <c r="Q17" s="359">
        <v>1430</v>
      </c>
      <c r="R17" s="359">
        <v>596</v>
      </c>
      <c r="S17" s="359">
        <v>1235</v>
      </c>
      <c r="T17" s="359">
        <v>533</v>
      </c>
      <c r="U17" s="359">
        <v>1120</v>
      </c>
      <c r="V17" s="359">
        <v>545</v>
      </c>
      <c r="W17" s="359">
        <v>577</v>
      </c>
      <c r="X17" s="359">
        <v>300</v>
      </c>
      <c r="Y17" s="359">
        <v>149</v>
      </c>
      <c r="Z17" s="359">
        <v>90</v>
      </c>
      <c r="AA17" s="357">
        <v>4511</v>
      </c>
      <c r="AB17" s="357">
        <v>2064</v>
      </c>
      <c r="AC17" s="183" t="s">
        <v>413</v>
      </c>
      <c r="AD17" s="183">
        <v>0</v>
      </c>
      <c r="AE17" s="359">
        <v>100</v>
      </c>
      <c r="AF17" s="359">
        <v>96</v>
      </c>
      <c r="AG17" s="359">
        <v>96</v>
      </c>
      <c r="AH17" s="359">
        <v>88</v>
      </c>
      <c r="AI17" s="359">
        <v>82</v>
      </c>
      <c r="AJ17" s="359">
        <v>462</v>
      </c>
      <c r="AK17" s="359">
        <v>352</v>
      </c>
      <c r="AL17" s="359">
        <v>280</v>
      </c>
      <c r="AM17" s="359">
        <v>72</v>
      </c>
      <c r="AN17" s="359">
        <v>257</v>
      </c>
      <c r="AO17" s="183">
        <v>0</v>
      </c>
      <c r="AP17" s="359">
        <v>75</v>
      </c>
      <c r="AQ17" s="359">
        <v>1</v>
      </c>
      <c r="AR17" s="359">
        <v>258</v>
      </c>
      <c r="AS17" s="359">
        <v>94</v>
      </c>
      <c r="AT17" s="359">
        <v>91</v>
      </c>
      <c r="AU17" s="359">
        <v>3</v>
      </c>
    </row>
    <row r="18" spans="1:47" ht="15" customHeight="1">
      <c r="A18" s="183" t="s">
        <v>414</v>
      </c>
      <c r="B18" s="357"/>
      <c r="C18" s="357"/>
      <c r="D18" s="359">
        <v>7663</v>
      </c>
      <c r="E18" s="359">
        <v>3609</v>
      </c>
      <c r="F18" s="359">
        <v>5954</v>
      </c>
      <c r="G18" s="359">
        <v>2747</v>
      </c>
      <c r="H18" s="359">
        <v>5163</v>
      </c>
      <c r="I18" s="359">
        <v>2527</v>
      </c>
      <c r="J18" s="359">
        <v>3391</v>
      </c>
      <c r="K18" s="359">
        <v>1699</v>
      </c>
      <c r="L18" s="359">
        <v>1895</v>
      </c>
      <c r="M18" s="359">
        <v>1008</v>
      </c>
      <c r="N18" s="363">
        <v>24066</v>
      </c>
      <c r="O18" s="363">
        <v>11590</v>
      </c>
      <c r="P18" s="183" t="s">
        <v>414</v>
      </c>
      <c r="Q18" s="359">
        <v>2681</v>
      </c>
      <c r="R18" s="359">
        <v>1170</v>
      </c>
      <c r="S18" s="359">
        <v>2068</v>
      </c>
      <c r="T18" s="359">
        <v>861</v>
      </c>
      <c r="U18" s="359">
        <v>1907</v>
      </c>
      <c r="V18" s="359">
        <v>910</v>
      </c>
      <c r="W18" s="359">
        <v>1050</v>
      </c>
      <c r="X18" s="359">
        <v>516</v>
      </c>
      <c r="Y18" s="359">
        <v>431</v>
      </c>
      <c r="Z18" s="359">
        <v>239</v>
      </c>
      <c r="AA18" s="357">
        <v>8137</v>
      </c>
      <c r="AB18" s="357">
        <v>3696</v>
      </c>
      <c r="AC18" s="183" t="s">
        <v>414</v>
      </c>
      <c r="AD18" s="183">
        <v>0</v>
      </c>
      <c r="AE18" s="359">
        <v>228</v>
      </c>
      <c r="AF18" s="359">
        <v>220</v>
      </c>
      <c r="AG18" s="359">
        <v>212</v>
      </c>
      <c r="AH18" s="359">
        <v>201</v>
      </c>
      <c r="AI18" s="359">
        <v>174</v>
      </c>
      <c r="AJ18" s="359">
        <v>1035</v>
      </c>
      <c r="AK18" s="359">
        <v>626</v>
      </c>
      <c r="AL18" s="359">
        <v>529</v>
      </c>
      <c r="AM18" s="359">
        <v>97</v>
      </c>
      <c r="AN18" s="359">
        <v>533</v>
      </c>
      <c r="AO18" s="183">
        <v>0</v>
      </c>
      <c r="AP18" s="359">
        <v>191</v>
      </c>
      <c r="AQ18" s="359">
        <v>1</v>
      </c>
      <c r="AR18" s="359">
        <v>534</v>
      </c>
      <c r="AS18" s="359">
        <v>216</v>
      </c>
      <c r="AT18" s="359">
        <v>212</v>
      </c>
      <c r="AU18" s="359">
        <v>4</v>
      </c>
    </row>
    <row r="19" spans="1:47" ht="15" customHeight="1">
      <c r="A19" s="183" t="s">
        <v>415</v>
      </c>
      <c r="B19" s="357"/>
      <c r="C19" s="357"/>
      <c r="D19" s="359">
        <v>4808</v>
      </c>
      <c r="E19" s="359">
        <v>2241</v>
      </c>
      <c r="F19" s="359">
        <v>3381</v>
      </c>
      <c r="G19" s="359">
        <v>1605</v>
      </c>
      <c r="H19" s="359">
        <v>2799</v>
      </c>
      <c r="I19" s="359">
        <v>1369</v>
      </c>
      <c r="J19" s="359">
        <v>1453</v>
      </c>
      <c r="K19" s="359">
        <v>729</v>
      </c>
      <c r="L19" s="359">
        <v>810</v>
      </c>
      <c r="M19" s="359">
        <v>427</v>
      </c>
      <c r="N19" s="363">
        <v>13251</v>
      </c>
      <c r="O19" s="363">
        <v>6371</v>
      </c>
      <c r="P19" s="183" t="s">
        <v>415</v>
      </c>
      <c r="Q19" s="359">
        <v>1505</v>
      </c>
      <c r="R19" s="359">
        <v>626</v>
      </c>
      <c r="S19" s="359">
        <v>1118</v>
      </c>
      <c r="T19" s="359">
        <v>523</v>
      </c>
      <c r="U19" s="359">
        <v>994</v>
      </c>
      <c r="V19" s="359">
        <v>489</v>
      </c>
      <c r="W19" s="359">
        <v>424</v>
      </c>
      <c r="X19" s="359">
        <v>205</v>
      </c>
      <c r="Y19" s="359">
        <v>165</v>
      </c>
      <c r="Z19" s="359">
        <v>79</v>
      </c>
      <c r="AA19" s="357">
        <v>4206</v>
      </c>
      <c r="AB19" s="357">
        <v>1922</v>
      </c>
      <c r="AC19" s="183" t="s">
        <v>415</v>
      </c>
      <c r="AD19" s="183">
        <v>0</v>
      </c>
      <c r="AE19" s="359">
        <v>121</v>
      </c>
      <c r="AF19" s="359">
        <v>116</v>
      </c>
      <c r="AG19" s="359">
        <v>120</v>
      </c>
      <c r="AH19" s="359">
        <v>94</v>
      </c>
      <c r="AI19" s="359">
        <v>75</v>
      </c>
      <c r="AJ19" s="359">
        <v>526</v>
      </c>
      <c r="AK19" s="359">
        <v>298</v>
      </c>
      <c r="AL19" s="359">
        <v>257</v>
      </c>
      <c r="AM19" s="359">
        <v>41</v>
      </c>
      <c r="AN19" s="359">
        <v>237</v>
      </c>
      <c r="AO19" s="183">
        <v>0</v>
      </c>
      <c r="AP19" s="359">
        <v>49</v>
      </c>
      <c r="AQ19" s="359">
        <v>116</v>
      </c>
      <c r="AR19" s="359">
        <v>353</v>
      </c>
      <c r="AS19" s="359">
        <v>137</v>
      </c>
      <c r="AT19" s="359">
        <v>116</v>
      </c>
      <c r="AU19" s="359">
        <v>21</v>
      </c>
    </row>
    <row r="20" spans="1:47" ht="15" customHeight="1">
      <c r="A20" s="183" t="s">
        <v>416</v>
      </c>
      <c r="B20" s="357"/>
      <c r="C20" s="357"/>
      <c r="D20" s="359">
        <v>10153</v>
      </c>
      <c r="E20" s="359">
        <v>4824</v>
      </c>
      <c r="F20" s="359">
        <v>7731</v>
      </c>
      <c r="G20" s="359">
        <v>3616</v>
      </c>
      <c r="H20" s="359">
        <v>6219</v>
      </c>
      <c r="I20" s="359">
        <v>3017</v>
      </c>
      <c r="J20" s="359">
        <v>3432</v>
      </c>
      <c r="K20" s="359">
        <v>1653</v>
      </c>
      <c r="L20" s="359">
        <v>1765</v>
      </c>
      <c r="M20" s="359">
        <v>843</v>
      </c>
      <c r="N20" s="363">
        <v>29300</v>
      </c>
      <c r="O20" s="363">
        <v>13953</v>
      </c>
      <c r="P20" s="183" t="s">
        <v>416</v>
      </c>
      <c r="Q20" s="359">
        <v>3262</v>
      </c>
      <c r="R20" s="359">
        <v>1712</v>
      </c>
      <c r="S20" s="359">
        <v>2395</v>
      </c>
      <c r="T20" s="359">
        <v>1032</v>
      </c>
      <c r="U20" s="359">
        <v>1930</v>
      </c>
      <c r="V20" s="359">
        <v>891</v>
      </c>
      <c r="W20" s="359">
        <v>914</v>
      </c>
      <c r="X20" s="359">
        <v>504</v>
      </c>
      <c r="Y20" s="359">
        <v>365</v>
      </c>
      <c r="Z20" s="359">
        <v>182</v>
      </c>
      <c r="AA20" s="357">
        <v>8866</v>
      </c>
      <c r="AB20" s="357">
        <v>4321</v>
      </c>
      <c r="AC20" s="183" t="s">
        <v>416</v>
      </c>
      <c r="AD20" s="183">
        <v>0</v>
      </c>
      <c r="AE20" s="359">
        <v>220</v>
      </c>
      <c r="AF20" s="359">
        <v>216</v>
      </c>
      <c r="AG20" s="359">
        <v>208</v>
      </c>
      <c r="AH20" s="359">
        <v>181</v>
      </c>
      <c r="AI20" s="359">
        <v>154</v>
      </c>
      <c r="AJ20" s="359">
        <v>979</v>
      </c>
      <c r="AK20" s="359">
        <v>540</v>
      </c>
      <c r="AL20" s="359">
        <v>441</v>
      </c>
      <c r="AM20" s="359">
        <v>99</v>
      </c>
      <c r="AN20" s="359">
        <v>416</v>
      </c>
      <c r="AO20" s="183">
        <v>0</v>
      </c>
      <c r="AP20" s="359">
        <v>99</v>
      </c>
      <c r="AQ20" s="359">
        <v>4</v>
      </c>
      <c r="AR20" s="359">
        <v>420</v>
      </c>
      <c r="AS20" s="359">
        <v>217</v>
      </c>
      <c r="AT20" s="359">
        <v>207</v>
      </c>
      <c r="AU20" s="359">
        <v>10</v>
      </c>
    </row>
    <row r="21" spans="1:47" ht="15" customHeight="1">
      <c r="A21" s="183" t="s">
        <v>417</v>
      </c>
      <c r="B21" s="357"/>
      <c r="C21" s="357"/>
      <c r="D21" s="359">
        <v>3665</v>
      </c>
      <c r="E21" s="359">
        <v>1749</v>
      </c>
      <c r="F21" s="359">
        <v>3638</v>
      </c>
      <c r="G21" s="359">
        <v>1686</v>
      </c>
      <c r="H21" s="359">
        <v>3752</v>
      </c>
      <c r="I21" s="359">
        <v>1810</v>
      </c>
      <c r="J21" s="359">
        <v>2951</v>
      </c>
      <c r="K21" s="359">
        <v>1464</v>
      </c>
      <c r="L21" s="359">
        <v>2737</v>
      </c>
      <c r="M21" s="359">
        <v>1407</v>
      </c>
      <c r="N21" s="363">
        <v>16743</v>
      </c>
      <c r="O21" s="363">
        <v>8116</v>
      </c>
      <c r="P21" s="183" t="s">
        <v>417</v>
      </c>
      <c r="Q21" s="359">
        <v>1086</v>
      </c>
      <c r="R21" s="359">
        <v>462</v>
      </c>
      <c r="S21" s="359">
        <v>938</v>
      </c>
      <c r="T21" s="359">
        <v>372</v>
      </c>
      <c r="U21" s="359">
        <v>1149</v>
      </c>
      <c r="V21" s="359">
        <v>533</v>
      </c>
      <c r="W21" s="359">
        <v>692</v>
      </c>
      <c r="X21" s="359">
        <v>314</v>
      </c>
      <c r="Y21" s="359">
        <v>778</v>
      </c>
      <c r="Z21" s="359">
        <v>403</v>
      </c>
      <c r="AA21" s="357">
        <v>4643</v>
      </c>
      <c r="AB21" s="357">
        <v>2084</v>
      </c>
      <c r="AC21" s="183" t="s">
        <v>417</v>
      </c>
      <c r="AD21" s="183">
        <v>0</v>
      </c>
      <c r="AE21" s="359">
        <v>83</v>
      </c>
      <c r="AF21" s="359">
        <v>80</v>
      </c>
      <c r="AG21" s="359">
        <v>90</v>
      </c>
      <c r="AH21" s="359">
        <v>77</v>
      </c>
      <c r="AI21" s="359">
        <v>79</v>
      </c>
      <c r="AJ21" s="359">
        <v>409</v>
      </c>
      <c r="AK21" s="359">
        <v>266</v>
      </c>
      <c r="AL21" s="359">
        <v>240</v>
      </c>
      <c r="AM21" s="359">
        <v>26</v>
      </c>
      <c r="AN21" s="359">
        <v>390</v>
      </c>
      <c r="AO21" s="183">
        <v>0</v>
      </c>
      <c r="AP21" s="359">
        <v>16</v>
      </c>
      <c r="AQ21" s="359">
        <v>117</v>
      </c>
      <c r="AR21" s="359">
        <v>507</v>
      </c>
      <c r="AS21" s="359">
        <v>48</v>
      </c>
      <c r="AT21" s="359">
        <v>48</v>
      </c>
      <c r="AU21" s="359">
        <v>0</v>
      </c>
    </row>
    <row r="22" spans="1:47" ht="15" customHeight="1">
      <c r="A22" s="183" t="s">
        <v>418</v>
      </c>
      <c r="B22" s="357"/>
      <c r="C22" s="357"/>
      <c r="D22" s="359">
        <v>11227</v>
      </c>
      <c r="E22" s="359">
        <v>5244</v>
      </c>
      <c r="F22" s="359">
        <v>8832</v>
      </c>
      <c r="G22" s="359">
        <v>4262</v>
      </c>
      <c r="H22" s="359">
        <v>7059</v>
      </c>
      <c r="I22" s="359">
        <v>3392</v>
      </c>
      <c r="J22" s="359">
        <v>4183</v>
      </c>
      <c r="K22" s="359">
        <v>2071</v>
      </c>
      <c r="L22" s="359">
        <v>2581</v>
      </c>
      <c r="M22" s="359">
        <v>1287</v>
      </c>
      <c r="N22" s="363">
        <v>33882</v>
      </c>
      <c r="O22" s="363">
        <v>16256</v>
      </c>
      <c r="P22" s="183" t="s">
        <v>418</v>
      </c>
      <c r="Q22" s="359">
        <v>3781</v>
      </c>
      <c r="R22" s="359">
        <v>1715</v>
      </c>
      <c r="S22" s="359">
        <v>2846</v>
      </c>
      <c r="T22" s="359">
        <v>1328</v>
      </c>
      <c r="U22" s="359">
        <v>2143</v>
      </c>
      <c r="V22" s="359">
        <v>1043</v>
      </c>
      <c r="W22" s="359">
        <v>887</v>
      </c>
      <c r="X22" s="359">
        <v>443</v>
      </c>
      <c r="Y22" s="359">
        <v>603</v>
      </c>
      <c r="Z22" s="359">
        <v>304</v>
      </c>
      <c r="AA22" s="357">
        <v>10260</v>
      </c>
      <c r="AB22" s="357">
        <v>4833</v>
      </c>
      <c r="AC22" s="183" t="s">
        <v>418</v>
      </c>
      <c r="AD22" s="183">
        <v>0</v>
      </c>
      <c r="AE22" s="359">
        <v>202</v>
      </c>
      <c r="AF22" s="359">
        <v>202</v>
      </c>
      <c r="AG22" s="359">
        <v>187</v>
      </c>
      <c r="AH22" s="359">
        <v>165</v>
      </c>
      <c r="AI22" s="359">
        <v>159</v>
      </c>
      <c r="AJ22" s="359">
        <v>915</v>
      </c>
      <c r="AK22" s="359">
        <v>630</v>
      </c>
      <c r="AL22" s="359">
        <v>545</v>
      </c>
      <c r="AM22" s="359">
        <v>85</v>
      </c>
      <c r="AN22" s="359">
        <v>556</v>
      </c>
      <c r="AO22" s="183">
        <v>0</v>
      </c>
      <c r="AP22" s="359">
        <v>102</v>
      </c>
      <c r="AQ22" s="359">
        <v>11</v>
      </c>
      <c r="AR22" s="359">
        <v>567</v>
      </c>
      <c r="AS22" s="359">
        <v>184</v>
      </c>
      <c r="AT22" s="359">
        <v>178</v>
      </c>
      <c r="AU22" s="359">
        <v>6</v>
      </c>
    </row>
    <row r="23" spans="1:47" ht="15" customHeight="1">
      <c r="A23" s="183" t="s">
        <v>419</v>
      </c>
      <c r="B23" s="357"/>
      <c r="C23" s="357"/>
      <c r="D23" s="359">
        <v>10302</v>
      </c>
      <c r="E23" s="359">
        <v>4786</v>
      </c>
      <c r="F23" s="359">
        <v>8135</v>
      </c>
      <c r="G23" s="359">
        <v>3829</v>
      </c>
      <c r="H23" s="359">
        <v>6915</v>
      </c>
      <c r="I23" s="359">
        <v>3541</v>
      </c>
      <c r="J23" s="359">
        <v>4230</v>
      </c>
      <c r="K23" s="359">
        <v>2161</v>
      </c>
      <c r="L23" s="359">
        <v>2077</v>
      </c>
      <c r="M23" s="359">
        <v>1108</v>
      </c>
      <c r="N23" s="363">
        <v>31659</v>
      </c>
      <c r="O23" s="363">
        <v>15425</v>
      </c>
      <c r="P23" s="183" t="s">
        <v>419</v>
      </c>
      <c r="Q23" s="359">
        <v>3994</v>
      </c>
      <c r="R23" s="359">
        <v>1720</v>
      </c>
      <c r="S23" s="359">
        <v>2612</v>
      </c>
      <c r="T23" s="359">
        <v>1154</v>
      </c>
      <c r="U23" s="359">
        <v>2195</v>
      </c>
      <c r="V23" s="359">
        <v>1119</v>
      </c>
      <c r="W23" s="359">
        <v>1116</v>
      </c>
      <c r="X23" s="359">
        <v>590</v>
      </c>
      <c r="Y23" s="359">
        <v>286</v>
      </c>
      <c r="Z23" s="359">
        <v>166</v>
      </c>
      <c r="AA23" s="357">
        <v>10203</v>
      </c>
      <c r="AB23" s="357">
        <v>4749</v>
      </c>
      <c r="AC23" s="183" t="s">
        <v>419</v>
      </c>
      <c r="AD23" s="183">
        <v>0</v>
      </c>
      <c r="AE23" s="359">
        <v>219</v>
      </c>
      <c r="AF23" s="359">
        <v>204</v>
      </c>
      <c r="AG23" s="359">
        <v>203</v>
      </c>
      <c r="AH23" s="359">
        <v>184</v>
      </c>
      <c r="AI23" s="359">
        <v>162</v>
      </c>
      <c r="AJ23" s="359">
        <v>972</v>
      </c>
      <c r="AK23" s="359">
        <v>604</v>
      </c>
      <c r="AL23" s="359">
        <v>517</v>
      </c>
      <c r="AM23" s="359">
        <v>87</v>
      </c>
      <c r="AN23" s="359">
        <v>546</v>
      </c>
      <c r="AO23" s="183">
        <v>0</v>
      </c>
      <c r="AP23" s="359">
        <v>135</v>
      </c>
      <c r="AQ23" s="359">
        <v>12</v>
      </c>
      <c r="AR23" s="359">
        <v>558</v>
      </c>
      <c r="AS23" s="359">
        <v>192</v>
      </c>
      <c r="AT23" s="359">
        <v>185</v>
      </c>
      <c r="AU23" s="359">
        <v>7</v>
      </c>
    </row>
    <row r="24" spans="1:47" ht="15" customHeight="1">
      <c r="A24" s="183" t="s">
        <v>420</v>
      </c>
      <c r="B24" s="357"/>
      <c r="C24" s="357"/>
      <c r="D24" s="359">
        <v>10119</v>
      </c>
      <c r="E24" s="359">
        <v>4842</v>
      </c>
      <c r="F24" s="359">
        <v>7287</v>
      </c>
      <c r="G24" s="359">
        <v>3439</v>
      </c>
      <c r="H24" s="359">
        <v>6037</v>
      </c>
      <c r="I24" s="359">
        <v>2868</v>
      </c>
      <c r="J24" s="359">
        <v>3471</v>
      </c>
      <c r="K24" s="359">
        <v>1667</v>
      </c>
      <c r="L24" s="359">
        <v>1810</v>
      </c>
      <c r="M24" s="359">
        <v>874</v>
      </c>
      <c r="N24" s="363">
        <v>28724</v>
      </c>
      <c r="O24" s="363">
        <v>13690</v>
      </c>
      <c r="P24" s="183" t="s">
        <v>420</v>
      </c>
      <c r="Q24" s="359">
        <v>3708</v>
      </c>
      <c r="R24" s="359">
        <v>1716</v>
      </c>
      <c r="S24" s="359">
        <v>2228</v>
      </c>
      <c r="T24" s="359">
        <v>982</v>
      </c>
      <c r="U24" s="359">
        <v>1778</v>
      </c>
      <c r="V24" s="359">
        <v>755</v>
      </c>
      <c r="W24" s="359">
        <v>852</v>
      </c>
      <c r="X24" s="359">
        <v>421</v>
      </c>
      <c r="Y24" s="359">
        <v>362</v>
      </c>
      <c r="Z24" s="359">
        <v>178</v>
      </c>
      <c r="AA24" s="357">
        <v>8928</v>
      </c>
      <c r="AB24" s="357">
        <v>4052</v>
      </c>
      <c r="AC24" s="183" t="s">
        <v>420</v>
      </c>
      <c r="AD24" s="183">
        <v>0</v>
      </c>
      <c r="AE24" s="359">
        <v>191</v>
      </c>
      <c r="AF24" s="359">
        <v>178</v>
      </c>
      <c r="AG24" s="359">
        <v>178</v>
      </c>
      <c r="AH24" s="359">
        <v>158</v>
      </c>
      <c r="AI24" s="359">
        <v>144</v>
      </c>
      <c r="AJ24" s="359">
        <v>849</v>
      </c>
      <c r="AK24" s="359">
        <v>489</v>
      </c>
      <c r="AL24" s="359">
        <v>440</v>
      </c>
      <c r="AM24" s="359">
        <v>49</v>
      </c>
      <c r="AN24" s="359">
        <v>503</v>
      </c>
      <c r="AO24" s="183">
        <v>0</v>
      </c>
      <c r="AP24" s="359">
        <v>146</v>
      </c>
      <c r="AQ24" s="359">
        <v>4</v>
      </c>
      <c r="AR24" s="359">
        <v>507</v>
      </c>
      <c r="AS24" s="359">
        <v>190</v>
      </c>
      <c r="AT24" s="359">
        <v>173</v>
      </c>
      <c r="AU24" s="359">
        <v>17</v>
      </c>
    </row>
    <row r="25" spans="1:47" ht="15" customHeight="1">
      <c r="A25" s="183" t="s">
        <v>421</v>
      </c>
      <c r="B25" s="357"/>
      <c r="C25" s="357"/>
      <c r="D25" s="359">
        <v>4546</v>
      </c>
      <c r="E25" s="359">
        <v>2146</v>
      </c>
      <c r="F25" s="359">
        <v>3741</v>
      </c>
      <c r="G25" s="359">
        <v>1705</v>
      </c>
      <c r="H25" s="359">
        <v>3542</v>
      </c>
      <c r="I25" s="359">
        <v>1766</v>
      </c>
      <c r="J25" s="359">
        <v>2298</v>
      </c>
      <c r="K25" s="359">
        <v>1188</v>
      </c>
      <c r="L25" s="359">
        <v>1286</v>
      </c>
      <c r="M25" s="359">
        <v>663</v>
      </c>
      <c r="N25" s="363">
        <v>15413</v>
      </c>
      <c r="O25" s="363">
        <v>7468</v>
      </c>
      <c r="P25" s="183" t="s">
        <v>421</v>
      </c>
      <c r="Q25" s="359">
        <v>1312</v>
      </c>
      <c r="R25" s="359">
        <v>600</v>
      </c>
      <c r="S25" s="359">
        <v>1109</v>
      </c>
      <c r="T25" s="359">
        <v>466</v>
      </c>
      <c r="U25" s="359">
        <v>1036</v>
      </c>
      <c r="V25" s="359">
        <v>484</v>
      </c>
      <c r="W25" s="359">
        <v>591</v>
      </c>
      <c r="X25" s="359">
        <v>323</v>
      </c>
      <c r="Y25" s="359">
        <v>285</v>
      </c>
      <c r="Z25" s="359">
        <v>155</v>
      </c>
      <c r="AA25" s="357">
        <v>4333</v>
      </c>
      <c r="AB25" s="357">
        <v>2028</v>
      </c>
      <c r="AC25" s="183" t="s">
        <v>421</v>
      </c>
      <c r="AD25" s="183">
        <v>0</v>
      </c>
      <c r="AE25" s="359">
        <v>112</v>
      </c>
      <c r="AF25" s="359">
        <v>110</v>
      </c>
      <c r="AG25" s="359">
        <v>110</v>
      </c>
      <c r="AH25" s="359">
        <v>106</v>
      </c>
      <c r="AI25" s="359">
        <v>101</v>
      </c>
      <c r="AJ25" s="359">
        <v>539</v>
      </c>
      <c r="AK25" s="359">
        <v>333</v>
      </c>
      <c r="AL25" s="359">
        <v>298</v>
      </c>
      <c r="AM25" s="359">
        <v>35</v>
      </c>
      <c r="AN25" s="359">
        <v>301</v>
      </c>
      <c r="AO25" s="183">
        <v>0</v>
      </c>
      <c r="AP25" s="359">
        <v>110</v>
      </c>
      <c r="AQ25" s="359">
        <v>3</v>
      </c>
      <c r="AR25" s="359">
        <v>304</v>
      </c>
      <c r="AS25" s="359">
        <v>122</v>
      </c>
      <c r="AT25" s="359">
        <v>107</v>
      </c>
      <c r="AU25" s="359">
        <v>15</v>
      </c>
    </row>
    <row r="26" spans="1:47" ht="15" customHeight="1">
      <c r="A26" s="183" t="s">
        <v>422</v>
      </c>
      <c r="B26" s="357"/>
      <c r="C26" s="357"/>
      <c r="D26" s="359">
        <v>3690</v>
      </c>
      <c r="E26" s="359">
        <v>1753</v>
      </c>
      <c r="F26" s="359">
        <v>2135</v>
      </c>
      <c r="G26" s="359">
        <v>1064</v>
      </c>
      <c r="H26" s="359">
        <v>1520</v>
      </c>
      <c r="I26" s="359">
        <v>715</v>
      </c>
      <c r="J26" s="359">
        <v>846</v>
      </c>
      <c r="K26" s="359">
        <v>422</v>
      </c>
      <c r="L26" s="359">
        <v>403</v>
      </c>
      <c r="M26" s="359">
        <v>200</v>
      </c>
      <c r="N26" s="363">
        <v>8594</v>
      </c>
      <c r="O26" s="363">
        <v>4154</v>
      </c>
      <c r="P26" s="183" t="s">
        <v>422</v>
      </c>
      <c r="Q26" s="359">
        <v>984</v>
      </c>
      <c r="R26" s="359">
        <v>438</v>
      </c>
      <c r="S26" s="359">
        <v>573</v>
      </c>
      <c r="T26" s="359">
        <v>269</v>
      </c>
      <c r="U26" s="359">
        <v>442</v>
      </c>
      <c r="V26" s="359">
        <v>209</v>
      </c>
      <c r="W26" s="359">
        <v>200</v>
      </c>
      <c r="X26" s="359">
        <v>101</v>
      </c>
      <c r="Y26" s="359">
        <v>58</v>
      </c>
      <c r="Z26" s="359">
        <v>30</v>
      </c>
      <c r="AA26" s="357">
        <v>2257</v>
      </c>
      <c r="AB26" s="357">
        <v>1047</v>
      </c>
      <c r="AC26" s="183" t="s">
        <v>422</v>
      </c>
      <c r="AD26" s="183">
        <v>0</v>
      </c>
      <c r="AE26" s="359">
        <v>89</v>
      </c>
      <c r="AF26" s="359">
        <v>83</v>
      </c>
      <c r="AG26" s="359">
        <v>74</v>
      </c>
      <c r="AH26" s="359">
        <v>52</v>
      </c>
      <c r="AI26" s="359">
        <v>36</v>
      </c>
      <c r="AJ26" s="359">
        <v>334</v>
      </c>
      <c r="AK26" s="359">
        <v>184</v>
      </c>
      <c r="AL26" s="359">
        <v>160</v>
      </c>
      <c r="AM26" s="359">
        <v>24</v>
      </c>
      <c r="AN26" s="359">
        <v>174</v>
      </c>
      <c r="AO26" s="183">
        <v>0</v>
      </c>
      <c r="AP26" s="359">
        <v>59</v>
      </c>
      <c r="AQ26" s="359">
        <v>0</v>
      </c>
      <c r="AR26" s="359">
        <v>174</v>
      </c>
      <c r="AS26" s="359">
        <v>88</v>
      </c>
      <c r="AT26" s="359">
        <v>72</v>
      </c>
      <c r="AU26" s="359">
        <v>16</v>
      </c>
    </row>
    <row r="27" spans="1:47" ht="15" customHeight="1">
      <c r="A27" s="183" t="s">
        <v>423</v>
      </c>
      <c r="B27" s="357"/>
      <c r="C27" s="357"/>
      <c r="D27" s="359">
        <v>7240</v>
      </c>
      <c r="E27" s="359">
        <v>3321</v>
      </c>
      <c r="F27" s="359">
        <v>7116</v>
      </c>
      <c r="G27" s="359">
        <v>3296</v>
      </c>
      <c r="H27" s="359">
        <v>6818</v>
      </c>
      <c r="I27" s="359">
        <v>3149</v>
      </c>
      <c r="J27" s="359">
        <v>5046</v>
      </c>
      <c r="K27" s="359">
        <v>2478</v>
      </c>
      <c r="L27" s="359">
        <v>3645</v>
      </c>
      <c r="M27" s="359">
        <v>1903</v>
      </c>
      <c r="N27" s="363">
        <v>29865</v>
      </c>
      <c r="O27" s="363">
        <v>14147</v>
      </c>
      <c r="P27" s="183" t="s">
        <v>423</v>
      </c>
      <c r="Q27" s="359">
        <v>2314</v>
      </c>
      <c r="R27" s="359">
        <v>971</v>
      </c>
      <c r="S27" s="359">
        <v>2341</v>
      </c>
      <c r="T27" s="359">
        <v>965</v>
      </c>
      <c r="U27" s="359">
        <v>2513</v>
      </c>
      <c r="V27" s="359">
        <v>1097</v>
      </c>
      <c r="W27" s="359">
        <v>1539</v>
      </c>
      <c r="X27" s="359">
        <v>741</v>
      </c>
      <c r="Y27" s="359">
        <v>993</v>
      </c>
      <c r="Z27" s="359">
        <v>588</v>
      </c>
      <c r="AA27" s="357">
        <v>9700</v>
      </c>
      <c r="AB27" s="357">
        <v>4362</v>
      </c>
      <c r="AC27" s="183" t="s">
        <v>423</v>
      </c>
      <c r="AD27" s="183">
        <v>0</v>
      </c>
      <c r="AE27" s="359">
        <v>235</v>
      </c>
      <c r="AF27" s="359">
        <v>238</v>
      </c>
      <c r="AG27" s="359">
        <v>234</v>
      </c>
      <c r="AH27" s="359">
        <v>217</v>
      </c>
      <c r="AI27" s="359">
        <v>212</v>
      </c>
      <c r="AJ27" s="359">
        <v>1136</v>
      </c>
      <c r="AK27" s="359">
        <v>955</v>
      </c>
      <c r="AL27" s="359">
        <v>799</v>
      </c>
      <c r="AM27" s="359">
        <v>156</v>
      </c>
      <c r="AN27" s="359">
        <v>628</v>
      </c>
      <c r="AO27" s="183">
        <v>0</v>
      </c>
      <c r="AP27" s="359">
        <v>80</v>
      </c>
      <c r="AQ27" s="359">
        <v>11</v>
      </c>
      <c r="AR27" s="359">
        <v>639</v>
      </c>
      <c r="AS27" s="359">
        <v>241</v>
      </c>
      <c r="AT27" s="359">
        <v>233</v>
      </c>
      <c r="AU27" s="359">
        <v>8</v>
      </c>
    </row>
    <row r="28" spans="1:47" ht="15" customHeight="1">
      <c r="A28" s="183" t="s">
        <v>424</v>
      </c>
      <c r="B28" s="357"/>
      <c r="C28" s="357"/>
      <c r="D28" s="359">
        <v>7036</v>
      </c>
      <c r="E28" s="359">
        <v>3399</v>
      </c>
      <c r="F28" s="359">
        <v>5227</v>
      </c>
      <c r="G28" s="359">
        <v>2447</v>
      </c>
      <c r="H28" s="359">
        <v>4248</v>
      </c>
      <c r="I28" s="359">
        <v>2087</v>
      </c>
      <c r="J28" s="359">
        <v>2511</v>
      </c>
      <c r="K28" s="359">
        <v>1288</v>
      </c>
      <c r="L28" s="359">
        <v>1329</v>
      </c>
      <c r="M28" s="359">
        <v>697</v>
      </c>
      <c r="N28" s="363">
        <v>20351</v>
      </c>
      <c r="O28" s="363">
        <v>9918</v>
      </c>
      <c r="P28" s="183" t="s">
        <v>424</v>
      </c>
      <c r="Q28" s="359">
        <v>2532</v>
      </c>
      <c r="R28" s="359">
        <v>1146</v>
      </c>
      <c r="S28" s="359">
        <v>1757</v>
      </c>
      <c r="T28" s="359">
        <v>762</v>
      </c>
      <c r="U28" s="359">
        <v>1503</v>
      </c>
      <c r="V28" s="359">
        <v>718</v>
      </c>
      <c r="W28" s="359">
        <v>703</v>
      </c>
      <c r="X28" s="359">
        <v>356</v>
      </c>
      <c r="Y28" s="359">
        <v>339</v>
      </c>
      <c r="Z28" s="359">
        <v>182</v>
      </c>
      <c r="AA28" s="357">
        <v>6834</v>
      </c>
      <c r="AB28" s="357">
        <v>3164</v>
      </c>
      <c r="AC28" s="183" t="s">
        <v>424</v>
      </c>
      <c r="AD28" s="183">
        <v>0</v>
      </c>
      <c r="AE28" s="359">
        <v>141</v>
      </c>
      <c r="AF28" s="359">
        <v>137</v>
      </c>
      <c r="AG28" s="359">
        <v>135</v>
      </c>
      <c r="AH28" s="359">
        <v>110</v>
      </c>
      <c r="AI28" s="359">
        <v>83</v>
      </c>
      <c r="AJ28" s="359">
        <v>606</v>
      </c>
      <c r="AK28" s="359">
        <v>354</v>
      </c>
      <c r="AL28" s="359">
        <v>314</v>
      </c>
      <c r="AM28" s="359">
        <v>40</v>
      </c>
      <c r="AN28" s="359">
        <v>339</v>
      </c>
      <c r="AO28" s="183">
        <v>0</v>
      </c>
      <c r="AP28" s="359">
        <v>69</v>
      </c>
      <c r="AQ28" s="359">
        <v>127</v>
      </c>
      <c r="AR28" s="359">
        <v>466</v>
      </c>
      <c r="AS28" s="359">
        <v>135</v>
      </c>
      <c r="AT28" s="359">
        <v>131</v>
      </c>
      <c r="AU28" s="359">
        <v>4</v>
      </c>
    </row>
    <row r="29" spans="1:47" ht="15" customHeight="1">
      <c r="A29" s="183" t="s">
        <v>425</v>
      </c>
      <c r="B29" s="357"/>
      <c r="C29" s="357"/>
      <c r="D29" s="359">
        <v>5703</v>
      </c>
      <c r="E29" s="359">
        <v>2648</v>
      </c>
      <c r="F29" s="359">
        <v>4504</v>
      </c>
      <c r="G29" s="359">
        <v>2142</v>
      </c>
      <c r="H29" s="359">
        <v>3501</v>
      </c>
      <c r="I29" s="359">
        <v>1734</v>
      </c>
      <c r="J29" s="359">
        <v>2105</v>
      </c>
      <c r="K29" s="359">
        <v>1065</v>
      </c>
      <c r="L29" s="359">
        <v>1256</v>
      </c>
      <c r="M29" s="359">
        <v>643</v>
      </c>
      <c r="N29" s="363">
        <v>17069</v>
      </c>
      <c r="O29" s="363">
        <v>8232</v>
      </c>
      <c r="P29" s="183" t="s">
        <v>425</v>
      </c>
      <c r="Q29" s="359">
        <v>1930</v>
      </c>
      <c r="R29" s="359">
        <v>862</v>
      </c>
      <c r="S29" s="359">
        <v>1320</v>
      </c>
      <c r="T29" s="359">
        <v>585</v>
      </c>
      <c r="U29" s="359">
        <v>1080</v>
      </c>
      <c r="V29" s="359">
        <v>498</v>
      </c>
      <c r="W29" s="359">
        <v>457</v>
      </c>
      <c r="X29" s="359">
        <v>217</v>
      </c>
      <c r="Y29" s="359">
        <v>218</v>
      </c>
      <c r="Z29" s="359">
        <v>120</v>
      </c>
      <c r="AA29" s="357">
        <v>5005</v>
      </c>
      <c r="AB29" s="357">
        <v>2282</v>
      </c>
      <c r="AC29" s="183" t="s">
        <v>425</v>
      </c>
      <c r="AD29" s="183">
        <v>0</v>
      </c>
      <c r="AE29" s="359">
        <v>132</v>
      </c>
      <c r="AF29" s="359">
        <v>127</v>
      </c>
      <c r="AG29" s="359">
        <v>123</v>
      </c>
      <c r="AH29" s="359">
        <v>113</v>
      </c>
      <c r="AI29" s="359">
        <v>100</v>
      </c>
      <c r="AJ29" s="359">
        <v>595</v>
      </c>
      <c r="AK29" s="359">
        <v>327</v>
      </c>
      <c r="AL29" s="359">
        <v>311</v>
      </c>
      <c r="AM29" s="359">
        <v>16</v>
      </c>
      <c r="AN29" s="359">
        <v>351</v>
      </c>
      <c r="AO29" s="183">
        <v>0</v>
      </c>
      <c r="AP29" s="359">
        <v>78</v>
      </c>
      <c r="AQ29" s="359">
        <v>1</v>
      </c>
      <c r="AR29" s="359">
        <v>352</v>
      </c>
      <c r="AS29" s="359">
        <v>129</v>
      </c>
      <c r="AT29" s="359">
        <v>125</v>
      </c>
      <c r="AU29" s="359">
        <v>4</v>
      </c>
    </row>
    <row r="30" spans="1:47" ht="15" customHeight="1">
      <c r="A30" s="183" t="s">
        <v>426</v>
      </c>
      <c r="B30" s="357"/>
      <c r="C30" s="357"/>
      <c r="D30" s="359">
        <v>9431</v>
      </c>
      <c r="E30" s="359">
        <v>4471</v>
      </c>
      <c r="F30" s="359">
        <v>6384</v>
      </c>
      <c r="G30" s="359">
        <v>2997</v>
      </c>
      <c r="H30" s="359">
        <v>5034</v>
      </c>
      <c r="I30" s="359">
        <v>2421</v>
      </c>
      <c r="J30" s="359">
        <v>3137</v>
      </c>
      <c r="K30" s="359">
        <v>1548</v>
      </c>
      <c r="L30" s="359">
        <v>1703</v>
      </c>
      <c r="M30" s="359">
        <v>833</v>
      </c>
      <c r="N30" s="363">
        <v>25689</v>
      </c>
      <c r="O30" s="363">
        <v>12270</v>
      </c>
      <c r="P30" s="183" t="s">
        <v>426</v>
      </c>
      <c r="Q30" s="359">
        <v>3068</v>
      </c>
      <c r="R30" s="359">
        <v>1420</v>
      </c>
      <c r="S30" s="359">
        <v>1811</v>
      </c>
      <c r="T30" s="359">
        <v>764</v>
      </c>
      <c r="U30" s="359">
        <v>1577</v>
      </c>
      <c r="V30" s="359">
        <v>714</v>
      </c>
      <c r="W30" s="359">
        <v>835</v>
      </c>
      <c r="X30" s="359">
        <v>405</v>
      </c>
      <c r="Y30" s="359">
        <v>263</v>
      </c>
      <c r="Z30" s="359">
        <v>131</v>
      </c>
      <c r="AA30" s="357">
        <v>7554</v>
      </c>
      <c r="AB30" s="357">
        <v>3434</v>
      </c>
      <c r="AC30" s="183" t="s">
        <v>426</v>
      </c>
      <c r="AD30" s="183">
        <v>0</v>
      </c>
      <c r="AE30" s="359">
        <v>203</v>
      </c>
      <c r="AF30" s="359">
        <v>191</v>
      </c>
      <c r="AG30" s="359">
        <v>184</v>
      </c>
      <c r="AH30" s="359">
        <v>159</v>
      </c>
      <c r="AI30" s="359">
        <v>127</v>
      </c>
      <c r="AJ30" s="359">
        <v>864</v>
      </c>
      <c r="AK30" s="359">
        <v>481</v>
      </c>
      <c r="AL30" s="359">
        <v>437</v>
      </c>
      <c r="AM30" s="359">
        <v>44</v>
      </c>
      <c r="AN30" s="359">
        <v>498</v>
      </c>
      <c r="AO30" s="183">
        <v>0</v>
      </c>
      <c r="AP30" s="359">
        <v>79</v>
      </c>
      <c r="AQ30" s="359">
        <v>3</v>
      </c>
      <c r="AR30" s="359">
        <v>501</v>
      </c>
      <c r="AS30" s="359">
        <v>183</v>
      </c>
      <c r="AT30" s="359">
        <v>181</v>
      </c>
      <c r="AU30" s="359">
        <v>2</v>
      </c>
    </row>
    <row r="31" spans="1:47" ht="15" customHeight="1">
      <c r="A31" s="253"/>
      <c r="B31" s="360"/>
      <c r="C31" s="360"/>
      <c r="D31" s="360"/>
      <c r="E31" s="360"/>
      <c r="F31" s="360"/>
      <c r="G31" s="360"/>
      <c r="H31" s="360"/>
      <c r="I31" s="360"/>
      <c r="J31" s="360"/>
      <c r="K31" s="360"/>
      <c r="L31" s="360"/>
      <c r="M31" s="360"/>
      <c r="N31" s="360"/>
      <c r="O31" s="360"/>
      <c r="P31" s="253"/>
      <c r="Q31" s="360"/>
      <c r="R31" s="360"/>
      <c r="S31" s="360"/>
      <c r="T31" s="360"/>
      <c r="U31" s="360"/>
      <c r="V31" s="360"/>
      <c r="W31" s="360"/>
      <c r="X31" s="360"/>
      <c r="Y31" s="360"/>
      <c r="Z31" s="360"/>
      <c r="AA31" s="360"/>
      <c r="AB31" s="360"/>
      <c r="AC31" s="253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9"/>
      <c r="AT31" s="259"/>
      <c r="AU31" s="258"/>
    </row>
    <row r="32" spans="1:47">
      <c r="A32" s="260"/>
      <c r="B32" s="369"/>
      <c r="C32" s="369"/>
      <c r="D32" s="369"/>
      <c r="E32" s="369"/>
      <c r="F32" s="369"/>
      <c r="G32" s="369"/>
      <c r="H32" s="369"/>
      <c r="I32" s="369"/>
      <c r="J32" s="369"/>
      <c r="K32" s="369"/>
      <c r="L32" s="369"/>
      <c r="M32" s="369"/>
      <c r="N32" s="369"/>
      <c r="O32" s="369"/>
      <c r="P32" s="260"/>
      <c r="Q32" s="369"/>
      <c r="R32" s="369"/>
      <c r="S32" s="369"/>
      <c r="T32" s="369"/>
      <c r="U32" s="369"/>
      <c r="V32" s="369"/>
      <c r="W32" s="369"/>
      <c r="X32" s="369"/>
      <c r="Y32" s="369"/>
      <c r="Z32" s="369"/>
      <c r="AA32" s="369"/>
      <c r="AB32" s="369"/>
      <c r="AC32" s="262" t="s">
        <v>116</v>
      </c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  <c r="AR32" s="261"/>
      <c r="AS32" s="261"/>
      <c r="AT32" s="261"/>
    </row>
    <row r="33" spans="1:47">
      <c r="A33" s="245" t="s">
        <v>213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245" t="s">
        <v>214</v>
      </c>
      <c r="Q33" s="328"/>
      <c r="R33" s="328"/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245" t="s">
        <v>358</v>
      </c>
      <c r="AD33" s="245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5"/>
      <c r="AS33" s="245"/>
      <c r="AT33" s="245"/>
    </row>
    <row r="34" spans="1:47">
      <c r="A34" s="245" t="s">
        <v>998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245" t="s">
        <v>998</v>
      </c>
      <c r="Q34" s="328"/>
      <c r="R34" s="328"/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245" t="s">
        <v>301</v>
      </c>
      <c r="AD34" s="245"/>
      <c r="AE34" s="245"/>
      <c r="AF34" s="245"/>
      <c r="AG34" s="245"/>
      <c r="AH34" s="245"/>
      <c r="AI34" s="245"/>
      <c r="AJ34" s="245"/>
      <c r="AK34" s="245"/>
      <c r="AL34" s="245"/>
      <c r="AM34" s="245"/>
      <c r="AN34" s="245"/>
      <c r="AO34" s="245"/>
      <c r="AP34" s="245"/>
      <c r="AQ34" s="245"/>
      <c r="AR34" s="245"/>
      <c r="AS34" s="245"/>
      <c r="AT34" s="245"/>
    </row>
    <row r="35" spans="1:47">
      <c r="A35" s="245" t="s">
        <v>1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245" t="s">
        <v>1</v>
      </c>
      <c r="Q35" s="328"/>
      <c r="R35" s="328"/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245" t="s">
        <v>1</v>
      </c>
      <c r="AD35" s="245"/>
      <c r="AE35" s="245"/>
      <c r="AF35" s="245"/>
      <c r="AG35" s="245"/>
      <c r="AH35" s="245"/>
      <c r="AI35" s="245"/>
      <c r="AJ35" s="245"/>
      <c r="AK35" s="245"/>
      <c r="AL35" s="245"/>
      <c r="AM35" s="245"/>
      <c r="AN35" s="245"/>
      <c r="AO35" s="245"/>
      <c r="AP35" s="245"/>
      <c r="AQ35" s="245"/>
      <c r="AR35" s="245"/>
      <c r="AS35" s="245"/>
      <c r="AT35" s="245"/>
    </row>
    <row r="36" spans="1:47">
      <c r="B36" s="361"/>
      <c r="C36" s="361"/>
      <c r="D36" s="361"/>
      <c r="E36" s="361"/>
      <c r="F36" s="361"/>
      <c r="G36" s="361"/>
      <c r="H36" s="361"/>
      <c r="I36" s="361"/>
      <c r="J36" s="361"/>
      <c r="K36" s="361"/>
      <c r="L36" s="361"/>
      <c r="M36" s="361"/>
      <c r="N36" s="361"/>
      <c r="O36" s="361"/>
      <c r="Q36" s="361"/>
      <c r="R36" s="361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</row>
    <row r="37" spans="1:47">
      <c r="A37" s="248" t="s">
        <v>530</v>
      </c>
      <c r="B37" s="361"/>
      <c r="C37" s="361"/>
      <c r="D37" s="361"/>
      <c r="E37" s="361"/>
      <c r="F37" s="361"/>
      <c r="G37" s="361"/>
      <c r="H37" s="361"/>
      <c r="I37" s="361"/>
      <c r="J37" s="361"/>
      <c r="K37" s="361"/>
      <c r="L37" s="361" t="s">
        <v>618</v>
      </c>
      <c r="M37" s="361"/>
      <c r="N37" s="361"/>
      <c r="O37" s="361"/>
      <c r="P37" s="248" t="s">
        <v>530</v>
      </c>
      <c r="Q37" s="361"/>
      <c r="R37" s="361"/>
      <c r="S37" s="361"/>
      <c r="T37" s="361"/>
      <c r="U37" s="361"/>
      <c r="V37" s="361"/>
      <c r="W37" s="361"/>
      <c r="X37" s="361"/>
      <c r="Y37" s="361" t="s">
        <v>618</v>
      </c>
      <c r="Z37" s="361"/>
      <c r="AA37" s="361"/>
      <c r="AB37" s="361"/>
      <c r="AC37" s="248" t="s">
        <v>530</v>
      </c>
      <c r="AD37" s="262"/>
      <c r="AE37" s="262"/>
      <c r="AF37" s="262"/>
      <c r="AG37" s="262"/>
      <c r="AH37" s="262"/>
      <c r="AI37" s="262"/>
      <c r="AJ37" s="262"/>
      <c r="AK37" s="262"/>
      <c r="AL37" s="262"/>
      <c r="AM37" s="262"/>
      <c r="AN37" s="262"/>
      <c r="AO37" s="262"/>
      <c r="AP37" s="262"/>
      <c r="AQ37" s="262"/>
      <c r="AR37" s="262" t="s">
        <v>618</v>
      </c>
      <c r="AS37" s="262"/>
      <c r="AT37" s="262"/>
    </row>
    <row r="38" spans="1:47">
      <c r="B38" s="361"/>
      <c r="C38" s="361"/>
      <c r="D38" s="361"/>
      <c r="E38" s="361"/>
      <c r="F38" s="361"/>
      <c r="G38" s="361"/>
      <c r="H38" s="361"/>
      <c r="I38" s="361"/>
      <c r="J38" s="361"/>
      <c r="K38" s="361"/>
      <c r="L38" s="361"/>
      <c r="M38" s="361"/>
      <c r="N38" s="361"/>
      <c r="O38" s="361"/>
      <c r="Q38" s="361"/>
      <c r="R38" s="361"/>
      <c r="S38" s="361"/>
      <c r="T38" s="361"/>
      <c r="U38" s="361"/>
      <c r="V38" s="361"/>
      <c r="W38" s="361"/>
      <c r="X38" s="361"/>
      <c r="Y38" s="361"/>
      <c r="Z38" s="361"/>
      <c r="AA38" s="361"/>
      <c r="AB38" s="361"/>
      <c r="AD38" s="262"/>
      <c r="AE38" s="262"/>
      <c r="AF38" s="262"/>
      <c r="AG38" s="262"/>
      <c r="AH38" s="262"/>
      <c r="AI38" s="262"/>
      <c r="AJ38" s="262"/>
      <c r="AK38" s="262"/>
      <c r="AL38" s="262"/>
      <c r="AM38" s="262"/>
      <c r="AN38" s="262"/>
      <c r="AO38" s="262"/>
      <c r="AP38" s="262"/>
      <c r="AQ38" s="262"/>
      <c r="AR38" s="262"/>
      <c r="AS38" s="262"/>
      <c r="AT38" s="262"/>
    </row>
    <row r="39" spans="1:47" ht="16.5" customHeight="1">
      <c r="A39" s="249"/>
      <c r="B39" s="79" t="s">
        <v>7</v>
      </c>
      <c r="C39" s="186"/>
      <c r="D39" s="79" t="s">
        <v>378</v>
      </c>
      <c r="E39" s="186"/>
      <c r="F39" s="79" t="s">
        <v>379</v>
      </c>
      <c r="G39" s="186"/>
      <c r="H39" s="79" t="s">
        <v>380</v>
      </c>
      <c r="I39" s="186"/>
      <c r="J39" s="79" t="s">
        <v>381</v>
      </c>
      <c r="K39" s="186"/>
      <c r="L39" s="79" t="s">
        <v>382</v>
      </c>
      <c r="M39" s="186"/>
      <c r="N39" s="79" t="s">
        <v>80</v>
      </c>
      <c r="O39" s="186"/>
      <c r="P39" s="249"/>
      <c r="Q39" s="79" t="s">
        <v>378</v>
      </c>
      <c r="R39" s="186"/>
      <c r="S39" s="79" t="s">
        <v>379</v>
      </c>
      <c r="T39" s="186"/>
      <c r="U39" s="79" t="s">
        <v>380</v>
      </c>
      <c r="V39" s="186"/>
      <c r="W39" s="79" t="s">
        <v>381</v>
      </c>
      <c r="X39" s="186"/>
      <c r="Y39" s="79" t="s">
        <v>382</v>
      </c>
      <c r="Z39" s="186"/>
      <c r="AA39" s="79" t="s">
        <v>80</v>
      </c>
      <c r="AB39" s="186"/>
      <c r="AC39" s="249"/>
      <c r="AD39" s="1077" t="s">
        <v>383</v>
      </c>
      <c r="AE39" s="1078"/>
      <c r="AF39" s="1078"/>
      <c r="AG39" s="1078"/>
      <c r="AH39" s="1078"/>
      <c r="AI39" s="1078"/>
      <c r="AJ39" s="1079"/>
      <c r="AK39" s="244" t="s">
        <v>384</v>
      </c>
      <c r="AL39" s="251"/>
      <c r="AM39" s="250"/>
      <c r="AN39" s="244" t="s">
        <v>385</v>
      </c>
      <c r="AO39" s="251"/>
      <c r="AP39" s="251"/>
      <c r="AQ39" s="251"/>
      <c r="AR39" s="250"/>
      <c r="AS39" s="1133" t="s">
        <v>386</v>
      </c>
      <c r="AT39" s="1134"/>
      <c r="AU39" s="1135"/>
    </row>
    <row r="40" spans="1:47" ht="31.5" customHeight="1">
      <c r="A40" s="253" t="s">
        <v>387</v>
      </c>
      <c r="B40" s="85" t="s">
        <v>665</v>
      </c>
      <c r="C40" s="85" t="s">
        <v>389</v>
      </c>
      <c r="D40" s="85" t="s">
        <v>665</v>
      </c>
      <c r="E40" s="85" t="s">
        <v>389</v>
      </c>
      <c r="F40" s="85" t="s">
        <v>665</v>
      </c>
      <c r="G40" s="85" t="s">
        <v>389</v>
      </c>
      <c r="H40" s="85" t="s">
        <v>665</v>
      </c>
      <c r="I40" s="85" t="s">
        <v>389</v>
      </c>
      <c r="J40" s="85" t="s">
        <v>665</v>
      </c>
      <c r="K40" s="85" t="s">
        <v>389</v>
      </c>
      <c r="L40" s="85" t="s">
        <v>665</v>
      </c>
      <c r="M40" s="85" t="s">
        <v>389</v>
      </c>
      <c r="N40" s="85" t="s">
        <v>665</v>
      </c>
      <c r="O40" s="85" t="s">
        <v>389</v>
      </c>
      <c r="P40" s="253" t="s">
        <v>387</v>
      </c>
      <c r="Q40" s="85" t="s">
        <v>665</v>
      </c>
      <c r="R40" s="85" t="s">
        <v>389</v>
      </c>
      <c r="S40" s="85" t="s">
        <v>665</v>
      </c>
      <c r="T40" s="85" t="s">
        <v>389</v>
      </c>
      <c r="U40" s="85" t="s">
        <v>665</v>
      </c>
      <c r="V40" s="85" t="s">
        <v>389</v>
      </c>
      <c r="W40" s="85" t="s">
        <v>665</v>
      </c>
      <c r="X40" s="85" t="s">
        <v>389</v>
      </c>
      <c r="Y40" s="85" t="s">
        <v>665</v>
      </c>
      <c r="Z40" s="85" t="s">
        <v>389</v>
      </c>
      <c r="AA40" s="85" t="s">
        <v>665</v>
      </c>
      <c r="AB40" s="85" t="s">
        <v>389</v>
      </c>
      <c r="AC40" s="803" t="s">
        <v>387</v>
      </c>
      <c r="AD40" s="878" t="s">
        <v>8</v>
      </c>
      <c r="AE40" s="879" t="s">
        <v>396</v>
      </c>
      <c r="AF40" s="879" t="s">
        <v>397</v>
      </c>
      <c r="AG40" s="879" t="s">
        <v>398</v>
      </c>
      <c r="AH40" s="879" t="s">
        <v>399</v>
      </c>
      <c r="AI40" s="879" t="s">
        <v>400</v>
      </c>
      <c r="AJ40" s="732" t="s">
        <v>94</v>
      </c>
      <c r="AK40" s="880" t="s">
        <v>86</v>
      </c>
      <c r="AL40" s="881" t="s">
        <v>9</v>
      </c>
      <c r="AM40" s="882" t="s">
        <v>673</v>
      </c>
      <c r="AN40" s="882" t="s">
        <v>85</v>
      </c>
      <c r="AO40" s="882" t="s">
        <v>81</v>
      </c>
      <c r="AP40" s="883" t="s">
        <v>109</v>
      </c>
      <c r="AQ40" s="883" t="s">
        <v>83</v>
      </c>
      <c r="AR40" s="884" t="s">
        <v>377</v>
      </c>
      <c r="AS40" s="885" t="s">
        <v>111</v>
      </c>
      <c r="AT40" s="885" t="s">
        <v>117</v>
      </c>
      <c r="AU40" s="886" t="s">
        <v>87</v>
      </c>
    </row>
    <row r="41" spans="1:47">
      <c r="A41" s="183"/>
      <c r="B41" s="362"/>
      <c r="C41" s="362"/>
      <c r="D41" s="362"/>
      <c r="E41" s="362"/>
      <c r="F41" s="362"/>
      <c r="G41" s="362"/>
      <c r="H41" s="362"/>
      <c r="I41" s="362"/>
      <c r="J41" s="362"/>
      <c r="K41" s="362"/>
      <c r="L41" s="362"/>
      <c r="M41" s="362"/>
      <c r="N41" s="362"/>
      <c r="O41" s="362"/>
      <c r="P41" s="183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362"/>
      <c r="AB41" s="362"/>
      <c r="AC41" s="249"/>
      <c r="AD41" s="249"/>
      <c r="AE41" s="438"/>
      <c r="AF41" s="438"/>
      <c r="AG41" s="438"/>
      <c r="AH41" s="438"/>
      <c r="AI41" s="438"/>
      <c r="AJ41" s="249"/>
      <c r="AK41" s="242"/>
      <c r="AL41" s="619"/>
      <c r="AM41" s="242"/>
      <c r="AN41" s="242"/>
      <c r="AO41" s="242"/>
      <c r="AP41" s="626"/>
      <c r="AQ41" s="242"/>
      <c r="AR41" s="438"/>
      <c r="AS41" s="242"/>
      <c r="AT41" s="254"/>
      <c r="AU41" s="807"/>
    </row>
    <row r="42" spans="1:47">
      <c r="A42" s="182" t="s">
        <v>407</v>
      </c>
      <c r="B42" s="363">
        <v>0</v>
      </c>
      <c r="C42" s="363">
        <v>0</v>
      </c>
      <c r="D42" s="363">
        <v>72371</v>
      </c>
      <c r="E42" s="363">
        <v>35101</v>
      </c>
      <c r="F42" s="363">
        <v>42788</v>
      </c>
      <c r="G42" s="363">
        <v>20754</v>
      </c>
      <c r="H42" s="363">
        <v>36296</v>
      </c>
      <c r="I42" s="363">
        <v>18050</v>
      </c>
      <c r="J42" s="363">
        <v>21900</v>
      </c>
      <c r="K42" s="363">
        <v>11240</v>
      </c>
      <c r="L42" s="363">
        <v>14104</v>
      </c>
      <c r="M42" s="363">
        <v>7233</v>
      </c>
      <c r="N42" s="363">
        <v>611836</v>
      </c>
      <c r="O42" s="363">
        <v>296319</v>
      </c>
      <c r="P42" s="182" t="s">
        <v>407</v>
      </c>
      <c r="Q42" s="363">
        <v>30312</v>
      </c>
      <c r="R42" s="363">
        <v>14370</v>
      </c>
      <c r="S42" s="363">
        <v>14358</v>
      </c>
      <c r="T42" s="363">
        <v>6549</v>
      </c>
      <c r="U42" s="363">
        <v>13164</v>
      </c>
      <c r="V42" s="363">
        <v>6334</v>
      </c>
      <c r="W42" s="363">
        <v>6160</v>
      </c>
      <c r="X42" s="363">
        <v>3157</v>
      </c>
      <c r="Y42" s="363">
        <v>3349</v>
      </c>
      <c r="Z42" s="363">
        <v>1681</v>
      </c>
      <c r="AA42" s="363">
        <v>67343</v>
      </c>
      <c r="AB42" s="363">
        <v>32091</v>
      </c>
      <c r="AC42" s="182" t="s">
        <v>407</v>
      </c>
      <c r="AD42" s="182">
        <v>0</v>
      </c>
      <c r="AE42" s="182">
        <v>1252</v>
      </c>
      <c r="AF42" s="182">
        <v>1163</v>
      </c>
      <c r="AG42" s="182">
        <v>1095</v>
      </c>
      <c r="AH42" s="182">
        <v>845</v>
      </c>
      <c r="AI42" s="182">
        <v>650</v>
      </c>
      <c r="AJ42" s="182">
        <v>5005</v>
      </c>
      <c r="AK42" s="182">
        <v>2942</v>
      </c>
      <c r="AL42" s="182">
        <v>2639</v>
      </c>
      <c r="AM42" s="182">
        <v>303</v>
      </c>
      <c r="AN42" s="182">
        <v>2790</v>
      </c>
      <c r="AO42" s="182">
        <v>976</v>
      </c>
      <c r="AP42" s="182">
        <v>935</v>
      </c>
      <c r="AQ42" s="182">
        <v>89</v>
      </c>
      <c r="AR42" s="182">
        <v>2879</v>
      </c>
      <c r="AS42" s="182">
        <v>1296</v>
      </c>
      <c r="AT42" s="182">
        <v>1199</v>
      </c>
      <c r="AU42" s="182">
        <v>97</v>
      </c>
    </row>
    <row r="43" spans="1:47" ht="12.75" customHeight="1">
      <c r="A43" s="183"/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183"/>
      <c r="Q43" s="364"/>
      <c r="R43" s="364"/>
      <c r="S43" s="364"/>
      <c r="T43" s="364"/>
      <c r="U43" s="364"/>
      <c r="V43" s="364"/>
      <c r="W43" s="364"/>
      <c r="X43" s="364"/>
      <c r="Y43" s="364"/>
      <c r="Z43" s="364"/>
      <c r="AA43" s="363"/>
      <c r="AB43" s="36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263"/>
      <c r="AU43" s="256"/>
    </row>
    <row r="44" spans="1:47" ht="15.75" customHeight="1">
      <c r="A44" s="183" t="s">
        <v>531</v>
      </c>
      <c r="B44" s="364">
        <v>0</v>
      </c>
      <c r="C44" s="364">
        <v>0</v>
      </c>
      <c r="D44" s="364">
        <v>1104</v>
      </c>
      <c r="E44" s="364">
        <v>528</v>
      </c>
      <c r="F44" s="364">
        <v>1024</v>
      </c>
      <c r="G44" s="364">
        <v>518</v>
      </c>
      <c r="H44" s="364">
        <v>1153</v>
      </c>
      <c r="I44" s="364">
        <v>548</v>
      </c>
      <c r="J44" s="364">
        <v>958</v>
      </c>
      <c r="K44" s="364">
        <v>548</v>
      </c>
      <c r="L44" s="364">
        <v>973</v>
      </c>
      <c r="M44" s="364">
        <v>546</v>
      </c>
      <c r="N44" s="363">
        <v>5212</v>
      </c>
      <c r="O44" s="363">
        <v>2688</v>
      </c>
      <c r="P44" s="183" t="s">
        <v>531</v>
      </c>
      <c r="Q44" s="364">
        <v>381</v>
      </c>
      <c r="R44" s="364">
        <v>168</v>
      </c>
      <c r="S44" s="364">
        <v>266</v>
      </c>
      <c r="T44" s="364">
        <v>116</v>
      </c>
      <c r="U44" s="364">
        <v>328</v>
      </c>
      <c r="V44" s="364">
        <v>144</v>
      </c>
      <c r="W44" s="364">
        <v>168</v>
      </c>
      <c r="X44" s="364">
        <v>87</v>
      </c>
      <c r="Y44" s="364">
        <v>225</v>
      </c>
      <c r="Z44" s="364">
        <v>123</v>
      </c>
      <c r="AA44" s="363">
        <v>1368</v>
      </c>
      <c r="AB44" s="363">
        <v>638</v>
      </c>
      <c r="AC44" s="183" t="s">
        <v>531</v>
      </c>
      <c r="AD44" s="183">
        <v>0</v>
      </c>
      <c r="AE44" s="183">
        <v>25</v>
      </c>
      <c r="AF44" s="183">
        <v>24</v>
      </c>
      <c r="AG44" s="183">
        <v>27</v>
      </c>
      <c r="AH44" s="183">
        <v>23</v>
      </c>
      <c r="AI44" s="183">
        <v>24</v>
      </c>
      <c r="AJ44" s="255">
        <v>123</v>
      </c>
      <c r="AK44" s="183">
        <v>122</v>
      </c>
      <c r="AL44" s="183">
        <v>110</v>
      </c>
      <c r="AM44" s="183">
        <v>12</v>
      </c>
      <c r="AN44" s="183">
        <v>120</v>
      </c>
      <c r="AO44" s="183">
        <v>99</v>
      </c>
      <c r="AP44" s="183">
        <v>9</v>
      </c>
      <c r="AQ44" s="183">
        <v>14</v>
      </c>
      <c r="AR44" s="182">
        <v>134</v>
      </c>
      <c r="AS44" s="183">
        <v>16</v>
      </c>
      <c r="AT44" s="183">
        <v>16</v>
      </c>
      <c r="AU44" s="183">
        <v>0</v>
      </c>
    </row>
    <row r="45" spans="1:47" ht="15.75" customHeight="1">
      <c r="A45" s="266" t="s">
        <v>532</v>
      </c>
      <c r="B45" s="364">
        <v>0</v>
      </c>
      <c r="C45" s="364">
        <v>0</v>
      </c>
      <c r="D45" s="364">
        <v>5281</v>
      </c>
      <c r="E45" s="364">
        <v>2511</v>
      </c>
      <c r="F45" s="364">
        <v>3198</v>
      </c>
      <c r="G45" s="364">
        <v>1529</v>
      </c>
      <c r="H45" s="364">
        <v>2299</v>
      </c>
      <c r="I45" s="364">
        <v>1157</v>
      </c>
      <c r="J45" s="364">
        <v>1360</v>
      </c>
      <c r="K45" s="364">
        <v>729</v>
      </c>
      <c r="L45" s="364">
        <v>718</v>
      </c>
      <c r="M45" s="364">
        <v>415</v>
      </c>
      <c r="N45" s="363">
        <v>12856</v>
      </c>
      <c r="O45" s="363">
        <v>6341</v>
      </c>
      <c r="P45" s="266" t="s">
        <v>532</v>
      </c>
      <c r="Q45" s="364">
        <v>2032</v>
      </c>
      <c r="R45" s="364">
        <v>918</v>
      </c>
      <c r="S45" s="364">
        <v>843</v>
      </c>
      <c r="T45" s="364">
        <v>373</v>
      </c>
      <c r="U45" s="364">
        <v>645</v>
      </c>
      <c r="V45" s="364">
        <v>291</v>
      </c>
      <c r="W45" s="364">
        <v>333</v>
      </c>
      <c r="X45" s="364">
        <v>184</v>
      </c>
      <c r="Y45" s="364">
        <v>141</v>
      </c>
      <c r="Z45" s="364">
        <v>85</v>
      </c>
      <c r="AA45" s="363">
        <v>3994</v>
      </c>
      <c r="AB45" s="363">
        <v>1851</v>
      </c>
      <c r="AC45" s="266" t="s">
        <v>532</v>
      </c>
      <c r="AD45" s="183">
        <v>0</v>
      </c>
      <c r="AE45" s="183">
        <v>116</v>
      </c>
      <c r="AF45" s="183">
        <v>102</v>
      </c>
      <c r="AG45" s="183">
        <v>92</v>
      </c>
      <c r="AH45" s="183">
        <v>80</v>
      </c>
      <c r="AI45" s="183">
        <v>62</v>
      </c>
      <c r="AJ45" s="255">
        <v>452</v>
      </c>
      <c r="AK45" s="183">
        <v>281</v>
      </c>
      <c r="AL45" s="183">
        <v>244</v>
      </c>
      <c r="AM45" s="183">
        <v>37</v>
      </c>
      <c r="AN45" s="183">
        <v>247</v>
      </c>
      <c r="AO45" s="183">
        <v>107</v>
      </c>
      <c r="AP45" s="183">
        <v>65</v>
      </c>
      <c r="AQ45" s="183">
        <v>12</v>
      </c>
      <c r="AR45" s="182">
        <v>259</v>
      </c>
      <c r="AS45" s="183">
        <v>114</v>
      </c>
      <c r="AT45" s="183">
        <v>111</v>
      </c>
      <c r="AU45" s="183">
        <v>3</v>
      </c>
    </row>
    <row r="46" spans="1:47" ht="15.75" customHeight="1">
      <c r="A46" s="183" t="s">
        <v>533</v>
      </c>
      <c r="B46" s="364">
        <v>0</v>
      </c>
      <c r="C46" s="364">
        <v>0</v>
      </c>
      <c r="D46" s="364">
        <v>6245</v>
      </c>
      <c r="E46" s="364">
        <v>3026</v>
      </c>
      <c r="F46" s="364">
        <v>4177</v>
      </c>
      <c r="G46" s="364">
        <v>2022</v>
      </c>
      <c r="H46" s="364">
        <v>3624</v>
      </c>
      <c r="I46" s="364">
        <v>1911</v>
      </c>
      <c r="J46" s="364">
        <v>2404</v>
      </c>
      <c r="K46" s="364">
        <v>1333</v>
      </c>
      <c r="L46" s="364">
        <v>1551</v>
      </c>
      <c r="M46" s="364">
        <v>883</v>
      </c>
      <c r="N46" s="363">
        <v>18001</v>
      </c>
      <c r="O46" s="363">
        <v>9175</v>
      </c>
      <c r="P46" s="183" t="s">
        <v>533</v>
      </c>
      <c r="Q46" s="364">
        <v>2588</v>
      </c>
      <c r="R46" s="364">
        <v>1211</v>
      </c>
      <c r="S46" s="364">
        <v>1291</v>
      </c>
      <c r="T46" s="364">
        <v>557</v>
      </c>
      <c r="U46" s="364">
        <v>1313</v>
      </c>
      <c r="V46" s="364">
        <v>683</v>
      </c>
      <c r="W46" s="364">
        <v>677</v>
      </c>
      <c r="X46" s="364">
        <v>375</v>
      </c>
      <c r="Y46" s="364">
        <v>279</v>
      </c>
      <c r="Z46" s="364">
        <v>167</v>
      </c>
      <c r="AA46" s="363">
        <v>6148</v>
      </c>
      <c r="AB46" s="363">
        <v>2993</v>
      </c>
      <c r="AC46" s="183" t="s">
        <v>533</v>
      </c>
      <c r="AD46" s="183">
        <v>0</v>
      </c>
      <c r="AE46" s="183">
        <v>142</v>
      </c>
      <c r="AF46" s="183">
        <v>134</v>
      </c>
      <c r="AG46" s="183">
        <v>119</v>
      </c>
      <c r="AH46" s="183">
        <v>80</v>
      </c>
      <c r="AI46" s="183">
        <v>56</v>
      </c>
      <c r="AJ46" s="255">
        <v>531</v>
      </c>
      <c r="AK46" s="183">
        <v>320</v>
      </c>
      <c r="AL46" s="183">
        <v>297</v>
      </c>
      <c r="AM46" s="183">
        <v>23</v>
      </c>
      <c r="AN46" s="183">
        <v>328</v>
      </c>
      <c r="AO46" s="183">
        <v>148</v>
      </c>
      <c r="AP46" s="183">
        <v>98</v>
      </c>
      <c r="AQ46" s="183">
        <v>10</v>
      </c>
      <c r="AR46" s="182">
        <v>338</v>
      </c>
      <c r="AS46" s="183">
        <v>175</v>
      </c>
      <c r="AT46" s="183">
        <v>150</v>
      </c>
      <c r="AU46" s="183">
        <v>25</v>
      </c>
    </row>
    <row r="47" spans="1:47" ht="15.75" customHeight="1">
      <c r="A47" s="183" t="s">
        <v>534</v>
      </c>
      <c r="B47" s="364">
        <v>0</v>
      </c>
      <c r="C47" s="364">
        <v>0</v>
      </c>
      <c r="D47" s="364">
        <v>7730</v>
      </c>
      <c r="E47" s="364">
        <v>3849</v>
      </c>
      <c r="F47" s="364">
        <v>4660</v>
      </c>
      <c r="G47" s="364">
        <v>2338</v>
      </c>
      <c r="H47" s="364">
        <v>3905</v>
      </c>
      <c r="I47" s="364">
        <v>2019</v>
      </c>
      <c r="J47" s="364">
        <v>2237</v>
      </c>
      <c r="K47" s="364">
        <v>1164</v>
      </c>
      <c r="L47" s="364">
        <v>1421</v>
      </c>
      <c r="M47" s="364">
        <v>761</v>
      </c>
      <c r="N47" s="363">
        <v>19953</v>
      </c>
      <c r="O47" s="363">
        <v>10131</v>
      </c>
      <c r="P47" s="183" t="s">
        <v>534</v>
      </c>
      <c r="Q47" s="364">
        <v>3074</v>
      </c>
      <c r="R47" s="364">
        <v>1469</v>
      </c>
      <c r="S47" s="364">
        <v>1405</v>
      </c>
      <c r="T47" s="364">
        <v>686</v>
      </c>
      <c r="U47" s="364">
        <v>1287</v>
      </c>
      <c r="V47" s="364">
        <v>648</v>
      </c>
      <c r="W47" s="364">
        <v>548</v>
      </c>
      <c r="X47" s="364">
        <v>306</v>
      </c>
      <c r="Y47" s="364">
        <v>326</v>
      </c>
      <c r="Z47" s="364">
        <v>188</v>
      </c>
      <c r="AA47" s="363">
        <v>6640</v>
      </c>
      <c r="AB47" s="363">
        <v>3297</v>
      </c>
      <c r="AC47" s="183" t="s">
        <v>534</v>
      </c>
      <c r="AD47" s="183">
        <v>0</v>
      </c>
      <c r="AE47" s="183">
        <v>155</v>
      </c>
      <c r="AF47" s="183">
        <v>147</v>
      </c>
      <c r="AG47" s="183">
        <v>142</v>
      </c>
      <c r="AH47" s="183">
        <v>101</v>
      </c>
      <c r="AI47" s="183">
        <v>76</v>
      </c>
      <c r="AJ47" s="255">
        <v>621</v>
      </c>
      <c r="AK47" s="183">
        <v>320</v>
      </c>
      <c r="AL47" s="183">
        <v>287</v>
      </c>
      <c r="AM47" s="183">
        <v>33</v>
      </c>
      <c r="AN47" s="183">
        <v>325</v>
      </c>
      <c r="AO47" s="183">
        <v>135</v>
      </c>
      <c r="AP47" s="183">
        <v>128</v>
      </c>
      <c r="AQ47" s="183">
        <v>8</v>
      </c>
      <c r="AR47" s="182">
        <v>333</v>
      </c>
      <c r="AS47" s="183">
        <v>163</v>
      </c>
      <c r="AT47" s="183">
        <v>154</v>
      </c>
      <c r="AU47" s="183">
        <v>9</v>
      </c>
    </row>
    <row r="48" spans="1:47" ht="15.75" customHeight="1">
      <c r="A48" s="183" t="s">
        <v>535</v>
      </c>
      <c r="B48" s="364">
        <v>0</v>
      </c>
      <c r="C48" s="364">
        <v>0</v>
      </c>
      <c r="D48" s="364">
        <v>8947</v>
      </c>
      <c r="E48" s="364">
        <v>4392</v>
      </c>
      <c r="F48" s="364">
        <v>5523</v>
      </c>
      <c r="G48" s="364">
        <v>2716</v>
      </c>
      <c r="H48" s="364">
        <v>4924</v>
      </c>
      <c r="I48" s="364">
        <v>2501</v>
      </c>
      <c r="J48" s="364">
        <v>3211</v>
      </c>
      <c r="K48" s="364">
        <v>1628</v>
      </c>
      <c r="L48" s="364">
        <v>2286</v>
      </c>
      <c r="M48" s="364">
        <v>1133</v>
      </c>
      <c r="N48" s="363">
        <v>24891</v>
      </c>
      <c r="O48" s="363">
        <v>12370</v>
      </c>
      <c r="P48" s="183" t="s">
        <v>535</v>
      </c>
      <c r="Q48" s="364">
        <v>3765</v>
      </c>
      <c r="R48" s="364">
        <v>1769</v>
      </c>
      <c r="S48" s="364">
        <v>2158</v>
      </c>
      <c r="T48" s="364">
        <v>1052</v>
      </c>
      <c r="U48" s="364">
        <v>1909</v>
      </c>
      <c r="V48" s="364">
        <v>950</v>
      </c>
      <c r="W48" s="364">
        <v>1089</v>
      </c>
      <c r="X48" s="364">
        <v>543</v>
      </c>
      <c r="Y48" s="364">
        <v>653</v>
      </c>
      <c r="Z48" s="364">
        <v>320</v>
      </c>
      <c r="AA48" s="363">
        <v>9574</v>
      </c>
      <c r="AB48" s="363">
        <v>4634</v>
      </c>
      <c r="AC48" s="183" t="s">
        <v>535</v>
      </c>
      <c r="AD48" s="183">
        <v>0</v>
      </c>
      <c r="AE48" s="183">
        <v>157</v>
      </c>
      <c r="AF48" s="183">
        <v>145</v>
      </c>
      <c r="AG48" s="183">
        <v>132</v>
      </c>
      <c r="AH48" s="183">
        <v>100</v>
      </c>
      <c r="AI48" s="183">
        <v>72</v>
      </c>
      <c r="AJ48" s="255">
        <v>606</v>
      </c>
      <c r="AK48" s="183">
        <v>393</v>
      </c>
      <c r="AL48" s="183">
        <v>342</v>
      </c>
      <c r="AM48" s="183">
        <v>51</v>
      </c>
      <c r="AN48" s="183">
        <v>397</v>
      </c>
      <c r="AO48" s="183">
        <v>81</v>
      </c>
      <c r="AP48" s="183">
        <v>156</v>
      </c>
      <c r="AQ48" s="183">
        <v>9</v>
      </c>
      <c r="AR48" s="182">
        <v>406</v>
      </c>
      <c r="AS48" s="183">
        <v>155</v>
      </c>
      <c r="AT48" s="183">
        <v>149</v>
      </c>
      <c r="AU48" s="183">
        <v>6</v>
      </c>
    </row>
    <row r="49" spans="1:47" ht="15.75" customHeight="1">
      <c r="A49" s="183" t="s">
        <v>536</v>
      </c>
      <c r="B49" s="364">
        <v>0</v>
      </c>
      <c r="C49" s="364">
        <v>0</v>
      </c>
      <c r="D49" s="364">
        <v>12098</v>
      </c>
      <c r="E49" s="364">
        <v>5783</v>
      </c>
      <c r="F49" s="364">
        <v>6638</v>
      </c>
      <c r="G49" s="364">
        <v>3186</v>
      </c>
      <c r="H49" s="364">
        <v>5716</v>
      </c>
      <c r="I49" s="364">
        <v>2824</v>
      </c>
      <c r="J49" s="364">
        <v>3338</v>
      </c>
      <c r="K49" s="364">
        <v>1573</v>
      </c>
      <c r="L49" s="364">
        <v>2094</v>
      </c>
      <c r="M49" s="364">
        <v>968</v>
      </c>
      <c r="N49" s="363">
        <v>29884</v>
      </c>
      <c r="O49" s="363">
        <v>14334</v>
      </c>
      <c r="P49" s="183" t="s">
        <v>536</v>
      </c>
      <c r="Q49" s="364">
        <v>4636</v>
      </c>
      <c r="R49" s="364">
        <v>2167</v>
      </c>
      <c r="S49" s="364">
        <v>2228</v>
      </c>
      <c r="T49" s="364">
        <v>989</v>
      </c>
      <c r="U49" s="364">
        <v>2244</v>
      </c>
      <c r="V49" s="364">
        <v>1084</v>
      </c>
      <c r="W49" s="364">
        <v>983</v>
      </c>
      <c r="X49" s="364">
        <v>457</v>
      </c>
      <c r="Y49" s="364">
        <v>448</v>
      </c>
      <c r="Z49" s="364">
        <v>199</v>
      </c>
      <c r="AA49" s="363">
        <v>10539</v>
      </c>
      <c r="AB49" s="363">
        <v>4896</v>
      </c>
      <c r="AC49" s="183" t="s">
        <v>536</v>
      </c>
      <c r="AD49" s="183">
        <v>0</v>
      </c>
      <c r="AE49" s="183">
        <v>193</v>
      </c>
      <c r="AF49" s="183">
        <v>182</v>
      </c>
      <c r="AG49" s="183">
        <v>175</v>
      </c>
      <c r="AH49" s="183">
        <v>133</v>
      </c>
      <c r="AI49" s="183">
        <v>101</v>
      </c>
      <c r="AJ49" s="255">
        <v>784</v>
      </c>
      <c r="AK49" s="183">
        <v>436</v>
      </c>
      <c r="AL49" s="183">
        <v>386</v>
      </c>
      <c r="AM49" s="183">
        <v>50</v>
      </c>
      <c r="AN49" s="183">
        <v>406</v>
      </c>
      <c r="AO49" s="183">
        <v>125</v>
      </c>
      <c r="AP49" s="183">
        <v>128</v>
      </c>
      <c r="AQ49" s="183">
        <v>11</v>
      </c>
      <c r="AR49" s="182">
        <v>417</v>
      </c>
      <c r="AS49" s="183">
        <v>189</v>
      </c>
      <c r="AT49" s="183">
        <v>179</v>
      </c>
      <c r="AU49" s="183">
        <v>10</v>
      </c>
    </row>
    <row r="50" spans="1:47" ht="15.75" customHeight="1">
      <c r="A50" s="266" t="s">
        <v>537</v>
      </c>
      <c r="B50" s="364">
        <v>0</v>
      </c>
      <c r="C50" s="364">
        <v>0</v>
      </c>
      <c r="D50" s="364">
        <v>1603</v>
      </c>
      <c r="E50" s="364">
        <v>739</v>
      </c>
      <c r="F50" s="364">
        <v>1195</v>
      </c>
      <c r="G50" s="364">
        <v>573</v>
      </c>
      <c r="H50" s="364">
        <v>1302</v>
      </c>
      <c r="I50" s="364">
        <v>681</v>
      </c>
      <c r="J50" s="364">
        <v>842</v>
      </c>
      <c r="K50" s="364">
        <v>466</v>
      </c>
      <c r="L50" s="364">
        <v>606</v>
      </c>
      <c r="M50" s="364">
        <v>327</v>
      </c>
      <c r="N50" s="363">
        <v>5548</v>
      </c>
      <c r="O50" s="363">
        <v>2786</v>
      </c>
      <c r="P50" s="266" t="s">
        <v>537</v>
      </c>
      <c r="Q50" s="364">
        <v>603</v>
      </c>
      <c r="R50" s="364">
        <v>273</v>
      </c>
      <c r="S50" s="364">
        <v>347</v>
      </c>
      <c r="T50" s="364">
        <v>147</v>
      </c>
      <c r="U50" s="364">
        <v>441</v>
      </c>
      <c r="V50" s="364">
        <v>225</v>
      </c>
      <c r="W50" s="364">
        <v>256</v>
      </c>
      <c r="X50" s="364">
        <v>135</v>
      </c>
      <c r="Y50" s="364">
        <v>55</v>
      </c>
      <c r="Z50" s="364">
        <v>30</v>
      </c>
      <c r="AA50" s="363">
        <v>1702</v>
      </c>
      <c r="AB50" s="363">
        <v>810</v>
      </c>
      <c r="AC50" s="266" t="s">
        <v>537</v>
      </c>
      <c r="AD50" s="183">
        <v>0</v>
      </c>
      <c r="AE50" s="183">
        <v>35</v>
      </c>
      <c r="AF50" s="183">
        <v>32</v>
      </c>
      <c r="AG50" s="183">
        <v>35</v>
      </c>
      <c r="AH50" s="183">
        <v>28</v>
      </c>
      <c r="AI50" s="183">
        <v>28</v>
      </c>
      <c r="AJ50" s="255">
        <v>158</v>
      </c>
      <c r="AK50" s="183">
        <v>101</v>
      </c>
      <c r="AL50" s="183">
        <v>99</v>
      </c>
      <c r="AM50" s="183">
        <v>2</v>
      </c>
      <c r="AN50" s="183">
        <v>128</v>
      </c>
      <c r="AO50" s="183">
        <v>73</v>
      </c>
      <c r="AP50" s="183">
        <v>21</v>
      </c>
      <c r="AQ50" s="183">
        <v>5</v>
      </c>
      <c r="AR50" s="182">
        <v>133</v>
      </c>
      <c r="AS50" s="183">
        <v>27</v>
      </c>
      <c r="AT50" s="183">
        <v>27</v>
      </c>
      <c r="AU50" s="183">
        <v>0</v>
      </c>
    </row>
    <row r="51" spans="1:47" ht="15.75" customHeight="1">
      <c r="A51" s="183" t="s">
        <v>538</v>
      </c>
      <c r="B51" s="364">
        <v>0</v>
      </c>
      <c r="C51" s="364">
        <v>0</v>
      </c>
      <c r="D51" s="364">
        <v>17143</v>
      </c>
      <c r="E51" s="364">
        <v>8340</v>
      </c>
      <c r="F51" s="364">
        <v>10161</v>
      </c>
      <c r="G51" s="364">
        <v>4894</v>
      </c>
      <c r="H51" s="364">
        <v>8403</v>
      </c>
      <c r="I51" s="364">
        <v>4025</v>
      </c>
      <c r="J51" s="364">
        <v>4994</v>
      </c>
      <c r="K51" s="364">
        <v>2544</v>
      </c>
      <c r="L51" s="364">
        <v>3006</v>
      </c>
      <c r="M51" s="364">
        <v>1471</v>
      </c>
      <c r="N51" s="363">
        <v>43707</v>
      </c>
      <c r="O51" s="363">
        <v>21274</v>
      </c>
      <c r="P51" s="183" t="s">
        <v>538</v>
      </c>
      <c r="Q51" s="364">
        <v>7782</v>
      </c>
      <c r="R51" s="364">
        <v>3808</v>
      </c>
      <c r="S51" s="364">
        <v>3754</v>
      </c>
      <c r="T51" s="364">
        <v>1710</v>
      </c>
      <c r="U51" s="364">
        <v>3333</v>
      </c>
      <c r="V51" s="364">
        <v>1526</v>
      </c>
      <c r="W51" s="364">
        <v>1445</v>
      </c>
      <c r="X51" s="364">
        <v>731</v>
      </c>
      <c r="Y51" s="364">
        <v>858</v>
      </c>
      <c r="Z51" s="364">
        <v>400</v>
      </c>
      <c r="AA51" s="363">
        <v>17172</v>
      </c>
      <c r="AB51" s="363">
        <v>8175</v>
      </c>
      <c r="AC51" s="183" t="s">
        <v>538</v>
      </c>
      <c r="AD51" s="183">
        <v>0</v>
      </c>
      <c r="AE51" s="183">
        <v>243</v>
      </c>
      <c r="AF51" s="183">
        <v>226</v>
      </c>
      <c r="AG51" s="183">
        <v>217</v>
      </c>
      <c r="AH51" s="183">
        <v>173</v>
      </c>
      <c r="AI51" s="183">
        <v>140</v>
      </c>
      <c r="AJ51" s="255">
        <v>999</v>
      </c>
      <c r="AK51" s="183">
        <v>596</v>
      </c>
      <c r="AL51" s="183">
        <v>535</v>
      </c>
      <c r="AM51" s="183">
        <v>61</v>
      </c>
      <c r="AN51" s="183">
        <v>513</v>
      </c>
      <c r="AO51" s="183">
        <v>123</v>
      </c>
      <c r="AP51" s="183">
        <v>213</v>
      </c>
      <c r="AQ51" s="183">
        <v>13</v>
      </c>
      <c r="AR51" s="182">
        <v>526</v>
      </c>
      <c r="AS51" s="183">
        <v>260</v>
      </c>
      <c r="AT51" s="183">
        <v>242</v>
      </c>
      <c r="AU51" s="183">
        <v>18</v>
      </c>
    </row>
    <row r="52" spans="1:47" ht="15.75" customHeight="1">
      <c r="A52" s="183" t="s">
        <v>539</v>
      </c>
      <c r="B52" s="364">
        <v>0</v>
      </c>
      <c r="C52" s="364">
        <v>0</v>
      </c>
      <c r="D52" s="364">
        <v>12220</v>
      </c>
      <c r="E52" s="364">
        <v>5933</v>
      </c>
      <c r="F52" s="364">
        <v>6212</v>
      </c>
      <c r="G52" s="364">
        <v>2978</v>
      </c>
      <c r="H52" s="364">
        <v>4970</v>
      </c>
      <c r="I52" s="364">
        <v>2384</v>
      </c>
      <c r="J52" s="364">
        <v>2556</v>
      </c>
      <c r="K52" s="364">
        <v>1255</v>
      </c>
      <c r="L52" s="364">
        <v>1449</v>
      </c>
      <c r="M52" s="364">
        <v>729</v>
      </c>
      <c r="N52" s="363">
        <v>27407</v>
      </c>
      <c r="O52" s="363">
        <v>13279</v>
      </c>
      <c r="P52" s="183" t="s">
        <v>539</v>
      </c>
      <c r="Q52" s="364">
        <v>5451</v>
      </c>
      <c r="R52" s="364">
        <v>2587</v>
      </c>
      <c r="S52" s="364">
        <v>2066</v>
      </c>
      <c r="T52" s="364">
        <v>919</v>
      </c>
      <c r="U52" s="364">
        <v>1664</v>
      </c>
      <c r="V52" s="364">
        <v>783</v>
      </c>
      <c r="W52" s="364">
        <v>661</v>
      </c>
      <c r="X52" s="364">
        <v>339</v>
      </c>
      <c r="Y52" s="364">
        <v>364</v>
      </c>
      <c r="Z52" s="364">
        <v>169</v>
      </c>
      <c r="AA52" s="363">
        <v>10206</v>
      </c>
      <c r="AB52" s="363">
        <v>4797</v>
      </c>
      <c r="AC52" s="183" t="s">
        <v>539</v>
      </c>
      <c r="AD52" s="183">
        <v>0</v>
      </c>
      <c r="AE52" s="183">
        <v>186</v>
      </c>
      <c r="AF52" s="183">
        <v>171</v>
      </c>
      <c r="AG52" s="183">
        <v>156</v>
      </c>
      <c r="AH52" s="183">
        <v>127</v>
      </c>
      <c r="AI52" s="183">
        <v>91</v>
      </c>
      <c r="AJ52" s="255">
        <v>731</v>
      </c>
      <c r="AK52" s="183">
        <v>373</v>
      </c>
      <c r="AL52" s="183">
        <v>339</v>
      </c>
      <c r="AM52" s="183">
        <v>34</v>
      </c>
      <c r="AN52" s="183">
        <v>326</v>
      </c>
      <c r="AO52" s="183">
        <v>85</v>
      </c>
      <c r="AP52" s="183">
        <v>117</v>
      </c>
      <c r="AQ52" s="183">
        <v>7</v>
      </c>
      <c r="AR52" s="182">
        <v>333</v>
      </c>
      <c r="AS52" s="183">
        <v>197</v>
      </c>
      <c r="AT52" s="183">
        <v>171</v>
      </c>
      <c r="AU52" s="183">
        <v>26</v>
      </c>
    </row>
    <row r="53" spans="1:47" ht="9" customHeight="1">
      <c r="A53" s="253"/>
      <c r="B53" s="365"/>
      <c r="C53" s="365"/>
      <c r="D53" s="365"/>
      <c r="E53" s="365"/>
      <c r="F53" s="365"/>
      <c r="G53" s="365"/>
      <c r="H53" s="365"/>
      <c r="I53" s="365"/>
      <c r="J53" s="365"/>
      <c r="K53" s="365"/>
      <c r="L53" s="365"/>
      <c r="M53" s="365"/>
      <c r="N53" s="365"/>
      <c r="O53" s="365"/>
      <c r="P53" s="253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53"/>
      <c r="AR53" s="253"/>
      <c r="AS53" s="253"/>
      <c r="AT53" s="253"/>
      <c r="AU53" s="258"/>
    </row>
    <row r="54" spans="1:47">
      <c r="AC54" s="262" t="s">
        <v>116</v>
      </c>
    </row>
    <row r="55" spans="1:47">
      <c r="A55" s="245" t="s">
        <v>350</v>
      </c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245" t="s">
        <v>215</v>
      </c>
      <c r="Q55" s="328"/>
      <c r="R55" s="328"/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245" t="s">
        <v>293</v>
      </c>
      <c r="AD55" s="245"/>
      <c r="AE55" s="245"/>
      <c r="AF55" s="245"/>
      <c r="AG55" s="245"/>
      <c r="AH55" s="245"/>
      <c r="AI55" s="245"/>
      <c r="AJ55" s="245"/>
      <c r="AK55" s="245"/>
      <c r="AL55" s="245"/>
      <c r="AM55" s="245"/>
      <c r="AN55" s="245"/>
      <c r="AO55" s="245"/>
      <c r="AP55" s="245"/>
      <c r="AQ55" s="245"/>
      <c r="AR55" s="245"/>
      <c r="AS55" s="245"/>
      <c r="AT55" s="245"/>
    </row>
    <row r="56" spans="1:47">
      <c r="A56" s="245" t="s">
        <v>998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245" t="s">
        <v>998</v>
      </c>
      <c r="Q56" s="328"/>
      <c r="R56" s="328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245" t="s">
        <v>300</v>
      </c>
      <c r="AD56" s="245"/>
      <c r="AE56" s="245"/>
      <c r="AF56" s="245"/>
      <c r="AG56" s="245"/>
      <c r="AH56" s="245"/>
      <c r="AI56" s="245"/>
      <c r="AJ56" s="245"/>
      <c r="AK56" s="245"/>
      <c r="AL56" s="245"/>
      <c r="AM56" s="245"/>
      <c r="AN56" s="245"/>
      <c r="AO56" s="245"/>
      <c r="AP56" s="245"/>
      <c r="AQ56" s="245"/>
      <c r="AR56" s="245"/>
      <c r="AS56" s="245"/>
      <c r="AT56" s="245"/>
    </row>
    <row r="57" spans="1:47">
      <c r="A57" s="245" t="s">
        <v>1</v>
      </c>
      <c r="B57" s="328"/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245" t="s">
        <v>1</v>
      </c>
      <c r="Q57" s="328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245" t="s">
        <v>1</v>
      </c>
      <c r="AD57" s="245"/>
      <c r="AE57" s="245"/>
      <c r="AF57" s="245"/>
      <c r="AG57" s="245"/>
      <c r="AH57" s="245"/>
      <c r="AI57" s="245"/>
      <c r="AJ57" s="245"/>
      <c r="AK57" s="245"/>
      <c r="AL57" s="245"/>
      <c r="AM57" s="245"/>
      <c r="AN57" s="245"/>
      <c r="AO57" s="245"/>
      <c r="AP57" s="245"/>
      <c r="AQ57" s="245"/>
      <c r="AR57" s="245"/>
      <c r="AS57" s="245"/>
      <c r="AT57" s="245"/>
    </row>
    <row r="58" spans="1:47">
      <c r="A58" s="248" t="s">
        <v>430</v>
      </c>
      <c r="B58" s="361"/>
      <c r="C58" s="361"/>
      <c r="D58" s="361"/>
      <c r="E58" s="361"/>
      <c r="F58" s="361"/>
      <c r="G58" s="361"/>
      <c r="H58" s="361"/>
      <c r="I58" s="361"/>
      <c r="J58" s="361"/>
      <c r="K58" s="361"/>
      <c r="L58" s="361" t="s">
        <v>618</v>
      </c>
      <c r="M58" s="361"/>
      <c r="N58" s="361"/>
      <c r="O58" s="361"/>
      <c r="P58" s="248" t="s">
        <v>430</v>
      </c>
      <c r="Q58" s="361"/>
      <c r="R58" s="361"/>
      <c r="S58" s="361"/>
      <c r="T58" s="361"/>
      <c r="U58" s="361"/>
      <c r="V58" s="361"/>
      <c r="W58" s="361"/>
      <c r="X58" s="361"/>
      <c r="Y58" s="361" t="s">
        <v>618</v>
      </c>
      <c r="Z58" s="361"/>
      <c r="AA58" s="361"/>
      <c r="AB58" s="361"/>
      <c r="AC58" s="248" t="s">
        <v>430</v>
      </c>
      <c r="AD58" s="262"/>
      <c r="AE58" s="262"/>
      <c r="AF58" s="262"/>
      <c r="AG58" s="262"/>
      <c r="AH58" s="262"/>
      <c r="AI58" s="262"/>
      <c r="AJ58" s="262"/>
      <c r="AK58" s="262"/>
      <c r="AL58" s="262"/>
      <c r="AM58" s="262"/>
      <c r="AN58" s="262"/>
      <c r="AO58" s="262"/>
      <c r="AP58" s="262"/>
      <c r="AQ58" s="262"/>
      <c r="AR58" s="262" t="s">
        <v>618</v>
      </c>
      <c r="AS58" s="262"/>
      <c r="AT58" s="262"/>
    </row>
    <row r="59" spans="1:47">
      <c r="B59" s="361"/>
      <c r="C59" s="361"/>
      <c r="D59" s="361"/>
      <c r="E59" s="361"/>
      <c r="F59" s="361"/>
      <c r="G59" s="361"/>
      <c r="H59" s="361"/>
      <c r="I59" s="361"/>
      <c r="J59" s="361"/>
      <c r="K59" s="361"/>
      <c r="L59" s="361"/>
      <c r="M59" s="361"/>
      <c r="N59" s="361"/>
      <c r="O59" s="361"/>
      <c r="Q59" s="361"/>
      <c r="R59" s="361"/>
      <c r="S59" s="361"/>
      <c r="T59" s="361"/>
      <c r="U59" s="361"/>
      <c r="V59" s="361"/>
      <c r="W59" s="361"/>
      <c r="X59" s="361"/>
      <c r="Y59" s="361"/>
      <c r="Z59" s="361"/>
      <c r="AA59" s="361"/>
      <c r="AB59" s="361"/>
      <c r="AD59" s="262"/>
      <c r="AE59" s="262"/>
      <c r="AF59" s="262"/>
      <c r="AG59" s="262"/>
      <c r="AH59" s="262"/>
      <c r="AI59" s="262"/>
      <c r="AJ59" s="262"/>
      <c r="AK59" s="262"/>
      <c r="AL59" s="262"/>
      <c r="AM59" s="262"/>
      <c r="AN59" s="262"/>
      <c r="AO59" s="262"/>
      <c r="AP59" s="262"/>
      <c r="AQ59" s="262"/>
      <c r="AR59" s="262"/>
      <c r="AS59" s="262"/>
      <c r="AT59" s="262"/>
    </row>
    <row r="60" spans="1:47" ht="15.75" customHeight="1">
      <c r="A60" s="249"/>
      <c r="B60" s="79" t="s">
        <v>7</v>
      </c>
      <c r="C60" s="186"/>
      <c r="D60" s="79" t="s">
        <v>378</v>
      </c>
      <c r="E60" s="186"/>
      <c r="F60" s="79" t="s">
        <v>379</v>
      </c>
      <c r="G60" s="186"/>
      <c r="H60" s="79" t="s">
        <v>380</v>
      </c>
      <c r="I60" s="186"/>
      <c r="J60" s="79" t="s">
        <v>381</v>
      </c>
      <c r="K60" s="186"/>
      <c r="L60" s="79" t="s">
        <v>382</v>
      </c>
      <c r="M60" s="186"/>
      <c r="N60" s="79" t="s">
        <v>80</v>
      </c>
      <c r="O60" s="186"/>
      <c r="P60" s="249"/>
      <c r="Q60" s="79" t="s">
        <v>378</v>
      </c>
      <c r="R60" s="186"/>
      <c r="S60" s="79" t="s">
        <v>379</v>
      </c>
      <c r="T60" s="186"/>
      <c r="U60" s="79" t="s">
        <v>380</v>
      </c>
      <c r="V60" s="186"/>
      <c r="W60" s="79" t="s">
        <v>381</v>
      </c>
      <c r="X60" s="186"/>
      <c r="Y60" s="79" t="s">
        <v>382</v>
      </c>
      <c r="Z60" s="186"/>
      <c r="AA60" s="79" t="s">
        <v>80</v>
      </c>
      <c r="AB60" s="186"/>
      <c r="AC60" s="249"/>
      <c r="AD60" s="1077" t="s">
        <v>383</v>
      </c>
      <c r="AE60" s="1078"/>
      <c r="AF60" s="1078"/>
      <c r="AG60" s="1078"/>
      <c r="AH60" s="1078"/>
      <c r="AI60" s="1078"/>
      <c r="AJ60" s="1079"/>
      <c r="AK60" s="244" t="s">
        <v>384</v>
      </c>
      <c r="AL60" s="251"/>
      <c r="AM60" s="250"/>
      <c r="AN60" s="244" t="s">
        <v>385</v>
      </c>
      <c r="AO60" s="251"/>
      <c r="AP60" s="251"/>
      <c r="AQ60" s="251"/>
      <c r="AR60" s="250"/>
      <c r="AS60" s="1133" t="s">
        <v>386</v>
      </c>
      <c r="AT60" s="1134"/>
      <c r="AU60" s="1135"/>
    </row>
    <row r="61" spans="1:47" ht="32.25" customHeight="1">
      <c r="A61" s="253" t="s">
        <v>387</v>
      </c>
      <c r="B61" s="85" t="s">
        <v>665</v>
      </c>
      <c r="C61" s="85" t="s">
        <v>389</v>
      </c>
      <c r="D61" s="85" t="s">
        <v>665</v>
      </c>
      <c r="E61" s="85" t="s">
        <v>389</v>
      </c>
      <c r="F61" s="85" t="s">
        <v>665</v>
      </c>
      <c r="G61" s="85" t="s">
        <v>389</v>
      </c>
      <c r="H61" s="85" t="s">
        <v>665</v>
      </c>
      <c r="I61" s="85" t="s">
        <v>389</v>
      </c>
      <c r="J61" s="85" t="s">
        <v>665</v>
      </c>
      <c r="K61" s="85" t="s">
        <v>389</v>
      </c>
      <c r="L61" s="85" t="s">
        <v>665</v>
      </c>
      <c r="M61" s="85" t="s">
        <v>389</v>
      </c>
      <c r="N61" s="85" t="s">
        <v>665</v>
      </c>
      <c r="O61" s="85" t="s">
        <v>389</v>
      </c>
      <c r="P61" s="253" t="s">
        <v>387</v>
      </c>
      <c r="Q61" s="85" t="s">
        <v>665</v>
      </c>
      <c r="R61" s="85" t="s">
        <v>389</v>
      </c>
      <c r="S61" s="85" t="s">
        <v>665</v>
      </c>
      <c r="T61" s="85" t="s">
        <v>389</v>
      </c>
      <c r="U61" s="85" t="s">
        <v>665</v>
      </c>
      <c r="V61" s="85" t="s">
        <v>389</v>
      </c>
      <c r="W61" s="85" t="s">
        <v>665</v>
      </c>
      <c r="X61" s="85" t="s">
        <v>389</v>
      </c>
      <c r="Y61" s="85" t="s">
        <v>665</v>
      </c>
      <c r="Z61" s="85" t="s">
        <v>389</v>
      </c>
      <c r="AA61" s="85" t="s">
        <v>665</v>
      </c>
      <c r="AB61" s="85" t="s">
        <v>389</v>
      </c>
      <c r="AC61" s="803" t="s">
        <v>387</v>
      </c>
      <c r="AD61" s="878" t="s">
        <v>8</v>
      </c>
      <c r="AE61" s="879" t="s">
        <v>396</v>
      </c>
      <c r="AF61" s="879" t="s">
        <v>397</v>
      </c>
      <c r="AG61" s="879" t="s">
        <v>398</v>
      </c>
      <c r="AH61" s="879" t="s">
        <v>399</v>
      </c>
      <c r="AI61" s="879" t="s">
        <v>400</v>
      </c>
      <c r="AJ61" s="732" t="s">
        <v>94</v>
      </c>
      <c r="AK61" s="880" t="s">
        <v>86</v>
      </c>
      <c r="AL61" s="881" t="s">
        <v>9</v>
      </c>
      <c r="AM61" s="882" t="s">
        <v>673</v>
      </c>
      <c r="AN61" s="882" t="s">
        <v>85</v>
      </c>
      <c r="AO61" s="882" t="s">
        <v>81</v>
      </c>
      <c r="AP61" s="883" t="s">
        <v>109</v>
      </c>
      <c r="AQ61" s="883" t="s">
        <v>83</v>
      </c>
      <c r="AR61" s="884" t="s">
        <v>377</v>
      </c>
      <c r="AS61" s="885" t="s">
        <v>111</v>
      </c>
      <c r="AT61" s="885" t="s">
        <v>117</v>
      </c>
      <c r="AU61" s="886" t="s">
        <v>87</v>
      </c>
    </row>
    <row r="62" spans="1:47" ht="7.5" customHeight="1">
      <c r="A62" s="183"/>
      <c r="B62" s="362"/>
      <c r="C62" s="362"/>
      <c r="D62" s="362"/>
      <c r="E62" s="362"/>
      <c r="F62" s="362"/>
      <c r="G62" s="362"/>
      <c r="H62" s="362"/>
      <c r="I62" s="362"/>
      <c r="J62" s="362"/>
      <c r="K62" s="362"/>
      <c r="L62" s="362"/>
      <c r="M62" s="362"/>
      <c r="N62" s="362"/>
      <c r="O62" s="362"/>
      <c r="P62" s="183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362"/>
      <c r="AB62" s="362"/>
      <c r="AC62" s="249"/>
      <c r="AD62" s="249"/>
      <c r="AE62" s="438"/>
      <c r="AF62" s="438"/>
      <c r="AG62" s="438"/>
      <c r="AH62" s="438"/>
      <c r="AI62" s="438"/>
      <c r="AJ62" s="249"/>
      <c r="AK62" s="242"/>
      <c r="AL62" s="619"/>
      <c r="AM62" s="242"/>
      <c r="AN62" s="242"/>
      <c r="AO62" s="242"/>
      <c r="AP62" s="626"/>
      <c r="AQ62" s="242"/>
      <c r="AR62" s="438"/>
      <c r="AS62" s="242"/>
      <c r="AT62" s="254"/>
      <c r="AU62" s="256"/>
    </row>
    <row r="63" spans="1:47">
      <c r="A63" s="182" t="s">
        <v>407</v>
      </c>
      <c r="B63" s="363">
        <v>3481</v>
      </c>
      <c r="C63" s="363">
        <v>1741</v>
      </c>
      <c r="D63" s="363">
        <v>181454</v>
      </c>
      <c r="E63" s="363">
        <v>87059</v>
      </c>
      <c r="F63" s="363">
        <v>99352</v>
      </c>
      <c r="G63" s="363">
        <v>47041</v>
      </c>
      <c r="H63" s="363">
        <v>74875</v>
      </c>
      <c r="I63" s="363">
        <v>36171</v>
      </c>
      <c r="J63" s="363">
        <v>42710</v>
      </c>
      <c r="K63" s="363">
        <v>20988</v>
      </c>
      <c r="L63" s="363">
        <v>25986</v>
      </c>
      <c r="M63" s="363">
        <v>12682</v>
      </c>
      <c r="N63" s="363">
        <v>424377</v>
      </c>
      <c r="O63" s="363">
        <v>203941</v>
      </c>
      <c r="P63" s="182" t="s">
        <v>407</v>
      </c>
      <c r="Q63" s="363">
        <v>77815</v>
      </c>
      <c r="R63" s="363">
        <v>36538</v>
      </c>
      <c r="S63" s="363">
        <v>31661</v>
      </c>
      <c r="T63" s="363">
        <v>14497</v>
      </c>
      <c r="U63" s="363">
        <v>23480</v>
      </c>
      <c r="V63" s="363">
        <v>11276</v>
      </c>
      <c r="W63" s="363">
        <v>9692</v>
      </c>
      <c r="X63" s="363">
        <v>4822</v>
      </c>
      <c r="Y63" s="363">
        <v>5676</v>
      </c>
      <c r="Z63" s="363">
        <v>2740</v>
      </c>
      <c r="AA63" s="363">
        <v>148324</v>
      </c>
      <c r="AB63" s="363">
        <v>69873</v>
      </c>
      <c r="AC63" s="182" t="s">
        <v>407</v>
      </c>
      <c r="AD63" s="182">
        <v>83</v>
      </c>
      <c r="AE63" s="182">
        <v>3868</v>
      </c>
      <c r="AF63" s="182">
        <v>3525</v>
      </c>
      <c r="AG63" s="182">
        <v>3158</v>
      </c>
      <c r="AH63" s="182">
        <v>2198</v>
      </c>
      <c r="AI63" s="182">
        <v>1759</v>
      </c>
      <c r="AJ63" s="182">
        <v>14508</v>
      </c>
      <c r="AK63" s="182">
        <v>10132</v>
      </c>
      <c r="AL63" s="182">
        <v>8490</v>
      </c>
      <c r="AM63" s="182">
        <v>1642</v>
      </c>
      <c r="AN63" s="182">
        <v>9164</v>
      </c>
      <c r="AO63" s="182">
        <v>4550</v>
      </c>
      <c r="AP63" s="182">
        <v>1490</v>
      </c>
      <c r="AQ63" s="182">
        <v>208</v>
      </c>
      <c r="AR63" s="182">
        <v>9372</v>
      </c>
      <c r="AS63" s="182">
        <v>4328</v>
      </c>
      <c r="AT63" s="182">
        <v>3646</v>
      </c>
      <c r="AU63" s="182">
        <v>682</v>
      </c>
    </row>
    <row r="64" spans="1:47" ht="6.75" customHeight="1">
      <c r="A64" s="183"/>
      <c r="B64" s="364"/>
      <c r="C64" s="364"/>
      <c r="D64" s="364"/>
      <c r="E64" s="364"/>
      <c r="F64" s="364"/>
      <c r="G64" s="364"/>
      <c r="H64" s="364"/>
      <c r="I64" s="364"/>
      <c r="J64" s="364"/>
      <c r="K64" s="364"/>
      <c r="L64" s="364"/>
      <c r="M64" s="364"/>
      <c r="N64" s="364"/>
      <c r="O64" s="364"/>
      <c r="P64" s="183"/>
      <c r="Q64" s="364"/>
      <c r="R64" s="364"/>
      <c r="S64" s="364"/>
      <c r="T64" s="364"/>
      <c r="U64" s="364"/>
      <c r="V64" s="364"/>
      <c r="W64" s="364"/>
      <c r="X64" s="364"/>
      <c r="Y64" s="364"/>
      <c r="Z64" s="364"/>
      <c r="AA64" s="363"/>
      <c r="AB64" s="36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263"/>
      <c r="AU64" s="256"/>
    </row>
    <row r="65" spans="1:47" ht="14.25" customHeight="1">
      <c r="A65" s="183" t="s">
        <v>431</v>
      </c>
      <c r="B65" s="364">
        <v>359</v>
      </c>
      <c r="C65" s="364">
        <v>174</v>
      </c>
      <c r="D65" s="364">
        <v>3467</v>
      </c>
      <c r="E65" s="364">
        <v>1603</v>
      </c>
      <c r="F65" s="364">
        <v>3081</v>
      </c>
      <c r="G65" s="364">
        <v>1479</v>
      </c>
      <c r="H65" s="364">
        <v>3287</v>
      </c>
      <c r="I65" s="364">
        <v>1657</v>
      </c>
      <c r="J65" s="364">
        <v>2781</v>
      </c>
      <c r="K65" s="364">
        <v>1385</v>
      </c>
      <c r="L65" s="364">
        <v>2147</v>
      </c>
      <c r="M65" s="364">
        <v>1148</v>
      </c>
      <c r="N65" s="363">
        <v>14763</v>
      </c>
      <c r="O65" s="363">
        <v>7272</v>
      </c>
      <c r="P65" s="183" t="s">
        <v>431</v>
      </c>
      <c r="Q65" s="364">
        <v>983</v>
      </c>
      <c r="R65" s="364">
        <v>434</v>
      </c>
      <c r="S65" s="364">
        <v>772</v>
      </c>
      <c r="T65" s="364">
        <v>330</v>
      </c>
      <c r="U65" s="364">
        <v>989</v>
      </c>
      <c r="V65" s="364">
        <v>496</v>
      </c>
      <c r="W65" s="364">
        <v>737</v>
      </c>
      <c r="X65" s="364">
        <v>372</v>
      </c>
      <c r="Y65" s="364">
        <v>505</v>
      </c>
      <c r="Z65" s="364">
        <v>268</v>
      </c>
      <c r="AA65" s="357">
        <v>3986</v>
      </c>
      <c r="AB65" s="357">
        <v>1900</v>
      </c>
      <c r="AC65" s="183" t="s">
        <v>431</v>
      </c>
      <c r="AD65" s="806">
        <v>0</v>
      </c>
      <c r="AE65" s="806">
        <v>69</v>
      </c>
      <c r="AF65" s="806">
        <v>65</v>
      </c>
      <c r="AG65" s="806">
        <v>71</v>
      </c>
      <c r="AH65" s="806">
        <v>57</v>
      </c>
      <c r="AI65" s="806">
        <v>50</v>
      </c>
      <c r="AJ65" s="816">
        <v>312</v>
      </c>
      <c r="AK65" s="816">
        <v>215</v>
      </c>
      <c r="AL65" s="806">
        <v>209</v>
      </c>
      <c r="AM65" s="806">
        <v>6</v>
      </c>
      <c r="AN65" s="806">
        <v>408</v>
      </c>
      <c r="AO65" s="806">
        <v>391</v>
      </c>
      <c r="AP65" s="806">
        <v>0</v>
      </c>
      <c r="AQ65" s="806">
        <v>105</v>
      </c>
      <c r="AR65" s="816">
        <v>513</v>
      </c>
      <c r="AS65" s="816">
        <v>27</v>
      </c>
      <c r="AT65" s="806">
        <v>27</v>
      </c>
      <c r="AU65" s="806">
        <v>0</v>
      </c>
    </row>
    <row r="66" spans="1:47" ht="14.25" customHeight="1">
      <c r="A66" s="183" t="s">
        <v>432</v>
      </c>
      <c r="B66" s="364">
        <v>164</v>
      </c>
      <c r="C66" s="364">
        <v>84</v>
      </c>
      <c r="D66" s="364">
        <v>16914</v>
      </c>
      <c r="E66" s="364">
        <v>8027</v>
      </c>
      <c r="F66" s="364">
        <v>10600</v>
      </c>
      <c r="G66" s="364">
        <v>5120</v>
      </c>
      <c r="H66" s="364">
        <v>8924</v>
      </c>
      <c r="I66" s="364">
        <v>4634</v>
      </c>
      <c r="J66" s="364">
        <v>5223</v>
      </c>
      <c r="K66" s="364">
        <v>2870</v>
      </c>
      <c r="L66" s="364">
        <v>3029</v>
      </c>
      <c r="M66" s="364">
        <v>1656</v>
      </c>
      <c r="N66" s="363">
        <v>44690</v>
      </c>
      <c r="O66" s="363">
        <v>22307</v>
      </c>
      <c r="P66" s="183" t="s">
        <v>432</v>
      </c>
      <c r="Q66" s="364">
        <v>6909</v>
      </c>
      <c r="R66" s="364">
        <v>3138</v>
      </c>
      <c r="S66" s="364">
        <v>3749</v>
      </c>
      <c r="T66" s="364">
        <v>1693</v>
      </c>
      <c r="U66" s="364">
        <v>3079</v>
      </c>
      <c r="V66" s="364">
        <v>1568</v>
      </c>
      <c r="W66" s="364">
        <v>1345</v>
      </c>
      <c r="X66" s="364">
        <v>741</v>
      </c>
      <c r="Y66" s="364">
        <v>623</v>
      </c>
      <c r="Z66" s="364">
        <v>329</v>
      </c>
      <c r="AA66" s="357">
        <v>15705</v>
      </c>
      <c r="AB66" s="357">
        <v>7469</v>
      </c>
      <c r="AC66" s="183" t="s">
        <v>432</v>
      </c>
      <c r="AD66" s="806">
        <v>3</v>
      </c>
      <c r="AE66" s="806">
        <v>347</v>
      </c>
      <c r="AF66" s="806">
        <v>330</v>
      </c>
      <c r="AG66" s="806">
        <v>323</v>
      </c>
      <c r="AH66" s="806">
        <v>266</v>
      </c>
      <c r="AI66" s="806">
        <v>223</v>
      </c>
      <c r="AJ66" s="816">
        <v>1489</v>
      </c>
      <c r="AK66" s="816">
        <v>1198</v>
      </c>
      <c r="AL66" s="806">
        <v>979</v>
      </c>
      <c r="AM66" s="806">
        <v>219</v>
      </c>
      <c r="AN66" s="806">
        <v>992</v>
      </c>
      <c r="AO66" s="806">
        <v>553</v>
      </c>
      <c r="AP66" s="806">
        <v>153</v>
      </c>
      <c r="AQ66" s="806">
        <v>45</v>
      </c>
      <c r="AR66" s="816">
        <v>1037</v>
      </c>
      <c r="AS66" s="816">
        <v>339</v>
      </c>
      <c r="AT66" s="806">
        <v>321</v>
      </c>
      <c r="AU66" s="806">
        <v>18</v>
      </c>
    </row>
    <row r="67" spans="1:47" ht="14.25" customHeight="1">
      <c r="A67" s="183" t="s">
        <v>433</v>
      </c>
      <c r="B67" s="364">
        <v>239</v>
      </c>
      <c r="C67" s="364">
        <v>109</v>
      </c>
      <c r="D67" s="364">
        <v>10260</v>
      </c>
      <c r="E67" s="364">
        <v>4915</v>
      </c>
      <c r="F67" s="364">
        <v>6683</v>
      </c>
      <c r="G67" s="364">
        <v>3315</v>
      </c>
      <c r="H67" s="364">
        <v>5011</v>
      </c>
      <c r="I67" s="364">
        <v>2665</v>
      </c>
      <c r="J67" s="364">
        <v>2686</v>
      </c>
      <c r="K67" s="364">
        <v>1506</v>
      </c>
      <c r="L67" s="364">
        <v>1524</v>
      </c>
      <c r="M67" s="364">
        <v>843</v>
      </c>
      <c r="N67" s="363">
        <v>26164</v>
      </c>
      <c r="O67" s="363">
        <v>13244</v>
      </c>
      <c r="P67" s="183" t="s">
        <v>433</v>
      </c>
      <c r="Q67" s="364">
        <v>4661</v>
      </c>
      <c r="R67" s="364">
        <v>2153</v>
      </c>
      <c r="S67" s="364">
        <v>2547</v>
      </c>
      <c r="T67" s="364">
        <v>1139</v>
      </c>
      <c r="U67" s="364">
        <v>1638</v>
      </c>
      <c r="V67" s="364">
        <v>836</v>
      </c>
      <c r="W67" s="364">
        <v>598</v>
      </c>
      <c r="X67" s="364">
        <v>339</v>
      </c>
      <c r="Y67" s="364">
        <v>222</v>
      </c>
      <c r="Z67" s="364">
        <v>122</v>
      </c>
      <c r="AA67" s="357">
        <v>9666</v>
      </c>
      <c r="AB67" s="357">
        <v>4589</v>
      </c>
      <c r="AC67" s="183" t="s">
        <v>433</v>
      </c>
      <c r="AD67" s="806">
        <v>7</v>
      </c>
      <c r="AE67" s="806">
        <v>234</v>
      </c>
      <c r="AF67" s="806">
        <v>214</v>
      </c>
      <c r="AG67" s="806">
        <v>201</v>
      </c>
      <c r="AH67" s="806">
        <v>143</v>
      </c>
      <c r="AI67" s="806">
        <v>124</v>
      </c>
      <c r="AJ67" s="816">
        <v>916</v>
      </c>
      <c r="AK67" s="816">
        <v>613</v>
      </c>
      <c r="AL67" s="806">
        <v>519</v>
      </c>
      <c r="AM67" s="806">
        <v>94</v>
      </c>
      <c r="AN67" s="806">
        <v>572</v>
      </c>
      <c r="AO67" s="806">
        <v>322</v>
      </c>
      <c r="AP67" s="806">
        <v>149</v>
      </c>
      <c r="AQ67" s="806">
        <v>16</v>
      </c>
      <c r="AR67" s="816">
        <v>588</v>
      </c>
      <c r="AS67" s="816">
        <v>225</v>
      </c>
      <c r="AT67" s="806">
        <v>214</v>
      </c>
      <c r="AU67" s="806">
        <v>11</v>
      </c>
    </row>
    <row r="68" spans="1:47" ht="14.25" customHeight="1">
      <c r="A68" s="183" t="s">
        <v>434</v>
      </c>
      <c r="B68" s="364">
        <v>31</v>
      </c>
      <c r="C68" s="364">
        <v>18</v>
      </c>
      <c r="D68" s="364">
        <v>7097</v>
      </c>
      <c r="E68" s="364">
        <v>3346</v>
      </c>
      <c r="F68" s="364">
        <v>3757</v>
      </c>
      <c r="G68" s="364">
        <v>1842</v>
      </c>
      <c r="H68" s="364">
        <v>2728</v>
      </c>
      <c r="I68" s="364">
        <v>1394</v>
      </c>
      <c r="J68" s="364">
        <v>1311</v>
      </c>
      <c r="K68" s="364">
        <v>689</v>
      </c>
      <c r="L68" s="364">
        <v>725</v>
      </c>
      <c r="M68" s="364">
        <v>395</v>
      </c>
      <c r="N68" s="363">
        <v>15618</v>
      </c>
      <c r="O68" s="363">
        <v>7666</v>
      </c>
      <c r="P68" s="183" t="s">
        <v>434</v>
      </c>
      <c r="Q68" s="364">
        <v>2490</v>
      </c>
      <c r="R68" s="364">
        <v>1161</v>
      </c>
      <c r="S68" s="364">
        <v>1203</v>
      </c>
      <c r="T68" s="364">
        <v>577</v>
      </c>
      <c r="U68" s="364">
        <v>865</v>
      </c>
      <c r="V68" s="364">
        <v>418</v>
      </c>
      <c r="W68" s="364">
        <v>196</v>
      </c>
      <c r="X68" s="364">
        <v>96</v>
      </c>
      <c r="Y68" s="364">
        <v>98</v>
      </c>
      <c r="Z68" s="364">
        <v>49</v>
      </c>
      <c r="AA68" s="357">
        <v>4852</v>
      </c>
      <c r="AB68" s="357">
        <v>2301</v>
      </c>
      <c r="AC68" s="183" t="s">
        <v>434</v>
      </c>
      <c r="AD68" s="806">
        <v>6</v>
      </c>
      <c r="AE68" s="806">
        <v>159</v>
      </c>
      <c r="AF68" s="806">
        <v>133</v>
      </c>
      <c r="AG68" s="806">
        <v>120</v>
      </c>
      <c r="AH68" s="806">
        <v>74</v>
      </c>
      <c r="AI68" s="806">
        <v>57</v>
      </c>
      <c r="AJ68" s="816">
        <v>543</v>
      </c>
      <c r="AK68" s="816">
        <v>392</v>
      </c>
      <c r="AL68" s="806">
        <v>312</v>
      </c>
      <c r="AM68" s="806">
        <v>80</v>
      </c>
      <c r="AN68" s="806">
        <v>357</v>
      </c>
      <c r="AO68" s="806">
        <v>178</v>
      </c>
      <c r="AP68" s="806">
        <v>54</v>
      </c>
      <c r="AQ68" s="806">
        <v>8</v>
      </c>
      <c r="AR68" s="816">
        <v>365</v>
      </c>
      <c r="AS68" s="816">
        <v>153</v>
      </c>
      <c r="AT68" s="806">
        <v>132</v>
      </c>
      <c r="AU68" s="806">
        <v>21</v>
      </c>
    </row>
    <row r="69" spans="1:47" ht="14.25" customHeight="1">
      <c r="A69" s="183" t="s">
        <v>435</v>
      </c>
      <c r="B69" s="364">
        <v>174</v>
      </c>
      <c r="C69" s="364">
        <v>88</v>
      </c>
      <c r="D69" s="364">
        <v>7603</v>
      </c>
      <c r="E69" s="364">
        <v>3698</v>
      </c>
      <c r="F69" s="364">
        <v>5012</v>
      </c>
      <c r="G69" s="364">
        <v>2510</v>
      </c>
      <c r="H69" s="364">
        <v>3892</v>
      </c>
      <c r="I69" s="364">
        <v>2056</v>
      </c>
      <c r="J69" s="364">
        <v>2038</v>
      </c>
      <c r="K69" s="364">
        <v>1118</v>
      </c>
      <c r="L69" s="364">
        <v>1142</v>
      </c>
      <c r="M69" s="364">
        <v>629</v>
      </c>
      <c r="N69" s="363">
        <v>19687</v>
      </c>
      <c r="O69" s="363">
        <v>10011</v>
      </c>
      <c r="P69" s="183" t="s">
        <v>435</v>
      </c>
      <c r="Q69" s="364">
        <v>3116</v>
      </c>
      <c r="R69" s="364">
        <v>1447</v>
      </c>
      <c r="S69" s="364">
        <v>1644</v>
      </c>
      <c r="T69" s="364">
        <v>770</v>
      </c>
      <c r="U69" s="364">
        <v>1189</v>
      </c>
      <c r="V69" s="364">
        <v>648</v>
      </c>
      <c r="W69" s="364">
        <v>494</v>
      </c>
      <c r="X69" s="364">
        <v>273</v>
      </c>
      <c r="Y69" s="364">
        <v>189</v>
      </c>
      <c r="Z69" s="364">
        <v>106</v>
      </c>
      <c r="AA69" s="357">
        <v>6632</v>
      </c>
      <c r="AB69" s="357">
        <v>3244</v>
      </c>
      <c r="AC69" s="183" t="s">
        <v>435</v>
      </c>
      <c r="AD69" s="806">
        <v>3</v>
      </c>
      <c r="AE69" s="806">
        <v>179</v>
      </c>
      <c r="AF69" s="806">
        <v>165</v>
      </c>
      <c r="AG69" s="806">
        <v>149</v>
      </c>
      <c r="AH69" s="806">
        <v>103</v>
      </c>
      <c r="AI69" s="806">
        <v>85</v>
      </c>
      <c r="AJ69" s="816">
        <v>681</v>
      </c>
      <c r="AK69" s="816">
        <v>554</v>
      </c>
      <c r="AL69" s="806">
        <v>458</v>
      </c>
      <c r="AM69" s="806">
        <v>96</v>
      </c>
      <c r="AN69" s="806">
        <v>478</v>
      </c>
      <c r="AO69" s="806">
        <v>275</v>
      </c>
      <c r="AP69" s="806">
        <v>67</v>
      </c>
      <c r="AQ69" s="806">
        <v>5</v>
      </c>
      <c r="AR69" s="816">
        <v>483</v>
      </c>
      <c r="AS69" s="816">
        <v>177</v>
      </c>
      <c r="AT69" s="806">
        <v>161</v>
      </c>
      <c r="AU69" s="806">
        <v>16</v>
      </c>
    </row>
    <row r="70" spans="1:47" ht="14.25" customHeight="1">
      <c r="A70" s="183" t="s">
        <v>436</v>
      </c>
      <c r="B70" s="364">
        <v>158</v>
      </c>
      <c r="C70" s="364">
        <v>88</v>
      </c>
      <c r="D70" s="364">
        <v>10670</v>
      </c>
      <c r="E70" s="364">
        <v>5035</v>
      </c>
      <c r="F70" s="364">
        <v>6982</v>
      </c>
      <c r="G70" s="364">
        <v>3287</v>
      </c>
      <c r="H70" s="364">
        <v>6237</v>
      </c>
      <c r="I70" s="364">
        <v>3107</v>
      </c>
      <c r="J70" s="364">
        <v>3826</v>
      </c>
      <c r="K70" s="364">
        <v>1995</v>
      </c>
      <c r="L70" s="364">
        <v>2438</v>
      </c>
      <c r="M70" s="364">
        <v>1237</v>
      </c>
      <c r="N70" s="363">
        <v>30153</v>
      </c>
      <c r="O70" s="363">
        <v>14661</v>
      </c>
      <c r="P70" s="183" t="s">
        <v>436</v>
      </c>
      <c r="Q70" s="364">
        <v>3832</v>
      </c>
      <c r="R70" s="364">
        <v>1696</v>
      </c>
      <c r="S70" s="364">
        <v>2393</v>
      </c>
      <c r="T70" s="364">
        <v>1097</v>
      </c>
      <c r="U70" s="364">
        <v>2045</v>
      </c>
      <c r="V70" s="364">
        <v>1014</v>
      </c>
      <c r="W70" s="364">
        <v>996</v>
      </c>
      <c r="X70" s="364">
        <v>520</v>
      </c>
      <c r="Y70" s="364">
        <v>542</v>
      </c>
      <c r="Z70" s="364">
        <v>282</v>
      </c>
      <c r="AA70" s="357">
        <v>9808</v>
      </c>
      <c r="AB70" s="357">
        <v>4609</v>
      </c>
      <c r="AC70" s="183" t="s">
        <v>436</v>
      </c>
      <c r="AD70" s="806">
        <v>6</v>
      </c>
      <c r="AE70" s="806">
        <v>265</v>
      </c>
      <c r="AF70" s="806">
        <v>253</v>
      </c>
      <c r="AG70" s="806">
        <v>253</v>
      </c>
      <c r="AH70" s="806">
        <v>200</v>
      </c>
      <c r="AI70" s="806">
        <v>170</v>
      </c>
      <c r="AJ70" s="816">
        <v>1141</v>
      </c>
      <c r="AK70" s="816">
        <v>900</v>
      </c>
      <c r="AL70" s="806">
        <v>714</v>
      </c>
      <c r="AM70" s="806">
        <v>186</v>
      </c>
      <c r="AN70" s="806">
        <v>780</v>
      </c>
      <c r="AO70" s="806">
        <v>484</v>
      </c>
      <c r="AP70" s="806">
        <v>63</v>
      </c>
      <c r="AQ70" s="806">
        <v>24</v>
      </c>
      <c r="AR70" s="816">
        <v>804</v>
      </c>
      <c r="AS70" s="816">
        <v>256</v>
      </c>
      <c r="AT70" s="806">
        <v>242</v>
      </c>
      <c r="AU70" s="806">
        <v>14</v>
      </c>
    </row>
    <row r="71" spans="1:47" ht="14.25" customHeight="1">
      <c r="A71" s="183" t="s">
        <v>437</v>
      </c>
      <c r="B71" s="364">
        <v>0</v>
      </c>
      <c r="C71" s="364">
        <v>0</v>
      </c>
      <c r="D71" s="364">
        <v>1279</v>
      </c>
      <c r="E71" s="364">
        <v>577</v>
      </c>
      <c r="F71" s="364">
        <v>697</v>
      </c>
      <c r="G71" s="364">
        <v>304</v>
      </c>
      <c r="H71" s="364">
        <v>417</v>
      </c>
      <c r="I71" s="364">
        <v>155</v>
      </c>
      <c r="J71" s="364">
        <v>129</v>
      </c>
      <c r="K71" s="364">
        <v>44</v>
      </c>
      <c r="L71" s="364">
        <v>63</v>
      </c>
      <c r="M71" s="364">
        <v>23</v>
      </c>
      <c r="N71" s="363">
        <v>2585</v>
      </c>
      <c r="O71" s="363">
        <v>1103</v>
      </c>
      <c r="P71" s="183" t="s">
        <v>437</v>
      </c>
      <c r="Q71" s="364">
        <v>722</v>
      </c>
      <c r="R71" s="364">
        <v>314</v>
      </c>
      <c r="S71" s="364">
        <v>243</v>
      </c>
      <c r="T71" s="364">
        <v>111</v>
      </c>
      <c r="U71" s="364">
        <v>73</v>
      </c>
      <c r="V71" s="364">
        <v>27</v>
      </c>
      <c r="W71" s="364">
        <v>25</v>
      </c>
      <c r="X71" s="364">
        <v>7</v>
      </c>
      <c r="Y71" s="364">
        <v>3</v>
      </c>
      <c r="Z71" s="364">
        <v>1</v>
      </c>
      <c r="AA71" s="357">
        <v>1066</v>
      </c>
      <c r="AB71" s="357">
        <v>460</v>
      </c>
      <c r="AC71" s="183" t="s">
        <v>437</v>
      </c>
      <c r="AD71" s="806">
        <v>0</v>
      </c>
      <c r="AE71" s="806">
        <v>41</v>
      </c>
      <c r="AF71" s="806">
        <v>38</v>
      </c>
      <c r="AG71" s="806">
        <v>30</v>
      </c>
      <c r="AH71" s="806">
        <v>15</v>
      </c>
      <c r="AI71" s="806">
        <v>9</v>
      </c>
      <c r="AJ71" s="816">
        <v>133</v>
      </c>
      <c r="AK71" s="816">
        <v>67</v>
      </c>
      <c r="AL71" s="806">
        <v>58</v>
      </c>
      <c r="AM71" s="806">
        <v>9</v>
      </c>
      <c r="AN71" s="806">
        <v>70</v>
      </c>
      <c r="AO71" s="806">
        <v>18</v>
      </c>
      <c r="AP71" s="806">
        <v>9</v>
      </c>
      <c r="AQ71" s="806">
        <v>0</v>
      </c>
      <c r="AR71" s="816">
        <v>70</v>
      </c>
      <c r="AS71" s="816">
        <v>61</v>
      </c>
      <c r="AT71" s="806">
        <v>41</v>
      </c>
      <c r="AU71" s="806">
        <v>20</v>
      </c>
    </row>
    <row r="72" spans="1:47" ht="14.25" customHeight="1">
      <c r="A72" s="183" t="s">
        <v>438</v>
      </c>
      <c r="B72" s="364">
        <v>1020</v>
      </c>
      <c r="C72" s="364">
        <v>505</v>
      </c>
      <c r="D72" s="364">
        <v>9034</v>
      </c>
      <c r="E72" s="364">
        <v>4246</v>
      </c>
      <c r="F72" s="364">
        <v>6950</v>
      </c>
      <c r="G72" s="364">
        <v>3267</v>
      </c>
      <c r="H72" s="364">
        <v>6573</v>
      </c>
      <c r="I72" s="364">
        <v>3151</v>
      </c>
      <c r="J72" s="364">
        <v>4509</v>
      </c>
      <c r="K72" s="364">
        <v>2276</v>
      </c>
      <c r="L72" s="364">
        <v>2960</v>
      </c>
      <c r="M72" s="364">
        <v>1487</v>
      </c>
      <c r="N72" s="363">
        <v>30026</v>
      </c>
      <c r="O72" s="363">
        <v>14427</v>
      </c>
      <c r="P72" s="183" t="s">
        <v>438</v>
      </c>
      <c r="Q72" s="364">
        <v>3810</v>
      </c>
      <c r="R72" s="364">
        <v>1675</v>
      </c>
      <c r="S72" s="364">
        <v>2491</v>
      </c>
      <c r="T72" s="364">
        <v>1086</v>
      </c>
      <c r="U72" s="364">
        <v>2279</v>
      </c>
      <c r="V72" s="364">
        <v>1033</v>
      </c>
      <c r="W72" s="364">
        <v>1167</v>
      </c>
      <c r="X72" s="364">
        <v>581</v>
      </c>
      <c r="Y72" s="364">
        <v>542</v>
      </c>
      <c r="Z72" s="364">
        <v>290</v>
      </c>
      <c r="AA72" s="357">
        <v>10289</v>
      </c>
      <c r="AB72" s="357">
        <v>4665</v>
      </c>
      <c r="AC72" s="183" t="s">
        <v>438</v>
      </c>
      <c r="AD72" s="806">
        <v>33</v>
      </c>
      <c r="AE72" s="806">
        <v>274</v>
      </c>
      <c r="AF72" s="806">
        <v>268</v>
      </c>
      <c r="AG72" s="806">
        <v>266</v>
      </c>
      <c r="AH72" s="806">
        <v>227</v>
      </c>
      <c r="AI72" s="806">
        <v>208</v>
      </c>
      <c r="AJ72" s="816">
        <v>1243</v>
      </c>
      <c r="AK72" s="816">
        <v>1277</v>
      </c>
      <c r="AL72" s="806">
        <v>976</v>
      </c>
      <c r="AM72" s="806">
        <v>301</v>
      </c>
      <c r="AN72" s="806">
        <v>913</v>
      </c>
      <c r="AO72" s="806">
        <v>557</v>
      </c>
      <c r="AP72" s="806">
        <v>31</v>
      </c>
      <c r="AQ72" s="806">
        <v>14</v>
      </c>
      <c r="AR72" s="816">
        <v>927</v>
      </c>
      <c r="AS72" s="816">
        <v>263</v>
      </c>
      <c r="AT72" s="806">
        <v>257</v>
      </c>
      <c r="AU72" s="806">
        <v>6</v>
      </c>
    </row>
    <row r="73" spans="1:47" ht="14.25" customHeight="1">
      <c r="A73" s="183" t="s">
        <v>439</v>
      </c>
      <c r="B73" s="364">
        <v>191</v>
      </c>
      <c r="C73" s="364">
        <v>113</v>
      </c>
      <c r="D73" s="364">
        <v>12166</v>
      </c>
      <c r="E73" s="364">
        <v>6217</v>
      </c>
      <c r="F73" s="364">
        <v>6040</v>
      </c>
      <c r="G73" s="364">
        <v>2976</v>
      </c>
      <c r="H73" s="364">
        <v>4073</v>
      </c>
      <c r="I73" s="364">
        <v>2027</v>
      </c>
      <c r="J73" s="364">
        <v>1985</v>
      </c>
      <c r="K73" s="364">
        <v>967</v>
      </c>
      <c r="L73" s="364">
        <v>1271</v>
      </c>
      <c r="M73" s="364">
        <v>588</v>
      </c>
      <c r="N73" s="363">
        <v>25535</v>
      </c>
      <c r="O73" s="363">
        <v>12775</v>
      </c>
      <c r="P73" s="183" t="s">
        <v>439</v>
      </c>
      <c r="Q73" s="364">
        <v>5977</v>
      </c>
      <c r="R73" s="364">
        <v>3083</v>
      </c>
      <c r="S73" s="364">
        <v>1629</v>
      </c>
      <c r="T73" s="364">
        <v>857</v>
      </c>
      <c r="U73" s="364">
        <v>986</v>
      </c>
      <c r="V73" s="364">
        <v>504</v>
      </c>
      <c r="W73" s="364">
        <v>316</v>
      </c>
      <c r="X73" s="364">
        <v>141</v>
      </c>
      <c r="Y73" s="364">
        <v>256</v>
      </c>
      <c r="Z73" s="364">
        <v>115</v>
      </c>
      <c r="AA73" s="357">
        <v>9164</v>
      </c>
      <c r="AB73" s="357">
        <v>4700</v>
      </c>
      <c r="AC73" s="183" t="s">
        <v>439</v>
      </c>
      <c r="AD73" s="806">
        <v>4</v>
      </c>
      <c r="AE73" s="806">
        <v>256</v>
      </c>
      <c r="AF73" s="806">
        <v>230</v>
      </c>
      <c r="AG73" s="806">
        <v>178</v>
      </c>
      <c r="AH73" s="806">
        <v>126</v>
      </c>
      <c r="AI73" s="806">
        <v>94</v>
      </c>
      <c r="AJ73" s="816">
        <v>884</v>
      </c>
      <c r="AK73" s="816">
        <v>510</v>
      </c>
      <c r="AL73" s="806">
        <v>476</v>
      </c>
      <c r="AM73" s="806">
        <v>34</v>
      </c>
      <c r="AN73" s="806">
        <v>563</v>
      </c>
      <c r="AO73" s="806">
        <v>260</v>
      </c>
      <c r="AP73" s="806">
        <v>161</v>
      </c>
      <c r="AQ73" s="806">
        <v>9</v>
      </c>
      <c r="AR73" s="816">
        <v>572</v>
      </c>
      <c r="AS73" s="816">
        <v>290</v>
      </c>
      <c r="AT73" s="806">
        <v>238</v>
      </c>
      <c r="AU73" s="806">
        <v>52</v>
      </c>
    </row>
    <row r="74" spans="1:47" ht="14.25" customHeight="1">
      <c r="A74" s="183" t="s">
        <v>440</v>
      </c>
      <c r="B74" s="364">
        <v>61</v>
      </c>
      <c r="C74" s="364">
        <v>29</v>
      </c>
      <c r="D74" s="364">
        <v>1580</v>
      </c>
      <c r="E74" s="364">
        <v>709</v>
      </c>
      <c r="F74" s="364">
        <v>691</v>
      </c>
      <c r="G74" s="364">
        <v>302</v>
      </c>
      <c r="H74" s="364">
        <v>462</v>
      </c>
      <c r="I74" s="364">
        <v>193</v>
      </c>
      <c r="J74" s="364">
        <v>276</v>
      </c>
      <c r="K74" s="364">
        <v>114</v>
      </c>
      <c r="L74" s="364">
        <v>109</v>
      </c>
      <c r="M74" s="364">
        <v>59</v>
      </c>
      <c r="N74" s="363">
        <v>3118</v>
      </c>
      <c r="O74" s="363">
        <v>1377</v>
      </c>
      <c r="P74" s="183" t="s">
        <v>440</v>
      </c>
      <c r="Q74" s="364">
        <v>756</v>
      </c>
      <c r="R74" s="364">
        <v>347</v>
      </c>
      <c r="S74" s="364">
        <v>186</v>
      </c>
      <c r="T74" s="364">
        <v>80</v>
      </c>
      <c r="U74" s="364">
        <v>183</v>
      </c>
      <c r="V74" s="364">
        <v>70</v>
      </c>
      <c r="W74" s="364">
        <v>86</v>
      </c>
      <c r="X74" s="364">
        <v>38</v>
      </c>
      <c r="Y74" s="364">
        <v>52</v>
      </c>
      <c r="Z74" s="364">
        <v>29</v>
      </c>
      <c r="AA74" s="357">
        <v>1263</v>
      </c>
      <c r="AB74" s="357">
        <v>564</v>
      </c>
      <c r="AC74" s="183" t="s">
        <v>440</v>
      </c>
      <c r="AD74" s="806">
        <v>0</v>
      </c>
      <c r="AE74" s="806">
        <v>36</v>
      </c>
      <c r="AF74" s="806">
        <v>31</v>
      </c>
      <c r="AG74" s="806">
        <v>23</v>
      </c>
      <c r="AH74" s="806">
        <v>16</v>
      </c>
      <c r="AI74" s="806">
        <v>9</v>
      </c>
      <c r="AJ74" s="816">
        <v>115</v>
      </c>
      <c r="AK74" s="816">
        <v>82</v>
      </c>
      <c r="AL74" s="806">
        <v>75</v>
      </c>
      <c r="AM74" s="806">
        <v>7</v>
      </c>
      <c r="AN74" s="806">
        <v>77</v>
      </c>
      <c r="AO74" s="806">
        <v>29</v>
      </c>
      <c r="AP74" s="806">
        <v>3</v>
      </c>
      <c r="AQ74" s="806">
        <v>0</v>
      </c>
      <c r="AR74" s="816">
        <v>77</v>
      </c>
      <c r="AS74" s="816">
        <v>48</v>
      </c>
      <c r="AT74" s="806">
        <v>36</v>
      </c>
      <c r="AU74" s="806">
        <v>12</v>
      </c>
    </row>
    <row r="75" spans="1:47" ht="14.25" customHeight="1">
      <c r="A75" s="183" t="s">
        <v>441</v>
      </c>
      <c r="B75" s="364">
        <v>0</v>
      </c>
      <c r="C75" s="364">
        <v>0</v>
      </c>
      <c r="D75" s="364">
        <v>7230</v>
      </c>
      <c r="E75" s="364">
        <v>3356</v>
      </c>
      <c r="F75" s="364">
        <v>3584</v>
      </c>
      <c r="G75" s="364">
        <v>1687</v>
      </c>
      <c r="H75" s="364">
        <v>2170</v>
      </c>
      <c r="I75" s="364">
        <v>954</v>
      </c>
      <c r="J75" s="364">
        <v>1051</v>
      </c>
      <c r="K75" s="364">
        <v>495</v>
      </c>
      <c r="L75" s="364">
        <v>700</v>
      </c>
      <c r="M75" s="364">
        <v>279</v>
      </c>
      <c r="N75" s="363">
        <v>14735</v>
      </c>
      <c r="O75" s="363">
        <v>6771</v>
      </c>
      <c r="P75" s="183" t="s">
        <v>441</v>
      </c>
      <c r="Q75" s="364">
        <v>2987</v>
      </c>
      <c r="R75" s="364">
        <v>1373</v>
      </c>
      <c r="S75" s="364">
        <v>1044</v>
      </c>
      <c r="T75" s="364">
        <v>470</v>
      </c>
      <c r="U75" s="364">
        <v>681</v>
      </c>
      <c r="V75" s="364">
        <v>305</v>
      </c>
      <c r="W75" s="364">
        <v>267</v>
      </c>
      <c r="X75" s="364">
        <v>135</v>
      </c>
      <c r="Y75" s="364">
        <v>215</v>
      </c>
      <c r="Z75" s="364">
        <v>88</v>
      </c>
      <c r="AA75" s="357">
        <v>5194</v>
      </c>
      <c r="AB75" s="357">
        <v>2371</v>
      </c>
      <c r="AC75" s="183" t="s">
        <v>441</v>
      </c>
      <c r="AD75" s="806">
        <v>0</v>
      </c>
      <c r="AE75" s="806">
        <v>187</v>
      </c>
      <c r="AF75" s="806">
        <v>177</v>
      </c>
      <c r="AG75" s="806">
        <v>146</v>
      </c>
      <c r="AH75" s="806">
        <v>74</v>
      </c>
      <c r="AI75" s="806">
        <v>57</v>
      </c>
      <c r="AJ75" s="816">
        <v>641</v>
      </c>
      <c r="AK75" s="816">
        <v>340</v>
      </c>
      <c r="AL75" s="806">
        <v>296</v>
      </c>
      <c r="AM75" s="806">
        <v>44</v>
      </c>
      <c r="AN75" s="806">
        <v>295</v>
      </c>
      <c r="AO75" s="806">
        <v>119</v>
      </c>
      <c r="AP75" s="806">
        <v>68</v>
      </c>
      <c r="AQ75" s="806">
        <v>6</v>
      </c>
      <c r="AR75" s="816">
        <v>301</v>
      </c>
      <c r="AS75" s="816">
        <v>230</v>
      </c>
      <c r="AT75" s="806">
        <v>182</v>
      </c>
      <c r="AU75" s="806">
        <v>48</v>
      </c>
    </row>
    <row r="76" spans="1:47" ht="14.25" customHeight="1">
      <c r="A76" s="183" t="s">
        <v>442</v>
      </c>
      <c r="B76" s="364">
        <v>0</v>
      </c>
      <c r="C76" s="364">
        <v>0</v>
      </c>
      <c r="D76" s="364">
        <v>6471</v>
      </c>
      <c r="E76" s="364">
        <v>3044</v>
      </c>
      <c r="F76" s="364">
        <v>2780</v>
      </c>
      <c r="G76" s="364">
        <v>1322</v>
      </c>
      <c r="H76" s="364">
        <v>1894</v>
      </c>
      <c r="I76" s="364">
        <v>912</v>
      </c>
      <c r="J76" s="364">
        <v>1051</v>
      </c>
      <c r="K76" s="364">
        <v>511</v>
      </c>
      <c r="L76" s="364">
        <v>545</v>
      </c>
      <c r="M76" s="364">
        <v>268</v>
      </c>
      <c r="N76" s="363">
        <v>12741</v>
      </c>
      <c r="O76" s="363">
        <v>6057</v>
      </c>
      <c r="P76" s="183" t="s">
        <v>442</v>
      </c>
      <c r="Q76" s="364">
        <v>2415</v>
      </c>
      <c r="R76" s="364">
        <v>1067</v>
      </c>
      <c r="S76" s="364">
        <v>793</v>
      </c>
      <c r="T76" s="364">
        <v>381</v>
      </c>
      <c r="U76" s="364">
        <v>541</v>
      </c>
      <c r="V76" s="364">
        <v>261</v>
      </c>
      <c r="W76" s="364">
        <v>185</v>
      </c>
      <c r="X76" s="364">
        <v>81</v>
      </c>
      <c r="Y76" s="364">
        <v>55</v>
      </c>
      <c r="Z76" s="364">
        <v>27</v>
      </c>
      <c r="AA76" s="357">
        <v>3989</v>
      </c>
      <c r="AB76" s="357">
        <v>1817</v>
      </c>
      <c r="AC76" s="183" t="s">
        <v>442</v>
      </c>
      <c r="AD76" s="806">
        <v>0</v>
      </c>
      <c r="AE76" s="806">
        <v>144</v>
      </c>
      <c r="AF76" s="806">
        <v>115</v>
      </c>
      <c r="AG76" s="806">
        <v>91</v>
      </c>
      <c r="AH76" s="806">
        <v>54</v>
      </c>
      <c r="AI76" s="806">
        <v>42</v>
      </c>
      <c r="AJ76" s="816">
        <v>446</v>
      </c>
      <c r="AK76" s="816">
        <v>311</v>
      </c>
      <c r="AL76" s="806">
        <v>234</v>
      </c>
      <c r="AM76" s="806">
        <v>77</v>
      </c>
      <c r="AN76" s="806">
        <v>265</v>
      </c>
      <c r="AO76" s="806">
        <v>175</v>
      </c>
      <c r="AP76" s="806">
        <v>15</v>
      </c>
      <c r="AQ76" s="806">
        <v>11</v>
      </c>
      <c r="AR76" s="816">
        <v>276</v>
      </c>
      <c r="AS76" s="816">
        <v>243</v>
      </c>
      <c r="AT76" s="806">
        <v>128</v>
      </c>
      <c r="AU76" s="806">
        <v>115</v>
      </c>
    </row>
    <row r="77" spans="1:47" ht="14.25" customHeight="1">
      <c r="A77" s="183" t="s">
        <v>443</v>
      </c>
      <c r="B77" s="364">
        <v>155</v>
      </c>
      <c r="C77" s="364">
        <v>85</v>
      </c>
      <c r="D77" s="364">
        <v>3055</v>
      </c>
      <c r="E77" s="364">
        <v>1423</v>
      </c>
      <c r="F77" s="364">
        <v>1401</v>
      </c>
      <c r="G77" s="364">
        <v>700</v>
      </c>
      <c r="H77" s="364">
        <v>890</v>
      </c>
      <c r="I77" s="364">
        <v>454</v>
      </c>
      <c r="J77" s="364">
        <v>616</v>
      </c>
      <c r="K77" s="364">
        <v>300</v>
      </c>
      <c r="L77" s="364">
        <v>347</v>
      </c>
      <c r="M77" s="364">
        <v>178</v>
      </c>
      <c r="N77" s="363">
        <v>6309</v>
      </c>
      <c r="O77" s="363">
        <v>3055</v>
      </c>
      <c r="P77" s="183" t="s">
        <v>443</v>
      </c>
      <c r="Q77" s="364">
        <v>1033</v>
      </c>
      <c r="R77" s="364">
        <v>468</v>
      </c>
      <c r="S77" s="364">
        <v>407</v>
      </c>
      <c r="T77" s="364">
        <v>213</v>
      </c>
      <c r="U77" s="364">
        <v>247</v>
      </c>
      <c r="V77" s="364">
        <v>137</v>
      </c>
      <c r="W77" s="364">
        <v>134</v>
      </c>
      <c r="X77" s="364">
        <v>67</v>
      </c>
      <c r="Y77" s="364">
        <v>80</v>
      </c>
      <c r="Z77" s="364">
        <v>43</v>
      </c>
      <c r="AA77" s="357">
        <v>1901</v>
      </c>
      <c r="AB77" s="357">
        <v>928</v>
      </c>
      <c r="AC77" s="183" t="s">
        <v>443</v>
      </c>
      <c r="AD77" s="806">
        <v>5</v>
      </c>
      <c r="AE77" s="806">
        <v>67</v>
      </c>
      <c r="AF77" s="806">
        <v>57</v>
      </c>
      <c r="AG77" s="806">
        <v>45</v>
      </c>
      <c r="AH77" s="806">
        <v>33</v>
      </c>
      <c r="AI77" s="806">
        <v>26</v>
      </c>
      <c r="AJ77" s="816">
        <v>228</v>
      </c>
      <c r="AK77" s="816">
        <v>160</v>
      </c>
      <c r="AL77" s="806">
        <v>134</v>
      </c>
      <c r="AM77" s="806">
        <v>26</v>
      </c>
      <c r="AN77" s="806">
        <v>179</v>
      </c>
      <c r="AO77" s="806">
        <v>98</v>
      </c>
      <c r="AP77" s="806">
        <v>19</v>
      </c>
      <c r="AQ77" s="806">
        <v>4</v>
      </c>
      <c r="AR77" s="816">
        <v>183</v>
      </c>
      <c r="AS77" s="816">
        <v>73</v>
      </c>
      <c r="AT77" s="806">
        <v>60</v>
      </c>
      <c r="AU77" s="806">
        <v>13</v>
      </c>
    </row>
    <row r="78" spans="1:47" ht="14.25" customHeight="1">
      <c r="A78" s="183" t="s">
        <v>444</v>
      </c>
      <c r="B78" s="364">
        <v>0</v>
      </c>
      <c r="C78" s="364">
        <v>0</v>
      </c>
      <c r="D78" s="364">
        <v>7050</v>
      </c>
      <c r="E78" s="364">
        <v>3345</v>
      </c>
      <c r="F78" s="364">
        <v>4449</v>
      </c>
      <c r="G78" s="364">
        <v>2090</v>
      </c>
      <c r="H78" s="364">
        <v>2799</v>
      </c>
      <c r="I78" s="364">
        <v>1322</v>
      </c>
      <c r="J78" s="364">
        <v>1634</v>
      </c>
      <c r="K78" s="364">
        <v>733</v>
      </c>
      <c r="L78" s="364">
        <v>985</v>
      </c>
      <c r="M78" s="364">
        <v>445</v>
      </c>
      <c r="N78" s="363">
        <v>16917</v>
      </c>
      <c r="O78" s="363">
        <v>7935</v>
      </c>
      <c r="P78" s="183" t="s">
        <v>444</v>
      </c>
      <c r="Q78" s="364">
        <v>2471</v>
      </c>
      <c r="R78" s="364">
        <v>1134</v>
      </c>
      <c r="S78" s="364">
        <v>1032</v>
      </c>
      <c r="T78" s="364">
        <v>496</v>
      </c>
      <c r="U78" s="364">
        <v>704</v>
      </c>
      <c r="V78" s="364">
        <v>344</v>
      </c>
      <c r="W78" s="364">
        <v>347</v>
      </c>
      <c r="X78" s="364">
        <v>162</v>
      </c>
      <c r="Y78" s="364">
        <v>284</v>
      </c>
      <c r="Z78" s="364">
        <v>122</v>
      </c>
      <c r="AA78" s="357">
        <v>4838</v>
      </c>
      <c r="AB78" s="357">
        <v>2258</v>
      </c>
      <c r="AC78" s="183" t="s">
        <v>444</v>
      </c>
      <c r="AD78" s="806">
        <v>0</v>
      </c>
      <c r="AE78" s="806">
        <v>151</v>
      </c>
      <c r="AF78" s="806">
        <v>147</v>
      </c>
      <c r="AG78" s="806">
        <v>136</v>
      </c>
      <c r="AH78" s="806">
        <v>102</v>
      </c>
      <c r="AI78" s="806">
        <v>87</v>
      </c>
      <c r="AJ78" s="816">
        <v>623</v>
      </c>
      <c r="AK78" s="816">
        <v>309</v>
      </c>
      <c r="AL78" s="806">
        <v>282</v>
      </c>
      <c r="AM78" s="806">
        <v>27</v>
      </c>
      <c r="AN78" s="806">
        <v>339</v>
      </c>
      <c r="AO78" s="806">
        <v>126</v>
      </c>
      <c r="AP78" s="806">
        <v>80</v>
      </c>
      <c r="AQ78" s="806">
        <v>3</v>
      </c>
      <c r="AR78" s="816">
        <v>342</v>
      </c>
      <c r="AS78" s="816">
        <v>187</v>
      </c>
      <c r="AT78" s="806">
        <v>142</v>
      </c>
      <c r="AU78" s="806">
        <v>45</v>
      </c>
    </row>
    <row r="79" spans="1:47" ht="14.25" customHeight="1">
      <c r="A79" s="183" t="s">
        <v>445</v>
      </c>
      <c r="B79" s="364">
        <v>0</v>
      </c>
      <c r="C79" s="364">
        <v>0</v>
      </c>
      <c r="D79" s="364">
        <v>2644</v>
      </c>
      <c r="E79" s="364">
        <v>1279</v>
      </c>
      <c r="F79" s="364">
        <v>986</v>
      </c>
      <c r="G79" s="364">
        <v>469</v>
      </c>
      <c r="H79" s="364">
        <v>449</v>
      </c>
      <c r="I79" s="364">
        <v>233</v>
      </c>
      <c r="J79" s="364">
        <v>231</v>
      </c>
      <c r="K79" s="364">
        <v>105</v>
      </c>
      <c r="L79" s="364">
        <v>157</v>
      </c>
      <c r="M79" s="364">
        <v>87</v>
      </c>
      <c r="N79" s="363">
        <v>4467</v>
      </c>
      <c r="O79" s="363">
        <v>2173</v>
      </c>
      <c r="P79" s="183" t="s">
        <v>445</v>
      </c>
      <c r="Q79" s="364">
        <v>859</v>
      </c>
      <c r="R79" s="364">
        <v>435</v>
      </c>
      <c r="S79" s="364">
        <v>263</v>
      </c>
      <c r="T79" s="364">
        <v>132</v>
      </c>
      <c r="U79" s="364">
        <v>110</v>
      </c>
      <c r="V79" s="364">
        <v>54</v>
      </c>
      <c r="W79" s="364">
        <v>31</v>
      </c>
      <c r="X79" s="364">
        <v>15</v>
      </c>
      <c r="Y79" s="364">
        <v>36</v>
      </c>
      <c r="Z79" s="364">
        <v>22</v>
      </c>
      <c r="AA79" s="357">
        <v>1299</v>
      </c>
      <c r="AB79" s="357">
        <v>658</v>
      </c>
      <c r="AC79" s="183" t="s">
        <v>445</v>
      </c>
      <c r="AD79" s="806">
        <v>0</v>
      </c>
      <c r="AE79" s="806">
        <v>69</v>
      </c>
      <c r="AF79" s="806">
        <v>55</v>
      </c>
      <c r="AG79" s="806">
        <v>38</v>
      </c>
      <c r="AH79" s="806">
        <v>27</v>
      </c>
      <c r="AI79" s="806">
        <v>17</v>
      </c>
      <c r="AJ79" s="816">
        <v>206</v>
      </c>
      <c r="AK79" s="816">
        <v>86</v>
      </c>
      <c r="AL79" s="806">
        <v>78</v>
      </c>
      <c r="AM79" s="806">
        <v>8</v>
      </c>
      <c r="AN79" s="806">
        <v>125</v>
      </c>
      <c r="AO79" s="806">
        <v>58</v>
      </c>
      <c r="AP79" s="806">
        <v>17</v>
      </c>
      <c r="AQ79" s="806">
        <v>2</v>
      </c>
      <c r="AR79" s="816">
        <v>127</v>
      </c>
      <c r="AS79" s="816">
        <v>105</v>
      </c>
      <c r="AT79" s="806">
        <v>67</v>
      </c>
      <c r="AU79" s="806">
        <v>38</v>
      </c>
    </row>
    <row r="80" spans="1:47" ht="14.25" customHeight="1">
      <c r="A80" s="183" t="s">
        <v>446</v>
      </c>
      <c r="B80" s="364">
        <v>187</v>
      </c>
      <c r="C80" s="364">
        <v>98</v>
      </c>
      <c r="D80" s="364">
        <v>14579</v>
      </c>
      <c r="E80" s="364">
        <v>7063</v>
      </c>
      <c r="F80" s="364">
        <v>7726</v>
      </c>
      <c r="G80" s="364">
        <v>3649</v>
      </c>
      <c r="H80" s="364">
        <v>5378</v>
      </c>
      <c r="I80" s="364">
        <v>2495</v>
      </c>
      <c r="J80" s="364">
        <v>3185</v>
      </c>
      <c r="K80" s="364">
        <v>1437</v>
      </c>
      <c r="L80" s="364">
        <v>1983</v>
      </c>
      <c r="M80" s="364">
        <v>869</v>
      </c>
      <c r="N80" s="363">
        <v>32851</v>
      </c>
      <c r="O80" s="363">
        <v>15513</v>
      </c>
      <c r="P80" s="183" t="s">
        <v>446</v>
      </c>
      <c r="Q80" s="364">
        <v>6752</v>
      </c>
      <c r="R80" s="364">
        <v>3252</v>
      </c>
      <c r="S80" s="364">
        <v>2095</v>
      </c>
      <c r="T80" s="364">
        <v>942</v>
      </c>
      <c r="U80" s="364">
        <v>1704</v>
      </c>
      <c r="V80" s="364">
        <v>791</v>
      </c>
      <c r="W80" s="364">
        <v>604</v>
      </c>
      <c r="X80" s="364">
        <v>295</v>
      </c>
      <c r="Y80" s="364">
        <v>482</v>
      </c>
      <c r="Z80" s="364">
        <v>220</v>
      </c>
      <c r="AA80" s="357">
        <v>11637</v>
      </c>
      <c r="AB80" s="357">
        <v>5500</v>
      </c>
      <c r="AC80" s="183" t="s">
        <v>446</v>
      </c>
      <c r="AD80" s="806">
        <v>4</v>
      </c>
      <c r="AE80" s="806">
        <v>290</v>
      </c>
      <c r="AF80" s="806">
        <v>272</v>
      </c>
      <c r="AG80" s="806">
        <v>234</v>
      </c>
      <c r="AH80" s="806">
        <v>172</v>
      </c>
      <c r="AI80" s="806">
        <v>129</v>
      </c>
      <c r="AJ80" s="816">
        <v>1097</v>
      </c>
      <c r="AK80" s="816">
        <v>621</v>
      </c>
      <c r="AL80" s="806">
        <v>580</v>
      </c>
      <c r="AM80" s="806">
        <v>41</v>
      </c>
      <c r="AN80" s="806">
        <v>645</v>
      </c>
      <c r="AO80" s="806">
        <v>285</v>
      </c>
      <c r="AP80" s="806">
        <v>71</v>
      </c>
      <c r="AQ80" s="806">
        <v>19</v>
      </c>
      <c r="AR80" s="816">
        <v>664</v>
      </c>
      <c r="AS80" s="816">
        <v>301</v>
      </c>
      <c r="AT80" s="806">
        <v>270</v>
      </c>
      <c r="AU80" s="806">
        <v>31</v>
      </c>
    </row>
    <row r="81" spans="1:47" ht="14.25" customHeight="1">
      <c r="A81" s="183" t="s">
        <v>447</v>
      </c>
      <c r="B81" s="364">
        <v>0</v>
      </c>
      <c r="C81" s="364">
        <v>0</v>
      </c>
      <c r="D81" s="364">
        <v>4702</v>
      </c>
      <c r="E81" s="364">
        <v>2334</v>
      </c>
      <c r="F81" s="364">
        <v>2927</v>
      </c>
      <c r="G81" s="364">
        <v>1385</v>
      </c>
      <c r="H81" s="364">
        <v>2391</v>
      </c>
      <c r="I81" s="364">
        <v>1199</v>
      </c>
      <c r="J81" s="364">
        <v>1515</v>
      </c>
      <c r="K81" s="364">
        <v>840</v>
      </c>
      <c r="L81" s="364">
        <v>821</v>
      </c>
      <c r="M81" s="364">
        <v>460</v>
      </c>
      <c r="N81" s="363">
        <v>12356</v>
      </c>
      <c r="O81" s="363">
        <v>6218</v>
      </c>
      <c r="P81" s="183" t="s">
        <v>447</v>
      </c>
      <c r="Q81" s="364">
        <v>1906</v>
      </c>
      <c r="R81" s="364">
        <v>881</v>
      </c>
      <c r="S81" s="364">
        <v>834</v>
      </c>
      <c r="T81" s="364">
        <v>379</v>
      </c>
      <c r="U81" s="364">
        <v>635</v>
      </c>
      <c r="V81" s="364">
        <v>320</v>
      </c>
      <c r="W81" s="364">
        <v>222</v>
      </c>
      <c r="X81" s="364">
        <v>115</v>
      </c>
      <c r="Y81" s="364">
        <v>156</v>
      </c>
      <c r="Z81" s="364">
        <v>91</v>
      </c>
      <c r="AA81" s="357">
        <v>3753</v>
      </c>
      <c r="AB81" s="357">
        <v>1786</v>
      </c>
      <c r="AC81" s="183" t="s">
        <v>447</v>
      </c>
      <c r="AD81" s="806">
        <v>0</v>
      </c>
      <c r="AE81" s="806">
        <v>119</v>
      </c>
      <c r="AF81" s="806">
        <v>111</v>
      </c>
      <c r="AG81" s="806">
        <v>104</v>
      </c>
      <c r="AH81" s="806">
        <v>65</v>
      </c>
      <c r="AI81" s="806">
        <v>52</v>
      </c>
      <c r="AJ81" s="816">
        <v>451</v>
      </c>
      <c r="AK81" s="816">
        <v>357</v>
      </c>
      <c r="AL81" s="806">
        <v>312</v>
      </c>
      <c r="AM81" s="806">
        <v>45</v>
      </c>
      <c r="AN81" s="806">
        <v>321</v>
      </c>
      <c r="AO81" s="806">
        <v>171</v>
      </c>
      <c r="AP81" s="806">
        <v>74</v>
      </c>
      <c r="AQ81" s="806">
        <v>0</v>
      </c>
      <c r="AR81" s="816">
        <v>321</v>
      </c>
      <c r="AS81" s="816">
        <v>108</v>
      </c>
      <c r="AT81" s="806">
        <v>108</v>
      </c>
      <c r="AU81" s="806">
        <v>0</v>
      </c>
    </row>
    <row r="82" spans="1:47" ht="14.25" customHeight="1">
      <c r="A82" s="183" t="s">
        <v>448</v>
      </c>
      <c r="B82" s="364">
        <v>176</v>
      </c>
      <c r="C82" s="364">
        <v>80</v>
      </c>
      <c r="D82" s="364">
        <v>13588</v>
      </c>
      <c r="E82" s="364">
        <v>6542</v>
      </c>
      <c r="F82" s="364">
        <v>5744</v>
      </c>
      <c r="G82" s="364">
        <v>2594</v>
      </c>
      <c r="H82" s="364">
        <v>3758</v>
      </c>
      <c r="I82" s="364">
        <v>1661</v>
      </c>
      <c r="J82" s="364">
        <v>1892</v>
      </c>
      <c r="K82" s="364">
        <v>824</v>
      </c>
      <c r="L82" s="364">
        <v>974</v>
      </c>
      <c r="M82" s="364">
        <v>416</v>
      </c>
      <c r="N82" s="363">
        <v>25956</v>
      </c>
      <c r="O82" s="363">
        <v>12037</v>
      </c>
      <c r="P82" s="183" t="s">
        <v>448</v>
      </c>
      <c r="Q82" s="364">
        <v>5539</v>
      </c>
      <c r="R82" s="364">
        <v>2648</v>
      </c>
      <c r="S82" s="364">
        <v>1779</v>
      </c>
      <c r="T82" s="364">
        <v>786</v>
      </c>
      <c r="U82" s="364">
        <v>1242</v>
      </c>
      <c r="V82" s="364">
        <v>566</v>
      </c>
      <c r="W82" s="364">
        <v>443</v>
      </c>
      <c r="X82" s="364">
        <v>215</v>
      </c>
      <c r="Y82" s="364">
        <v>171</v>
      </c>
      <c r="Z82" s="364">
        <v>84</v>
      </c>
      <c r="AA82" s="357">
        <v>9174</v>
      </c>
      <c r="AB82" s="357">
        <v>4299</v>
      </c>
      <c r="AC82" s="183" t="s">
        <v>448</v>
      </c>
      <c r="AD82" s="806">
        <v>4</v>
      </c>
      <c r="AE82" s="806">
        <v>274</v>
      </c>
      <c r="AF82" s="806">
        <v>254</v>
      </c>
      <c r="AG82" s="806">
        <v>221</v>
      </c>
      <c r="AH82" s="806">
        <v>116</v>
      </c>
      <c r="AI82" s="806">
        <v>86</v>
      </c>
      <c r="AJ82" s="816">
        <v>951</v>
      </c>
      <c r="AK82" s="816">
        <v>566</v>
      </c>
      <c r="AL82" s="806">
        <v>480</v>
      </c>
      <c r="AM82" s="806">
        <v>86</v>
      </c>
      <c r="AN82" s="806">
        <v>581</v>
      </c>
      <c r="AO82" s="806">
        <v>285</v>
      </c>
      <c r="AP82" s="806">
        <v>77</v>
      </c>
      <c r="AQ82" s="806">
        <v>22</v>
      </c>
      <c r="AR82" s="816">
        <v>603</v>
      </c>
      <c r="AS82" s="816">
        <v>389</v>
      </c>
      <c r="AT82" s="806">
        <v>299</v>
      </c>
      <c r="AU82" s="806">
        <v>90</v>
      </c>
    </row>
    <row r="83" spans="1:47" ht="14.25" customHeight="1">
      <c r="A83" s="183" t="s">
        <v>449</v>
      </c>
      <c r="B83" s="364">
        <v>0</v>
      </c>
      <c r="C83" s="364">
        <v>0</v>
      </c>
      <c r="D83" s="364">
        <v>3243</v>
      </c>
      <c r="E83" s="364">
        <v>1502</v>
      </c>
      <c r="F83" s="364">
        <v>892</v>
      </c>
      <c r="G83" s="364">
        <v>351</v>
      </c>
      <c r="H83" s="364">
        <v>674</v>
      </c>
      <c r="I83" s="364">
        <v>289</v>
      </c>
      <c r="J83" s="364">
        <v>311</v>
      </c>
      <c r="K83" s="364">
        <v>113</v>
      </c>
      <c r="L83" s="364">
        <v>187</v>
      </c>
      <c r="M83" s="364">
        <v>51</v>
      </c>
      <c r="N83" s="363">
        <v>5307</v>
      </c>
      <c r="O83" s="363">
        <v>2306</v>
      </c>
      <c r="P83" s="183" t="s">
        <v>449</v>
      </c>
      <c r="Q83" s="364">
        <v>1186</v>
      </c>
      <c r="R83" s="364">
        <v>575</v>
      </c>
      <c r="S83" s="364">
        <v>229</v>
      </c>
      <c r="T83" s="364">
        <v>98</v>
      </c>
      <c r="U83" s="364">
        <v>137</v>
      </c>
      <c r="V83" s="364">
        <v>66</v>
      </c>
      <c r="W83" s="364">
        <v>54</v>
      </c>
      <c r="X83" s="364">
        <v>23</v>
      </c>
      <c r="Y83" s="364">
        <v>33</v>
      </c>
      <c r="Z83" s="364">
        <v>6</v>
      </c>
      <c r="AA83" s="357">
        <v>1639</v>
      </c>
      <c r="AB83" s="357">
        <v>768</v>
      </c>
      <c r="AC83" s="183" t="s">
        <v>449</v>
      </c>
      <c r="AD83" s="806">
        <v>0</v>
      </c>
      <c r="AE83" s="806">
        <v>62</v>
      </c>
      <c r="AF83" s="806">
        <v>43</v>
      </c>
      <c r="AG83" s="806">
        <v>38</v>
      </c>
      <c r="AH83" s="806">
        <v>27</v>
      </c>
      <c r="AI83" s="806">
        <v>15</v>
      </c>
      <c r="AJ83" s="816">
        <v>185</v>
      </c>
      <c r="AK83" s="816">
        <v>104</v>
      </c>
      <c r="AL83" s="806">
        <v>95</v>
      </c>
      <c r="AM83" s="806">
        <v>9</v>
      </c>
      <c r="AN83" s="806">
        <v>120</v>
      </c>
      <c r="AO83" s="806">
        <v>44</v>
      </c>
      <c r="AP83" s="806">
        <v>33</v>
      </c>
      <c r="AQ83" s="806">
        <v>2</v>
      </c>
      <c r="AR83" s="816">
        <v>122</v>
      </c>
      <c r="AS83" s="816">
        <v>61</v>
      </c>
      <c r="AT83" s="806">
        <v>52</v>
      </c>
      <c r="AU83" s="806">
        <v>9</v>
      </c>
    </row>
    <row r="84" spans="1:47" ht="14.25" customHeight="1">
      <c r="A84" s="183" t="s">
        <v>450</v>
      </c>
      <c r="B84" s="364">
        <v>0</v>
      </c>
      <c r="C84" s="364">
        <v>0</v>
      </c>
      <c r="D84" s="364">
        <v>11042</v>
      </c>
      <c r="E84" s="364">
        <v>5435</v>
      </c>
      <c r="F84" s="364">
        <v>4571</v>
      </c>
      <c r="G84" s="364">
        <v>2106</v>
      </c>
      <c r="H84" s="364">
        <v>2926</v>
      </c>
      <c r="I84" s="364">
        <v>1325</v>
      </c>
      <c r="J84" s="364">
        <v>1503</v>
      </c>
      <c r="K84" s="364">
        <v>664</v>
      </c>
      <c r="L84" s="364">
        <v>874</v>
      </c>
      <c r="M84" s="364">
        <v>406</v>
      </c>
      <c r="N84" s="363">
        <v>20916</v>
      </c>
      <c r="O84" s="363">
        <v>9936</v>
      </c>
      <c r="P84" s="183" t="s">
        <v>450</v>
      </c>
      <c r="Q84" s="364">
        <v>4871</v>
      </c>
      <c r="R84" s="364">
        <v>2298</v>
      </c>
      <c r="S84" s="364">
        <v>1353</v>
      </c>
      <c r="T84" s="364">
        <v>601</v>
      </c>
      <c r="U84" s="364">
        <v>835</v>
      </c>
      <c r="V84" s="364">
        <v>359</v>
      </c>
      <c r="W84" s="364">
        <v>382</v>
      </c>
      <c r="X84" s="364">
        <v>168</v>
      </c>
      <c r="Y84" s="364">
        <v>254</v>
      </c>
      <c r="Z84" s="364">
        <v>120</v>
      </c>
      <c r="AA84" s="357">
        <v>7695</v>
      </c>
      <c r="AB84" s="357">
        <v>3546</v>
      </c>
      <c r="AC84" s="183" t="s">
        <v>450</v>
      </c>
      <c r="AD84" s="806">
        <v>0</v>
      </c>
      <c r="AE84" s="806">
        <v>182</v>
      </c>
      <c r="AF84" s="806">
        <v>150</v>
      </c>
      <c r="AG84" s="806">
        <v>134</v>
      </c>
      <c r="AH84" s="806">
        <v>90</v>
      </c>
      <c r="AI84" s="806">
        <v>64</v>
      </c>
      <c r="AJ84" s="816">
        <v>620</v>
      </c>
      <c r="AK84" s="816">
        <v>393</v>
      </c>
      <c r="AL84" s="806">
        <v>306</v>
      </c>
      <c r="AM84" s="806">
        <v>87</v>
      </c>
      <c r="AN84" s="806">
        <v>338</v>
      </c>
      <c r="AO84" s="806">
        <v>97</v>
      </c>
      <c r="AP84" s="806">
        <v>6</v>
      </c>
      <c r="AQ84" s="806">
        <v>7</v>
      </c>
      <c r="AR84" s="816">
        <v>345</v>
      </c>
      <c r="AS84" s="816">
        <v>258</v>
      </c>
      <c r="AT84" s="806">
        <v>180</v>
      </c>
      <c r="AU84" s="806">
        <v>78</v>
      </c>
    </row>
    <row r="85" spans="1:47" ht="14.25" customHeight="1">
      <c r="A85" s="183" t="s">
        <v>451</v>
      </c>
      <c r="B85" s="364">
        <v>0</v>
      </c>
      <c r="C85" s="364">
        <v>0</v>
      </c>
      <c r="D85" s="364">
        <v>13566</v>
      </c>
      <c r="E85" s="364">
        <v>6540</v>
      </c>
      <c r="F85" s="364">
        <v>6754</v>
      </c>
      <c r="G85" s="364">
        <v>3011</v>
      </c>
      <c r="H85" s="364">
        <v>5221</v>
      </c>
      <c r="I85" s="364">
        <v>2145</v>
      </c>
      <c r="J85" s="364">
        <v>2245</v>
      </c>
      <c r="K85" s="364">
        <v>800</v>
      </c>
      <c r="L85" s="364">
        <v>1265</v>
      </c>
      <c r="M85" s="364">
        <v>443</v>
      </c>
      <c r="N85" s="363">
        <v>29051</v>
      </c>
      <c r="O85" s="363">
        <v>12939</v>
      </c>
      <c r="P85" s="183" t="s">
        <v>451</v>
      </c>
      <c r="Q85" s="364">
        <v>7240</v>
      </c>
      <c r="R85" s="364">
        <v>3507</v>
      </c>
      <c r="S85" s="364">
        <v>2448</v>
      </c>
      <c r="T85" s="364">
        <v>1100</v>
      </c>
      <c r="U85" s="364">
        <v>1778</v>
      </c>
      <c r="V85" s="364">
        <v>761</v>
      </c>
      <c r="W85" s="364">
        <v>425</v>
      </c>
      <c r="X85" s="364">
        <v>157</v>
      </c>
      <c r="Y85" s="364">
        <v>313</v>
      </c>
      <c r="Z85" s="364">
        <v>103</v>
      </c>
      <c r="AA85" s="357">
        <v>12204</v>
      </c>
      <c r="AB85" s="357">
        <v>5628</v>
      </c>
      <c r="AC85" s="183" t="s">
        <v>451</v>
      </c>
      <c r="AD85" s="806">
        <v>0</v>
      </c>
      <c r="AE85" s="806">
        <v>244</v>
      </c>
      <c r="AF85" s="806">
        <v>217</v>
      </c>
      <c r="AG85" s="806">
        <v>198</v>
      </c>
      <c r="AH85" s="806">
        <v>105</v>
      </c>
      <c r="AI85" s="806">
        <v>78</v>
      </c>
      <c r="AJ85" s="816">
        <v>842</v>
      </c>
      <c r="AK85" s="816">
        <v>611</v>
      </c>
      <c r="AL85" s="806">
        <v>504</v>
      </c>
      <c r="AM85" s="806">
        <v>107</v>
      </c>
      <c r="AN85" s="806">
        <v>524</v>
      </c>
      <c r="AO85" s="806">
        <v>174</v>
      </c>
      <c r="AP85" s="806">
        <v>228</v>
      </c>
      <c r="AQ85" s="806">
        <v>7</v>
      </c>
      <c r="AR85" s="816">
        <v>531</v>
      </c>
      <c r="AS85" s="816">
        <v>259</v>
      </c>
      <c r="AT85" s="806">
        <v>238</v>
      </c>
      <c r="AU85" s="806">
        <v>21</v>
      </c>
    </row>
    <row r="86" spans="1:47" ht="14.25" customHeight="1">
      <c r="A86" s="183" t="s">
        <v>452</v>
      </c>
      <c r="B86" s="364">
        <v>566</v>
      </c>
      <c r="C86" s="364">
        <v>270</v>
      </c>
      <c r="D86" s="364">
        <v>7599</v>
      </c>
      <c r="E86" s="364">
        <v>3663</v>
      </c>
      <c r="F86" s="364">
        <v>4676</v>
      </c>
      <c r="G86" s="364">
        <v>2210</v>
      </c>
      <c r="H86" s="364">
        <v>3359</v>
      </c>
      <c r="I86" s="364">
        <v>1599</v>
      </c>
      <c r="J86" s="364">
        <v>2146</v>
      </c>
      <c r="K86" s="364">
        <v>968</v>
      </c>
      <c r="L86" s="364">
        <v>1390</v>
      </c>
      <c r="M86" s="364">
        <v>580</v>
      </c>
      <c r="N86" s="363">
        <v>19170</v>
      </c>
      <c r="O86" s="363">
        <v>9020</v>
      </c>
      <c r="P86" s="183" t="s">
        <v>452</v>
      </c>
      <c r="Q86" s="364">
        <v>3611</v>
      </c>
      <c r="R86" s="364">
        <v>1738</v>
      </c>
      <c r="S86" s="364">
        <v>1682</v>
      </c>
      <c r="T86" s="364">
        <v>774</v>
      </c>
      <c r="U86" s="364">
        <v>1077</v>
      </c>
      <c r="V86" s="364">
        <v>511</v>
      </c>
      <c r="W86" s="364">
        <v>519</v>
      </c>
      <c r="X86" s="364">
        <v>228</v>
      </c>
      <c r="Y86" s="364">
        <v>451</v>
      </c>
      <c r="Z86" s="364">
        <v>180</v>
      </c>
      <c r="AA86" s="357">
        <v>7340</v>
      </c>
      <c r="AB86" s="357">
        <v>3431</v>
      </c>
      <c r="AC86" s="183" t="s">
        <v>452</v>
      </c>
      <c r="AD86" s="806">
        <v>8</v>
      </c>
      <c r="AE86" s="806">
        <v>148</v>
      </c>
      <c r="AF86" s="806">
        <v>142</v>
      </c>
      <c r="AG86" s="806">
        <v>133</v>
      </c>
      <c r="AH86" s="806">
        <v>109</v>
      </c>
      <c r="AI86" s="806">
        <v>89</v>
      </c>
      <c r="AJ86" s="816">
        <v>621</v>
      </c>
      <c r="AK86" s="816">
        <v>433</v>
      </c>
      <c r="AL86" s="806">
        <v>391</v>
      </c>
      <c r="AM86" s="806">
        <v>42</v>
      </c>
      <c r="AN86" s="806">
        <v>377</v>
      </c>
      <c r="AO86" s="806">
        <v>157</v>
      </c>
      <c r="AP86" s="806">
        <v>18</v>
      </c>
      <c r="AQ86" s="806">
        <v>3</v>
      </c>
      <c r="AR86" s="816">
        <v>380</v>
      </c>
      <c r="AS86" s="816">
        <v>143</v>
      </c>
      <c r="AT86" s="806">
        <v>139</v>
      </c>
      <c r="AU86" s="806">
        <v>4</v>
      </c>
    </row>
    <row r="87" spans="1:47" ht="14.25" customHeight="1">
      <c r="A87" s="183" t="s">
        <v>453</v>
      </c>
      <c r="B87" s="364">
        <v>0</v>
      </c>
      <c r="C87" s="364">
        <v>0</v>
      </c>
      <c r="D87" s="364">
        <v>6615</v>
      </c>
      <c r="E87" s="364">
        <v>3160</v>
      </c>
      <c r="F87" s="364">
        <v>2369</v>
      </c>
      <c r="G87" s="364">
        <v>1065</v>
      </c>
      <c r="H87" s="364">
        <v>1362</v>
      </c>
      <c r="I87" s="364">
        <v>544</v>
      </c>
      <c r="J87" s="364">
        <v>566</v>
      </c>
      <c r="K87" s="364">
        <v>234</v>
      </c>
      <c r="L87" s="364">
        <v>350</v>
      </c>
      <c r="M87" s="364">
        <v>135</v>
      </c>
      <c r="N87" s="363">
        <v>11262</v>
      </c>
      <c r="O87" s="363">
        <v>5138</v>
      </c>
      <c r="P87" s="183" t="s">
        <v>453</v>
      </c>
      <c r="Q87" s="364">
        <v>3689</v>
      </c>
      <c r="R87" s="364">
        <v>1714</v>
      </c>
      <c r="S87" s="364">
        <v>845</v>
      </c>
      <c r="T87" s="364">
        <v>385</v>
      </c>
      <c r="U87" s="364">
        <v>463</v>
      </c>
      <c r="V87" s="364">
        <v>187</v>
      </c>
      <c r="W87" s="364">
        <v>119</v>
      </c>
      <c r="X87" s="364">
        <v>53</v>
      </c>
      <c r="Y87" s="364">
        <v>114</v>
      </c>
      <c r="Z87" s="364">
        <v>43</v>
      </c>
      <c r="AA87" s="357">
        <v>5230</v>
      </c>
      <c r="AB87" s="357">
        <v>2382</v>
      </c>
      <c r="AC87" s="183" t="s">
        <v>453</v>
      </c>
      <c r="AD87" s="806">
        <v>0</v>
      </c>
      <c r="AE87" s="806">
        <v>140</v>
      </c>
      <c r="AF87" s="806">
        <v>123</v>
      </c>
      <c r="AG87" s="806">
        <v>97</v>
      </c>
      <c r="AH87" s="806">
        <v>54</v>
      </c>
      <c r="AI87" s="806">
        <v>38</v>
      </c>
      <c r="AJ87" s="816">
        <v>452</v>
      </c>
      <c r="AK87" s="816">
        <v>248</v>
      </c>
      <c r="AL87" s="806">
        <v>231</v>
      </c>
      <c r="AM87" s="806">
        <v>17</v>
      </c>
      <c r="AN87" s="806">
        <v>253</v>
      </c>
      <c r="AO87" s="806">
        <v>85</v>
      </c>
      <c r="AP87" s="806">
        <v>94</v>
      </c>
      <c r="AQ87" s="806">
        <v>1</v>
      </c>
      <c r="AR87" s="816">
        <v>254</v>
      </c>
      <c r="AS87" s="816">
        <v>159</v>
      </c>
      <c r="AT87" s="806">
        <v>139</v>
      </c>
      <c r="AU87" s="806">
        <v>20</v>
      </c>
    </row>
    <row r="88" spans="1:47" ht="5.25" customHeight="1">
      <c r="A88" s="253"/>
      <c r="B88" s="365"/>
      <c r="C88" s="365"/>
      <c r="D88" s="365"/>
      <c r="E88" s="365"/>
      <c r="F88" s="365"/>
      <c r="G88" s="365"/>
      <c r="H88" s="365"/>
      <c r="I88" s="365"/>
      <c r="J88" s="365"/>
      <c r="K88" s="365"/>
      <c r="L88" s="365"/>
      <c r="M88" s="365"/>
      <c r="N88" s="365"/>
      <c r="O88" s="365"/>
      <c r="P88" s="253"/>
      <c r="Q88" s="365"/>
      <c r="R88" s="365"/>
      <c r="S88" s="365"/>
      <c r="T88" s="365"/>
      <c r="U88" s="365"/>
      <c r="V88" s="365"/>
      <c r="W88" s="365"/>
      <c r="X88" s="365"/>
      <c r="Y88" s="365"/>
      <c r="Z88" s="365"/>
      <c r="AA88" s="365"/>
      <c r="AB88" s="365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64"/>
      <c r="AU88" s="258"/>
    </row>
    <row r="89" spans="1:47">
      <c r="A89" s="265"/>
      <c r="B89" s="396"/>
      <c r="C89" s="396"/>
      <c r="D89" s="396"/>
      <c r="E89" s="361"/>
      <c r="F89" s="361"/>
      <c r="G89" s="361"/>
      <c r="H89" s="361"/>
      <c r="I89" s="361"/>
      <c r="J89" s="361"/>
      <c r="K89" s="361"/>
      <c r="L89" s="361"/>
      <c r="M89" s="361"/>
      <c r="N89" s="396"/>
      <c r="O89" s="396"/>
      <c r="Q89" s="361"/>
      <c r="R89" s="361"/>
      <c r="S89" s="361"/>
      <c r="T89" s="361"/>
      <c r="U89" s="361"/>
      <c r="V89" s="361"/>
      <c r="W89" s="361"/>
      <c r="X89" s="361"/>
      <c r="Y89" s="361"/>
      <c r="Z89" s="361"/>
      <c r="AA89" s="361"/>
      <c r="AB89" s="361"/>
      <c r="AC89" s="262" t="s">
        <v>116</v>
      </c>
      <c r="AD89" s="262"/>
      <c r="AE89" s="262"/>
      <c r="AF89" s="262"/>
      <c r="AG89" s="262"/>
      <c r="AH89" s="262"/>
      <c r="AI89" s="262"/>
      <c r="AJ89" s="262"/>
      <c r="AK89" s="262"/>
      <c r="AL89" s="262"/>
      <c r="AM89" s="262"/>
      <c r="AN89" s="262"/>
      <c r="AO89" s="262"/>
      <c r="AP89" s="262"/>
      <c r="AQ89" s="262"/>
      <c r="AR89" s="262"/>
      <c r="AS89" s="262"/>
      <c r="AT89" s="262"/>
    </row>
    <row r="90" spans="1:47">
      <c r="A90" s="245" t="s">
        <v>216</v>
      </c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245" t="s">
        <v>217</v>
      </c>
      <c r="Q90" s="328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245" t="s">
        <v>294</v>
      </c>
      <c r="AD90" s="245"/>
      <c r="AE90" s="245"/>
      <c r="AF90" s="245"/>
      <c r="AG90" s="245"/>
      <c r="AH90" s="245"/>
      <c r="AI90" s="245"/>
      <c r="AJ90" s="245"/>
      <c r="AK90" s="245"/>
      <c r="AL90" s="245"/>
      <c r="AM90" s="245"/>
      <c r="AN90" s="245"/>
      <c r="AO90" s="245"/>
      <c r="AP90" s="245"/>
      <c r="AQ90" s="245"/>
      <c r="AR90" s="245"/>
      <c r="AS90" s="245"/>
      <c r="AT90" s="245"/>
    </row>
    <row r="91" spans="1:47">
      <c r="A91" s="245" t="s">
        <v>998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245" t="s">
        <v>998</v>
      </c>
      <c r="Q91" s="328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245" t="s">
        <v>301</v>
      </c>
      <c r="AD91" s="245"/>
      <c r="AE91" s="245"/>
      <c r="AF91" s="245"/>
      <c r="AG91" s="245"/>
      <c r="AH91" s="245"/>
      <c r="AI91" s="245"/>
      <c r="AJ91" s="245"/>
      <c r="AK91" s="245"/>
      <c r="AL91" s="245"/>
      <c r="AM91" s="245"/>
      <c r="AN91" s="245"/>
      <c r="AO91" s="245"/>
      <c r="AP91" s="245"/>
      <c r="AQ91" s="245"/>
      <c r="AR91" s="245"/>
      <c r="AS91" s="245"/>
      <c r="AT91" s="245"/>
    </row>
    <row r="92" spans="1:47">
      <c r="A92" s="245" t="s">
        <v>1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245" t="s">
        <v>1</v>
      </c>
      <c r="Q92" s="328"/>
      <c r="R92" s="328"/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245" t="s">
        <v>1</v>
      </c>
      <c r="AD92" s="245"/>
      <c r="AE92" s="245"/>
      <c r="AF92" s="245"/>
      <c r="AG92" s="245"/>
      <c r="AH92" s="245"/>
      <c r="AI92" s="245"/>
      <c r="AJ92" s="245"/>
      <c r="AK92" s="245"/>
      <c r="AL92" s="245"/>
      <c r="AM92" s="245"/>
      <c r="AN92" s="245"/>
      <c r="AO92" s="245"/>
      <c r="AP92" s="245"/>
      <c r="AQ92" s="245"/>
      <c r="AR92" s="245"/>
      <c r="AS92" s="245"/>
      <c r="AT92" s="245"/>
    </row>
    <row r="93" spans="1:47" ht="9.75" customHeight="1">
      <c r="B93" s="361"/>
      <c r="C93" s="361"/>
      <c r="G93" s="361"/>
      <c r="H93" s="361"/>
      <c r="I93" s="361"/>
      <c r="J93" s="361"/>
      <c r="K93" s="361"/>
      <c r="L93" s="361"/>
      <c r="M93" s="361"/>
      <c r="N93" s="361"/>
      <c r="O93" s="361"/>
      <c r="Q93" s="361"/>
      <c r="R93" s="361"/>
      <c r="S93" s="361"/>
      <c r="T93" s="361"/>
      <c r="U93" s="361"/>
      <c r="V93" s="361"/>
      <c r="W93" s="361"/>
      <c r="X93" s="361"/>
      <c r="Y93" s="361"/>
      <c r="Z93" s="361"/>
      <c r="AA93" s="361"/>
      <c r="AB93" s="361"/>
      <c r="AD93" s="262"/>
      <c r="AE93" s="262"/>
      <c r="AF93" s="262"/>
      <c r="AG93" s="262"/>
      <c r="AH93" s="262"/>
      <c r="AI93" s="262"/>
      <c r="AJ93" s="262"/>
      <c r="AK93" s="262"/>
      <c r="AL93" s="262"/>
      <c r="AM93" s="262"/>
      <c r="AN93" s="262"/>
      <c r="AO93" s="262"/>
      <c r="AP93" s="262"/>
      <c r="AQ93" s="262"/>
      <c r="AR93" s="262"/>
      <c r="AS93" s="262"/>
      <c r="AT93" s="262"/>
    </row>
    <row r="94" spans="1:47">
      <c r="A94" s="248" t="s">
        <v>480</v>
      </c>
      <c r="B94" s="361"/>
      <c r="C94" s="361"/>
      <c r="D94" s="361"/>
      <c r="E94" s="361"/>
      <c r="F94" s="447"/>
      <c r="G94" s="361"/>
      <c r="H94" s="361"/>
      <c r="I94" s="453"/>
      <c r="J94" s="361"/>
      <c r="K94" s="361"/>
      <c r="L94" s="361" t="s">
        <v>618</v>
      </c>
      <c r="M94" s="361"/>
      <c r="N94" s="361"/>
      <c r="O94" s="361"/>
      <c r="P94" s="248" t="s">
        <v>480</v>
      </c>
      <c r="Q94" s="361"/>
      <c r="R94" s="361"/>
      <c r="S94" s="361"/>
      <c r="T94" s="361"/>
      <c r="U94" s="361"/>
      <c r="V94" s="361"/>
      <c r="W94" s="361"/>
      <c r="X94" s="361"/>
      <c r="Y94" s="361" t="s">
        <v>618</v>
      </c>
      <c r="Z94" s="361"/>
      <c r="AA94" s="361"/>
      <c r="AB94" s="361"/>
      <c r="AC94" s="248" t="s">
        <v>480</v>
      </c>
      <c r="AD94" s="262"/>
      <c r="AE94" s="262"/>
      <c r="AF94" s="262"/>
      <c r="AG94" s="262"/>
      <c r="AH94" s="262"/>
      <c r="AI94" s="262"/>
      <c r="AJ94" s="262"/>
      <c r="AK94" s="262"/>
      <c r="AL94" s="262"/>
      <c r="AM94" s="262"/>
      <c r="AN94" s="262"/>
      <c r="AO94" s="262"/>
      <c r="AP94" s="262"/>
      <c r="AQ94" s="262"/>
      <c r="AR94" s="262" t="s">
        <v>618</v>
      </c>
      <c r="AS94" s="262"/>
      <c r="AT94" s="262"/>
    </row>
    <row r="95" spans="1:47">
      <c r="B95" s="361"/>
      <c r="C95" s="361"/>
      <c r="D95" s="361"/>
      <c r="E95" s="361"/>
      <c r="F95" s="361"/>
      <c r="G95" s="361"/>
      <c r="H95" s="361"/>
      <c r="I95" s="361"/>
      <c r="J95" s="361"/>
      <c r="K95" s="361"/>
      <c r="L95" s="361"/>
      <c r="M95" s="361"/>
      <c r="N95" s="361"/>
      <c r="O95" s="361"/>
      <c r="Q95" s="361"/>
      <c r="R95" s="361"/>
      <c r="S95" s="361"/>
      <c r="T95" s="361"/>
      <c r="U95" s="361"/>
      <c r="V95" s="361"/>
      <c r="W95" s="361"/>
      <c r="X95" s="361"/>
      <c r="Y95" s="361"/>
      <c r="Z95" s="361"/>
      <c r="AA95" s="361"/>
      <c r="AB95" s="361"/>
      <c r="AD95" s="262"/>
      <c r="AE95" s="262"/>
      <c r="AF95" s="262"/>
      <c r="AG95" s="262"/>
      <c r="AH95" s="262"/>
      <c r="AI95" s="262"/>
      <c r="AJ95" s="262"/>
      <c r="AK95" s="262"/>
      <c r="AL95" s="262"/>
      <c r="AM95" s="262"/>
      <c r="AN95" s="262"/>
      <c r="AO95" s="262"/>
      <c r="AP95" s="262"/>
      <c r="AQ95" s="262"/>
      <c r="AR95" s="262"/>
      <c r="AS95" s="262"/>
      <c r="AT95" s="262"/>
    </row>
    <row r="96" spans="1:47" ht="18.75" customHeight="1">
      <c r="A96" s="249"/>
      <c r="B96" s="79" t="s">
        <v>7</v>
      </c>
      <c r="C96" s="186"/>
      <c r="D96" s="79" t="s">
        <v>378</v>
      </c>
      <c r="E96" s="186"/>
      <c r="F96" s="79" t="s">
        <v>379</v>
      </c>
      <c r="G96" s="186"/>
      <c r="H96" s="79" t="s">
        <v>380</v>
      </c>
      <c r="I96" s="186"/>
      <c r="J96" s="79" t="s">
        <v>381</v>
      </c>
      <c r="K96" s="186"/>
      <c r="L96" s="79" t="s">
        <v>382</v>
      </c>
      <c r="M96" s="186"/>
      <c r="N96" s="79" t="s">
        <v>80</v>
      </c>
      <c r="O96" s="186"/>
      <c r="P96" s="249"/>
      <c r="Q96" s="79" t="s">
        <v>378</v>
      </c>
      <c r="R96" s="186"/>
      <c r="S96" s="79" t="s">
        <v>379</v>
      </c>
      <c r="T96" s="186"/>
      <c r="U96" s="79" t="s">
        <v>380</v>
      </c>
      <c r="V96" s="186"/>
      <c r="W96" s="79" t="s">
        <v>381</v>
      </c>
      <c r="X96" s="186"/>
      <c r="Y96" s="79" t="s">
        <v>382</v>
      </c>
      <c r="Z96" s="186"/>
      <c r="AA96" s="79" t="s">
        <v>80</v>
      </c>
      <c r="AB96" s="186"/>
      <c r="AC96" s="249"/>
      <c r="AD96" s="1077" t="s">
        <v>383</v>
      </c>
      <c r="AE96" s="1078"/>
      <c r="AF96" s="1078"/>
      <c r="AG96" s="1078"/>
      <c r="AH96" s="1078"/>
      <c r="AI96" s="1078"/>
      <c r="AJ96" s="1079"/>
      <c r="AK96" s="244" t="s">
        <v>384</v>
      </c>
      <c r="AL96" s="251"/>
      <c r="AM96" s="250"/>
      <c r="AN96" s="244" t="s">
        <v>385</v>
      </c>
      <c r="AO96" s="251"/>
      <c r="AP96" s="251"/>
      <c r="AQ96" s="251"/>
      <c r="AR96" s="250"/>
      <c r="AS96" s="1133" t="s">
        <v>386</v>
      </c>
      <c r="AT96" s="1134"/>
      <c r="AU96" s="1135"/>
    </row>
    <row r="97" spans="1:47" ht="32.25" customHeight="1">
      <c r="A97" s="253" t="s">
        <v>387</v>
      </c>
      <c r="B97" s="85" t="s">
        <v>665</v>
      </c>
      <c r="C97" s="85" t="s">
        <v>389</v>
      </c>
      <c r="D97" s="85" t="s">
        <v>665</v>
      </c>
      <c r="E97" s="85" t="s">
        <v>389</v>
      </c>
      <c r="F97" s="85" t="s">
        <v>665</v>
      </c>
      <c r="G97" s="85" t="s">
        <v>389</v>
      </c>
      <c r="H97" s="85" t="s">
        <v>665</v>
      </c>
      <c r="I97" s="85" t="s">
        <v>389</v>
      </c>
      <c r="J97" s="85" t="s">
        <v>665</v>
      </c>
      <c r="K97" s="85" t="s">
        <v>389</v>
      </c>
      <c r="L97" s="85" t="s">
        <v>665</v>
      </c>
      <c r="M97" s="85" t="s">
        <v>389</v>
      </c>
      <c r="N97" s="85" t="s">
        <v>665</v>
      </c>
      <c r="O97" s="85" t="s">
        <v>389</v>
      </c>
      <c r="P97" s="253" t="s">
        <v>387</v>
      </c>
      <c r="Q97" s="85" t="s">
        <v>665</v>
      </c>
      <c r="R97" s="85" t="s">
        <v>389</v>
      </c>
      <c r="S97" s="85" t="s">
        <v>665</v>
      </c>
      <c r="T97" s="85" t="s">
        <v>389</v>
      </c>
      <c r="U97" s="85" t="s">
        <v>665</v>
      </c>
      <c r="V97" s="85" t="s">
        <v>389</v>
      </c>
      <c r="W97" s="85" t="s">
        <v>665</v>
      </c>
      <c r="X97" s="85" t="s">
        <v>389</v>
      </c>
      <c r="Y97" s="85" t="s">
        <v>665</v>
      </c>
      <c r="Z97" s="85" t="s">
        <v>389</v>
      </c>
      <c r="AA97" s="85" t="s">
        <v>665</v>
      </c>
      <c r="AB97" s="85" t="s">
        <v>389</v>
      </c>
      <c r="AC97" s="803" t="s">
        <v>387</v>
      </c>
      <c r="AD97" s="878" t="s">
        <v>8</v>
      </c>
      <c r="AE97" s="879" t="s">
        <v>396</v>
      </c>
      <c r="AF97" s="879" t="s">
        <v>397</v>
      </c>
      <c r="AG97" s="879" t="s">
        <v>398</v>
      </c>
      <c r="AH97" s="879" t="s">
        <v>399</v>
      </c>
      <c r="AI97" s="879" t="s">
        <v>400</v>
      </c>
      <c r="AJ97" s="732" t="s">
        <v>94</v>
      </c>
      <c r="AK97" s="880" t="s">
        <v>86</v>
      </c>
      <c r="AL97" s="881" t="s">
        <v>9</v>
      </c>
      <c r="AM97" s="882" t="s">
        <v>673</v>
      </c>
      <c r="AN97" s="882" t="s">
        <v>85</v>
      </c>
      <c r="AO97" s="882" t="s">
        <v>81</v>
      </c>
      <c r="AP97" s="883" t="s">
        <v>109</v>
      </c>
      <c r="AQ97" s="883" t="s">
        <v>83</v>
      </c>
      <c r="AR97" s="884" t="s">
        <v>377</v>
      </c>
      <c r="AS97" s="885" t="s">
        <v>111</v>
      </c>
      <c r="AT97" s="885" t="s">
        <v>117</v>
      </c>
      <c r="AU97" s="886" t="s">
        <v>87</v>
      </c>
    </row>
    <row r="98" spans="1:47" ht="9.75" customHeight="1">
      <c r="A98" s="183"/>
      <c r="B98" s="362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183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249"/>
      <c r="AD98" s="249"/>
      <c r="AE98" s="438"/>
      <c r="AF98" s="438"/>
      <c r="AG98" s="438"/>
      <c r="AH98" s="438"/>
      <c r="AI98" s="438"/>
      <c r="AJ98" s="249"/>
      <c r="AK98" s="242"/>
      <c r="AL98" s="619"/>
      <c r="AM98" s="242"/>
      <c r="AN98" s="242"/>
      <c r="AO98" s="242"/>
      <c r="AP98" s="626"/>
      <c r="AQ98" s="242"/>
      <c r="AR98" s="438"/>
      <c r="AS98" s="242"/>
      <c r="AT98" s="254"/>
      <c r="AU98" s="807"/>
    </row>
    <row r="99" spans="1:47">
      <c r="A99" s="182" t="s">
        <v>407</v>
      </c>
      <c r="B99" s="363">
        <v>0</v>
      </c>
      <c r="C99" s="363">
        <v>0</v>
      </c>
      <c r="D99" s="363">
        <v>97744</v>
      </c>
      <c r="E99" s="363">
        <v>47480</v>
      </c>
      <c r="F99" s="363">
        <v>53410</v>
      </c>
      <c r="G99" s="363">
        <v>26079</v>
      </c>
      <c r="H99" s="363">
        <v>41417</v>
      </c>
      <c r="I99" s="363">
        <v>20543</v>
      </c>
      <c r="J99" s="363">
        <v>23949</v>
      </c>
      <c r="K99" s="363">
        <v>11566</v>
      </c>
      <c r="L99" s="363">
        <v>16426</v>
      </c>
      <c r="M99" s="363">
        <v>7577</v>
      </c>
      <c r="N99" s="363">
        <v>232946</v>
      </c>
      <c r="O99" s="363">
        <v>113245</v>
      </c>
      <c r="P99" s="182" t="s">
        <v>407</v>
      </c>
      <c r="Q99" s="363">
        <v>35643</v>
      </c>
      <c r="R99" s="363">
        <v>16977</v>
      </c>
      <c r="S99" s="363">
        <v>16927</v>
      </c>
      <c r="T99" s="363">
        <v>8022</v>
      </c>
      <c r="U99" s="363">
        <v>14192</v>
      </c>
      <c r="V99" s="363">
        <v>6922</v>
      </c>
      <c r="W99" s="363">
        <v>6166</v>
      </c>
      <c r="X99" s="363">
        <v>2935</v>
      </c>
      <c r="Y99" s="363">
        <v>4727</v>
      </c>
      <c r="Z99" s="363">
        <v>2166</v>
      </c>
      <c r="AA99" s="363">
        <v>77655</v>
      </c>
      <c r="AB99" s="363">
        <v>37022</v>
      </c>
      <c r="AC99" s="182" t="s">
        <v>407</v>
      </c>
      <c r="AD99" s="182">
        <v>0</v>
      </c>
      <c r="AE99" s="182">
        <v>2029</v>
      </c>
      <c r="AF99" s="182">
        <v>1731</v>
      </c>
      <c r="AG99" s="182">
        <v>1602</v>
      </c>
      <c r="AH99" s="182">
        <v>1292</v>
      </c>
      <c r="AI99" s="182">
        <v>1046</v>
      </c>
      <c r="AJ99" s="182">
        <v>7700</v>
      </c>
      <c r="AK99" s="182">
        <v>4389</v>
      </c>
      <c r="AL99" s="182">
        <v>3957</v>
      </c>
      <c r="AM99" s="182">
        <v>432</v>
      </c>
      <c r="AN99" s="182">
        <v>3823</v>
      </c>
      <c r="AO99" s="182">
        <v>1486</v>
      </c>
      <c r="AP99" s="182">
        <v>0</v>
      </c>
      <c r="AQ99" s="182">
        <v>103</v>
      </c>
      <c r="AR99" s="182">
        <v>3926</v>
      </c>
      <c r="AS99" s="182">
        <v>2180</v>
      </c>
      <c r="AT99" s="182">
        <v>1869</v>
      </c>
      <c r="AU99" s="182">
        <v>311</v>
      </c>
    </row>
    <row r="100" spans="1:47" ht="6.75" customHeight="1">
      <c r="A100" s="183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183"/>
      <c r="Q100" s="364"/>
      <c r="R100" s="364"/>
      <c r="S100" s="364"/>
      <c r="T100" s="364"/>
      <c r="U100" s="364"/>
      <c r="V100" s="364"/>
      <c r="W100" s="364"/>
      <c r="X100" s="364"/>
      <c r="Y100" s="364"/>
      <c r="Z100" s="364"/>
      <c r="AA100" s="364"/>
      <c r="AB100" s="364"/>
      <c r="AC100" s="183"/>
      <c r="AD100" s="182"/>
      <c r="AE100" s="183"/>
      <c r="AF100" s="183"/>
      <c r="AG100" s="183"/>
      <c r="AH100" s="183"/>
      <c r="AI100" s="183"/>
      <c r="AJ100" s="182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263"/>
      <c r="AU100" s="256"/>
    </row>
    <row r="101" spans="1:47" ht="15" customHeight="1">
      <c r="A101" s="183" t="s">
        <v>481</v>
      </c>
      <c r="B101" s="363"/>
      <c r="C101" s="363"/>
      <c r="D101" s="364">
        <v>1679</v>
      </c>
      <c r="E101" s="364">
        <v>794</v>
      </c>
      <c r="F101" s="364">
        <v>1536</v>
      </c>
      <c r="G101" s="364">
        <v>729</v>
      </c>
      <c r="H101" s="364">
        <v>1927</v>
      </c>
      <c r="I101" s="364">
        <v>918</v>
      </c>
      <c r="J101" s="364">
        <v>1076</v>
      </c>
      <c r="K101" s="364">
        <v>525</v>
      </c>
      <c r="L101" s="364">
        <v>1147</v>
      </c>
      <c r="M101" s="364">
        <v>592</v>
      </c>
      <c r="N101" s="363">
        <v>7365</v>
      </c>
      <c r="O101" s="363">
        <v>3558</v>
      </c>
      <c r="P101" s="183" t="s">
        <v>481</v>
      </c>
      <c r="Q101" s="364">
        <v>374</v>
      </c>
      <c r="R101" s="364">
        <v>168</v>
      </c>
      <c r="S101" s="364">
        <v>448</v>
      </c>
      <c r="T101" s="364">
        <v>186</v>
      </c>
      <c r="U101" s="364">
        <v>909</v>
      </c>
      <c r="V101" s="364">
        <v>419</v>
      </c>
      <c r="W101" s="364">
        <v>423</v>
      </c>
      <c r="X101" s="364">
        <v>195</v>
      </c>
      <c r="Y101" s="364">
        <v>217</v>
      </c>
      <c r="Z101" s="364">
        <v>121</v>
      </c>
      <c r="AA101" s="363">
        <v>2371</v>
      </c>
      <c r="AB101" s="363">
        <v>1089</v>
      </c>
      <c r="AC101" s="183" t="s">
        <v>481</v>
      </c>
      <c r="AD101" s="182"/>
      <c r="AE101" s="183">
        <v>41</v>
      </c>
      <c r="AF101" s="183">
        <v>36</v>
      </c>
      <c r="AG101" s="183">
        <v>46</v>
      </c>
      <c r="AH101" s="183">
        <v>27</v>
      </c>
      <c r="AI101" s="183">
        <v>28</v>
      </c>
      <c r="AJ101" s="182">
        <v>178</v>
      </c>
      <c r="AK101" s="182">
        <v>139</v>
      </c>
      <c r="AL101" s="183">
        <v>139</v>
      </c>
      <c r="AM101" s="183">
        <v>0</v>
      </c>
      <c r="AN101" s="183">
        <v>179</v>
      </c>
      <c r="AO101" s="183">
        <v>173</v>
      </c>
      <c r="AP101" s="183">
        <v>0</v>
      </c>
      <c r="AQ101" s="183">
        <v>44</v>
      </c>
      <c r="AR101" s="182">
        <v>223</v>
      </c>
      <c r="AS101" s="183">
        <v>13</v>
      </c>
      <c r="AT101" s="183">
        <v>13</v>
      </c>
      <c r="AU101" s="183">
        <v>0</v>
      </c>
    </row>
    <row r="102" spans="1:47" ht="15" customHeight="1">
      <c r="A102" s="183" t="s">
        <v>482</v>
      </c>
      <c r="B102" s="363"/>
      <c r="C102" s="363"/>
      <c r="D102" s="364">
        <v>2243</v>
      </c>
      <c r="E102" s="364">
        <v>1041</v>
      </c>
      <c r="F102" s="364">
        <v>1181</v>
      </c>
      <c r="G102" s="364">
        <v>583</v>
      </c>
      <c r="H102" s="364">
        <v>1035</v>
      </c>
      <c r="I102" s="364">
        <v>523</v>
      </c>
      <c r="J102" s="364">
        <v>479</v>
      </c>
      <c r="K102" s="364">
        <v>246</v>
      </c>
      <c r="L102" s="364">
        <v>333</v>
      </c>
      <c r="M102" s="364">
        <v>175</v>
      </c>
      <c r="N102" s="363">
        <v>5271</v>
      </c>
      <c r="O102" s="363">
        <v>2568</v>
      </c>
      <c r="P102" s="183" t="s">
        <v>482</v>
      </c>
      <c r="Q102" s="364">
        <v>616</v>
      </c>
      <c r="R102" s="364">
        <v>280</v>
      </c>
      <c r="S102" s="364">
        <v>466</v>
      </c>
      <c r="T102" s="364">
        <v>223</v>
      </c>
      <c r="U102" s="364">
        <v>481</v>
      </c>
      <c r="V102" s="364">
        <v>234</v>
      </c>
      <c r="W102" s="364">
        <v>150</v>
      </c>
      <c r="X102" s="364">
        <v>69</v>
      </c>
      <c r="Y102" s="364">
        <v>75</v>
      </c>
      <c r="Z102" s="364">
        <v>42</v>
      </c>
      <c r="AA102" s="363">
        <v>1788</v>
      </c>
      <c r="AB102" s="363">
        <v>848</v>
      </c>
      <c r="AC102" s="183" t="s">
        <v>482</v>
      </c>
      <c r="AD102" s="182"/>
      <c r="AE102" s="183">
        <v>56</v>
      </c>
      <c r="AF102" s="183">
        <v>41</v>
      </c>
      <c r="AG102" s="183">
        <v>39</v>
      </c>
      <c r="AH102" s="183">
        <v>25</v>
      </c>
      <c r="AI102" s="183">
        <v>23</v>
      </c>
      <c r="AJ102" s="182">
        <v>184</v>
      </c>
      <c r="AK102" s="182">
        <v>126</v>
      </c>
      <c r="AL102" s="183">
        <v>105</v>
      </c>
      <c r="AM102" s="183">
        <v>21</v>
      </c>
      <c r="AN102" s="183">
        <v>109</v>
      </c>
      <c r="AO102" s="183">
        <v>52</v>
      </c>
      <c r="AP102" s="183">
        <v>0</v>
      </c>
      <c r="AQ102" s="183">
        <v>1</v>
      </c>
      <c r="AR102" s="182">
        <v>110</v>
      </c>
      <c r="AS102" s="183">
        <v>60</v>
      </c>
      <c r="AT102" s="183">
        <v>54</v>
      </c>
      <c r="AU102" s="183">
        <v>6</v>
      </c>
    </row>
    <row r="103" spans="1:47" ht="15" customHeight="1">
      <c r="A103" s="183" t="s">
        <v>483</v>
      </c>
      <c r="B103" s="363"/>
      <c r="C103" s="363"/>
      <c r="D103" s="364">
        <v>5224</v>
      </c>
      <c r="E103" s="364">
        <v>2615</v>
      </c>
      <c r="F103" s="364">
        <v>2737</v>
      </c>
      <c r="G103" s="364">
        <v>1326</v>
      </c>
      <c r="H103" s="364">
        <v>2116</v>
      </c>
      <c r="I103" s="364">
        <v>1078</v>
      </c>
      <c r="J103" s="364">
        <v>1273</v>
      </c>
      <c r="K103" s="364">
        <v>621</v>
      </c>
      <c r="L103" s="364">
        <v>861</v>
      </c>
      <c r="M103" s="364">
        <v>410</v>
      </c>
      <c r="N103" s="363">
        <v>12211</v>
      </c>
      <c r="O103" s="363">
        <v>6050</v>
      </c>
      <c r="P103" s="183" t="s">
        <v>483</v>
      </c>
      <c r="Q103" s="364">
        <v>1512</v>
      </c>
      <c r="R103" s="364">
        <v>749</v>
      </c>
      <c r="S103" s="364">
        <v>610</v>
      </c>
      <c r="T103" s="364">
        <v>291</v>
      </c>
      <c r="U103" s="364">
        <v>464</v>
      </c>
      <c r="V103" s="364">
        <v>240</v>
      </c>
      <c r="W103" s="364">
        <v>227</v>
      </c>
      <c r="X103" s="364">
        <v>121</v>
      </c>
      <c r="Y103" s="364">
        <v>142</v>
      </c>
      <c r="Z103" s="364">
        <v>79</v>
      </c>
      <c r="AA103" s="363">
        <v>2955</v>
      </c>
      <c r="AB103" s="363">
        <v>1480</v>
      </c>
      <c r="AC103" s="183" t="s">
        <v>483</v>
      </c>
      <c r="AD103" s="271"/>
      <c r="AE103" s="183">
        <v>91</v>
      </c>
      <c r="AF103" s="183">
        <v>74</v>
      </c>
      <c r="AG103" s="183">
        <v>65</v>
      </c>
      <c r="AH103" s="183">
        <v>48</v>
      </c>
      <c r="AI103" s="183">
        <v>35</v>
      </c>
      <c r="AJ103" s="182">
        <v>313</v>
      </c>
      <c r="AK103" s="182">
        <v>219</v>
      </c>
      <c r="AL103" s="183">
        <v>192</v>
      </c>
      <c r="AM103" s="183">
        <v>27</v>
      </c>
      <c r="AN103" s="183">
        <v>191</v>
      </c>
      <c r="AO103" s="183">
        <v>74</v>
      </c>
      <c r="AP103" s="183">
        <v>0</v>
      </c>
      <c r="AQ103" s="183">
        <v>3</v>
      </c>
      <c r="AR103" s="182">
        <v>194</v>
      </c>
      <c r="AS103" s="183">
        <v>103</v>
      </c>
      <c r="AT103" s="183">
        <v>86</v>
      </c>
      <c r="AU103" s="183">
        <v>17</v>
      </c>
    </row>
    <row r="104" spans="1:47" ht="15" customHeight="1">
      <c r="A104" s="183" t="s">
        <v>484</v>
      </c>
      <c r="B104" s="363"/>
      <c r="C104" s="363"/>
      <c r="D104" s="364">
        <v>1305</v>
      </c>
      <c r="E104" s="364">
        <v>640</v>
      </c>
      <c r="F104" s="364">
        <v>451</v>
      </c>
      <c r="G104" s="364">
        <v>231</v>
      </c>
      <c r="H104" s="364">
        <v>257</v>
      </c>
      <c r="I104" s="364">
        <v>143</v>
      </c>
      <c r="J104" s="364">
        <v>138</v>
      </c>
      <c r="K104" s="364">
        <v>67</v>
      </c>
      <c r="L104" s="364">
        <v>105</v>
      </c>
      <c r="M104" s="364">
        <v>56</v>
      </c>
      <c r="N104" s="363">
        <v>2256</v>
      </c>
      <c r="O104" s="363">
        <v>1137</v>
      </c>
      <c r="P104" s="183" t="s">
        <v>484</v>
      </c>
      <c r="Q104" s="364">
        <v>252</v>
      </c>
      <c r="R104" s="364">
        <v>119</v>
      </c>
      <c r="S104" s="364">
        <v>124</v>
      </c>
      <c r="T104" s="364">
        <v>69</v>
      </c>
      <c r="U104" s="364">
        <v>92</v>
      </c>
      <c r="V104" s="364">
        <v>49</v>
      </c>
      <c r="W104" s="364">
        <v>19</v>
      </c>
      <c r="X104" s="364">
        <v>13</v>
      </c>
      <c r="Y104" s="364">
        <v>21</v>
      </c>
      <c r="Z104" s="364">
        <v>8</v>
      </c>
      <c r="AA104" s="363">
        <v>508</v>
      </c>
      <c r="AB104" s="363">
        <v>258</v>
      </c>
      <c r="AC104" s="183" t="s">
        <v>484</v>
      </c>
      <c r="AD104" s="182"/>
      <c r="AE104" s="183">
        <v>25</v>
      </c>
      <c r="AF104" s="183">
        <v>18</v>
      </c>
      <c r="AG104" s="183">
        <v>14</v>
      </c>
      <c r="AH104" s="183">
        <v>11</v>
      </c>
      <c r="AI104" s="183">
        <v>7</v>
      </c>
      <c r="AJ104" s="182">
        <v>75</v>
      </c>
      <c r="AK104" s="182">
        <v>34</v>
      </c>
      <c r="AL104" s="183">
        <v>33</v>
      </c>
      <c r="AM104" s="183">
        <v>1</v>
      </c>
      <c r="AN104" s="183">
        <v>43</v>
      </c>
      <c r="AO104" s="183">
        <v>18</v>
      </c>
      <c r="AP104" s="183">
        <v>0</v>
      </c>
      <c r="AQ104" s="183">
        <v>0</v>
      </c>
      <c r="AR104" s="182">
        <v>43</v>
      </c>
      <c r="AS104" s="183">
        <v>30</v>
      </c>
      <c r="AT104" s="183">
        <v>23</v>
      </c>
      <c r="AU104" s="183">
        <v>7</v>
      </c>
    </row>
    <row r="105" spans="1:47" ht="15" customHeight="1">
      <c r="A105" s="183" t="s">
        <v>485</v>
      </c>
      <c r="B105" s="363"/>
      <c r="C105" s="363"/>
      <c r="D105" s="364">
        <v>6478</v>
      </c>
      <c r="E105" s="364">
        <v>3119</v>
      </c>
      <c r="F105" s="364">
        <v>3592</v>
      </c>
      <c r="G105" s="364">
        <v>1748</v>
      </c>
      <c r="H105" s="364">
        <v>2444</v>
      </c>
      <c r="I105" s="364">
        <v>1219</v>
      </c>
      <c r="J105" s="364">
        <v>1236</v>
      </c>
      <c r="K105" s="364">
        <v>625</v>
      </c>
      <c r="L105" s="364">
        <v>863</v>
      </c>
      <c r="M105" s="364">
        <v>377</v>
      </c>
      <c r="N105" s="363">
        <v>14613</v>
      </c>
      <c r="O105" s="363">
        <v>7088</v>
      </c>
      <c r="P105" s="183" t="s">
        <v>485</v>
      </c>
      <c r="Q105" s="364">
        <v>2550</v>
      </c>
      <c r="R105" s="364">
        <v>1188</v>
      </c>
      <c r="S105" s="364">
        <v>940</v>
      </c>
      <c r="T105" s="364">
        <v>479</v>
      </c>
      <c r="U105" s="364">
        <v>671</v>
      </c>
      <c r="V105" s="364">
        <v>326</v>
      </c>
      <c r="W105" s="364">
        <v>281</v>
      </c>
      <c r="X105" s="364">
        <v>142</v>
      </c>
      <c r="Y105" s="364">
        <v>231</v>
      </c>
      <c r="Z105" s="364">
        <v>105</v>
      </c>
      <c r="AA105" s="363">
        <v>4673</v>
      </c>
      <c r="AB105" s="363">
        <v>2240</v>
      </c>
      <c r="AC105" s="183" t="s">
        <v>485</v>
      </c>
      <c r="AD105" s="182"/>
      <c r="AE105" s="183">
        <v>152</v>
      </c>
      <c r="AF105" s="183">
        <v>135</v>
      </c>
      <c r="AG105" s="183">
        <v>115</v>
      </c>
      <c r="AH105" s="183">
        <v>89</v>
      </c>
      <c r="AI105" s="183">
        <v>68</v>
      </c>
      <c r="AJ105" s="182">
        <v>559</v>
      </c>
      <c r="AK105" s="182">
        <v>252</v>
      </c>
      <c r="AL105" s="183">
        <v>227</v>
      </c>
      <c r="AM105" s="183">
        <v>25</v>
      </c>
      <c r="AN105" s="183">
        <v>269</v>
      </c>
      <c r="AO105" s="183">
        <v>70</v>
      </c>
      <c r="AP105" s="183">
        <v>0</v>
      </c>
      <c r="AQ105" s="183">
        <v>3</v>
      </c>
      <c r="AR105" s="182">
        <v>272</v>
      </c>
      <c r="AS105" s="183">
        <v>154</v>
      </c>
      <c r="AT105" s="183">
        <v>149</v>
      </c>
      <c r="AU105" s="183">
        <v>5</v>
      </c>
    </row>
    <row r="106" spans="1:47" ht="15" customHeight="1">
      <c r="A106" s="183" t="s">
        <v>486</v>
      </c>
      <c r="B106" s="363"/>
      <c r="C106" s="363"/>
      <c r="D106" s="364">
        <v>890</v>
      </c>
      <c r="E106" s="364">
        <v>443</v>
      </c>
      <c r="F106" s="364">
        <v>298</v>
      </c>
      <c r="G106" s="364">
        <v>149</v>
      </c>
      <c r="H106" s="364">
        <v>188</v>
      </c>
      <c r="I106" s="364">
        <v>107</v>
      </c>
      <c r="J106" s="364">
        <v>82</v>
      </c>
      <c r="K106" s="364">
        <v>33</v>
      </c>
      <c r="L106" s="364">
        <v>39</v>
      </c>
      <c r="M106" s="364">
        <v>16</v>
      </c>
      <c r="N106" s="363">
        <v>1497</v>
      </c>
      <c r="O106" s="363">
        <v>748</v>
      </c>
      <c r="P106" s="183" t="s">
        <v>486</v>
      </c>
      <c r="Q106" s="364">
        <v>246</v>
      </c>
      <c r="R106" s="364">
        <v>123</v>
      </c>
      <c r="S106" s="364">
        <v>99</v>
      </c>
      <c r="T106" s="364">
        <v>39</v>
      </c>
      <c r="U106" s="364">
        <v>49</v>
      </c>
      <c r="V106" s="364">
        <v>29</v>
      </c>
      <c r="W106" s="364">
        <v>13</v>
      </c>
      <c r="X106" s="364">
        <v>3</v>
      </c>
      <c r="Y106" s="364">
        <v>4</v>
      </c>
      <c r="Z106" s="364">
        <v>1</v>
      </c>
      <c r="AA106" s="363">
        <v>411</v>
      </c>
      <c r="AB106" s="363">
        <v>195</v>
      </c>
      <c r="AC106" s="183" t="s">
        <v>486</v>
      </c>
      <c r="AD106" s="182"/>
      <c r="AE106" s="183">
        <v>20</v>
      </c>
      <c r="AF106" s="183">
        <v>15</v>
      </c>
      <c r="AG106" s="183">
        <v>13</v>
      </c>
      <c r="AH106" s="183">
        <v>10</v>
      </c>
      <c r="AI106" s="183">
        <v>6</v>
      </c>
      <c r="AJ106" s="182">
        <v>64</v>
      </c>
      <c r="AK106" s="182">
        <v>29</v>
      </c>
      <c r="AL106" s="183">
        <v>26</v>
      </c>
      <c r="AM106" s="183">
        <v>3</v>
      </c>
      <c r="AN106" s="183">
        <v>30</v>
      </c>
      <c r="AO106" s="183">
        <v>11</v>
      </c>
      <c r="AP106" s="183">
        <v>0</v>
      </c>
      <c r="AQ106" s="183">
        <v>0</v>
      </c>
      <c r="AR106" s="182">
        <v>30</v>
      </c>
      <c r="AS106" s="183">
        <v>42</v>
      </c>
      <c r="AT106" s="183">
        <v>27</v>
      </c>
      <c r="AU106" s="183">
        <v>15</v>
      </c>
    </row>
    <row r="107" spans="1:47" ht="15" customHeight="1">
      <c r="A107" s="183" t="s">
        <v>487</v>
      </c>
      <c r="B107" s="363"/>
      <c r="C107" s="363"/>
      <c r="D107" s="364">
        <v>6900</v>
      </c>
      <c r="E107" s="364">
        <v>3292</v>
      </c>
      <c r="F107" s="364">
        <v>3579</v>
      </c>
      <c r="G107" s="364">
        <v>1789</v>
      </c>
      <c r="H107" s="364">
        <v>2469</v>
      </c>
      <c r="I107" s="364">
        <v>1180</v>
      </c>
      <c r="J107" s="364">
        <v>1270</v>
      </c>
      <c r="K107" s="364">
        <v>611</v>
      </c>
      <c r="L107" s="364">
        <v>983</v>
      </c>
      <c r="M107" s="364">
        <v>437</v>
      </c>
      <c r="N107" s="363">
        <v>15201</v>
      </c>
      <c r="O107" s="363">
        <v>7309</v>
      </c>
      <c r="P107" s="183" t="s">
        <v>487</v>
      </c>
      <c r="Q107" s="364">
        <v>2499</v>
      </c>
      <c r="R107" s="364">
        <v>1151</v>
      </c>
      <c r="S107" s="364">
        <v>973</v>
      </c>
      <c r="T107" s="364">
        <v>465</v>
      </c>
      <c r="U107" s="364">
        <v>759</v>
      </c>
      <c r="V107" s="364">
        <v>349</v>
      </c>
      <c r="W107" s="364">
        <v>242</v>
      </c>
      <c r="X107" s="364">
        <v>107</v>
      </c>
      <c r="Y107" s="364">
        <v>242</v>
      </c>
      <c r="Z107" s="364">
        <v>100</v>
      </c>
      <c r="AA107" s="363">
        <v>4715</v>
      </c>
      <c r="AB107" s="363">
        <v>2172</v>
      </c>
      <c r="AC107" s="183" t="s">
        <v>487</v>
      </c>
      <c r="AD107" s="182"/>
      <c r="AE107" s="183">
        <v>134</v>
      </c>
      <c r="AF107" s="183">
        <v>103</v>
      </c>
      <c r="AG107" s="183">
        <v>96</v>
      </c>
      <c r="AH107" s="183">
        <v>72</v>
      </c>
      <c r="AI107" s="183">
        <v>61</v>
      </c>
      <c r="AJ107" s="182">
        <v>466</v>
      </c>
      <c r="AK107" s="182">
        <v>292</v>
      </c>
      <c r="AL107" s="183">
        <v>260</v>
      </c>
      <c r="AM107" s="183">
        <v>32</v>
      </c>
      <c r="AN107" s="183">
        <v>247</v>
      </c>
      <c r="AO107" s="183">
        <v>117</v>
      </c>
      <c r="AP107" s="183">
        <v>0</v>
      </c>
      <c r="AQ107" s="183">
        <v>17</v>
      </c>
      <c r="AR107" s="182">
        <v>264</v>
      </c>
      <c r="AS107" s="183">
        <v>131</v>
      </c>
      <c r="AT107" s="183">
        <v>108</v>
      </c>
      <c r="AU107" s="183">
        <v>23</v>
      </c>
    </row>
    <row r="108" spans="1:47" ht="15" customHeight="1">
      <c r="A108" s="183" t="s">
        <v>488</v>
      </c>
      <c r="B108" s="363"/>
      <c r="C108" s="363"/>
      <c r="D108" s="364">
        <v>7131</v>
      </c>
      <c r="E108" s="364">
        <v>3519</v>
      </c>
      <c r="F108" s="364">
        <v>5230</v>
      </c>
      <c r="G108" s="364">
        <v>2558</v>
      </c>
      <c r="H108" s="364">
        <v>4148</v>
      </c>
      <c r="I108" s="364">
        <v>2107</v>
      </c>
      <c r="J108" s="364">
        <v>2633</v>
      </c>
      <c r="K108" s="364">
        <v>1329</v>
      </c>
      <c r="L108" s="364">
        <v>1637</v>
      </c>
      <c r="M108" s="364">
        <v>853</v>
      </c>
      <c r="N108" s="363">
        <v>20779</v>
      </c>
      <c r="O108" s="363">
        <v>10366</v>
      </c>
      <c r="P108" s="183" t="s">
        <v>488</v>
      </c>
      <c r="Q108" s="364">
        <v>3140</v>
      </c>
      <c r="R108" s="364">
        <v>1466</v>
      </c>
      <c r="S108" s="364">
        <v>1880</v>
      </c>
      <c r="T108" s="364">
        <v>880</v>
      </c>
      <c r="U108" s="364">
        <v>1531</v>
      </c>
      <c r="V108" s="364">
        <v>760</v>
      </c>
      <c r="W108" s="364">
        <v>724</v>
      </c>
      <c r="X108" s="364">
        <v>383</v>
      </c>
      <c r="Y108" s="364">
        <v>455</v>
      </c>
      <c r="Z108" s="364">
        <v>249</v>
      </c>
      <c r="AA108" s="363">
        <v>7730</v>
      </c>
      <c r="AB108" s="363">
        <v>3738</v>
      </c>
      <c r="AC108" s="183" t="s">
        <v>488</v>
      </c>
      <c r="AD108" s="182"/>
      <c r="AE108" s="183">
        <v>148</v>
      </c>
      <c r="AF108" s="183">
        <v>138</v>
      </c>
      <c r="AG108" s="183">
        <v>133</v>
      </c>
      <c r="AH108" s="183">
        <v>113</v>
      </c>
      <c r="AI108" s="183">
        <v>96</v>
      </c>
      <c r="AJ108" s="182">
        <v>628</v>
      </c>
      <c r="AK108" s="182">
        <v>338</v>
      </c>
      <c r="AL108" s="183">
        <v>338</v>
      </c>
      <c r="AM108" s="183">
        <v>0</v>
      </c>
      <c r="AN108" s="183">
        <v>350</v>
      </c>
      <c r="AO108" s="183">
        <v>99</v>
      </c>
      <c r="AP108" s="183">
        <v>0</v>
      </c>
      <c r="AQ108" s="183">
        <v>0</v>
      </c>
      <c r="AR108" s="182">
        <v>350</v>
      </c>
      <c r="AS108" s="183">
        <v>165</v>
      </c>
      <c r="AT108" s="183">
        <v>133</v>
      </c>
      <c r="AU108" s="183">
        <v>32</v>
      </c>
    </row>
    <row r="109" spans="1:47" ht="15" customHeight="1">
      <c r="A109" s="183" t="s">
        <v>489</v>
      </c>
      <c r="B109" s="363"/>
      <c r="C109" s="363"/>
      <c r="D109" s="364">
        <v>12010</v>
      </c>
      <c r="E109" s="364">
        <v>5819</v>
      </c>
      <c r="F109" s="364">
        <v>7315</v>
      </c>
      <c r="G109" s="364">
        <v>3596</v>
      </c>
      <c r="H109" s="364">
        <v>5969</v>
      </c>
      <c r="I109" s="364">
        <v>3009</v>
      </c>
      <c r="J109" s="364">
        <v>3722</v>
      </c>
      <c r="K109" s="364">
        <v>1735</v>
      </c>
      <c r="L109" s="364">
        <v>2427</v>
      </c>
      <c r="M109" s="364">
        <v>1037</v>
      </c>
      <c r="N109" s="363">
        <v>31443</v>
      </c>
      <c r="O109" s="363">
        <v>15196</v>
      </c>
      <c r="P109" s="183" t="s">
        <v>489</v>
      </c>
      <c r="Q109" s="364">
        <v>5275</v>
      </c>
      <c r="R109" s="364">
        <v>2484</v>
      </c>
      <c r="S109" s="364">
        <v>2613</v>
      </c>
      <c r="T109" s="364">
        <v>1247</v>
      </c>
      <c r="U109" s="364">
        <v>2050</v>
      </c>
      <c r="V109" s="364">
        <v>994</v>
      </c>
      <c r="W109" s="364">
        <v>994</v>
      </c>
      <c r="X109" s="364">
        <v>449</v>
      </c>
      <c r="Y109" s="364">
        <v>803</v>
      </c>
      <c r="Z109" s="364">
        <v>336</v>
      </c>
      <c r="AA109" s="363">
        <v>11735</v>
      </c>
      <c r="AB109" s="363">
        <v>5510</v>
      </c>
      <c r="AC109" s="183" t="s">
        <v>489</v>
      </c>
      <c r="AD109" s="271"/>
      <c r="AE109" s="183">
        <v>223</v>
      </c>
      <c r="AF109" s="183">
        <v>214</v>
      </c>
      <c r="AG109" s="183">
        <v>212</v>
      </c>
      <c r="AH109" s="183">
        <v>201</v>
      </c>
      <c r="AI109" s="183">
        <v>181</v>
      </c>
      <c r="AJ109" s="182">
        <v>1031</v>
      </c>
      <c r="AK109" s="182">
        <v>554</v>
      </c>
      <c r="AL109" s="183">
        <v>477</v>
      </c>
      <c r="AM109" s="183">
        <v>77</v>
      </c>
      <c r="AN109" s="183">
        <v>339</v>
      </c>
      <c r="AO109" s="183">
        <v>89</v>
      </c>
      <c r="AP109" s="183">
        <v>0</v>
      </c>
      <c r="AQ109" s="183">
        <v>3</v>
      </c>
      <c r="AR109" s="182">
        <v>342</v>
      </c>
      <c r="AS109" s="183">
        <v>225</v>
      </c>
      <c r="AT109" s="183">
        <v>219</v>
      </c>
      <c r="AU109" s="183">
        <v>6</v>
      </c>
    </row>
    <row r="110" spans="1:47" ht="15" customHeight="1">
      <c r="A110" s="183" t="s">
        <v>490</v>
      </c>
      <c r="B110" s="363"/>
      <c r="C110" s="363"/>
      <c r="D110" s="364">
        <v>1521</v>
      </c>
      <c r="E110" s="364">
        <v>727</v>
      </c>
      <c r="F110" s="364">
        <v>434</v>
      </c>
      <c r="G110" s="364">
        <v>217</v>
      </c>
      <c r="H110" s="364">
        <v>270</v>
      </c>
      <c r="I110" s="364">
        <v>138</v>
      </c>
      <c r="J110" s="364">
        <v>150</v>
      </c>
      <c r="K110" s="364">
        <v>74</v>
      </c>
      <c r="L110" s="364">
        <v>158</v>
      </c>
      <c r="M110" s="364">
        <v>85</v>
      </c>
      <c r="N110" s="363">
        <v>2533</v>
      </c>
      <c r="O110" s="363">
        <v>1241</v>
      </c>
      <c r="P110" s="183" t="s">
        <v>490</v>
      </c>
      <c r="Q110" s="364">
        <v>257</v>
      </c>
      <c r="R110" s="364">
        <v>134</v>
      </c>
      <c r="S110" s="364">
        <v>129</v>
      </c>
      <c r="T110" s="364">
        <v>60</v>
      </c>
      <c r="U110" s="364">
        <v>84</v>
      </c>
      <c r="V110" s="364">
        <v>35</v>
      </c>
      <c r="W110" s="364">
        <v>36</v>
      </c>
      <c r="X110" s="364">
        <v>19</v>
      </c>
      <c r="Y110" s="364">
        <v>46</v>
      </c>
      <c r="Z110" s="364">
        <v>26</v>
      </c>
      <c r="AA110" s="363">
        <v>552</v>
      </c>
      <c r="AB110" s="363">
        <v>274</v>
      </c>
      <c r="AC110" s="183" t="s">
        <v>490</v>
      </c>
      <c r="AD110" s="182"/>
      <c r="AE110" s="183">
        <v>41</v>
      </c>
      <c r="AF110" s="183">
        <v>19</v>
      </c>
      <c r="AG110" s="183">
        <v>19</v>
      </c>
      <c r="AH110" s="183">
        <v>15</v>
      </c>
      <c r="AI110" s="183">
        <v>11</v>
      </c>
      <c r="AJ110" s="182">
        <v>105</v>
      </c>
      <c r="AK110" s="182">
        <v>50</v>
      </c>
      <c r="AL110" s="183">
        <v>40</v>
      </c>
      <c r="AM110" s="183">
        <v>10</v>
      </c>
      <c r="AN110" s="183">
        <v>102</v>
      </c>
      <c r="AO110" s="183">
        <v>34</v>
      </c>
      <c r="AP110" s="183">
        <v>0</v>
      </c>
      <c r="AQ110" s="183">
        <v>1</v>
      </c>
      <c r="AR110" s="182">
        <v>103</v>
      </c>
      <c r="AS110" s="183">
        <v>56</v>
      </c>
      <c r="AT110" s="183">
        <v>42</v>
      </c>
      <c r="AU110" s="183">
        <v>14</v>
      </c>
    </row>
    <row r="111" spans="1:47" ht="15" customHeight="1">
      <c r="A111" s="183" t="s">
        <v>491</v>
      </c>
      <c r="B111" s="363"/>
      <c r="C111" s="363"/>
      <c r="D111" s="364">
        <v>910</v>
      </c>
      <c r="E111" s="364">
        <v>444</v>
      </c>
      <c r="F111" s="364">
        <v>312</v>
      </c>
      <c r="G111" s="364">
        <v>145</v>
      </c>
      <c r="H111" s="364">
        <v>194</v>
      </c>
      <c r="I111" s="364">
        <v>97</v>
      </c>
      <c r="J111" s="364">
        <v>110</v>
      </c>
      <c r="K111" s="364">
        <v>57</v>
      </c>
      <c r="L111" s="364">
        <v>70</v>
      </c>
      <c r="M111" s="364">
        <v>33</v>
      </c>
      <c r="N111" s="363">
        <v>1596</v>
      </c>
      <c r="O111" s="363">
        <v>776</v>
      </c>
      <c r="P111" s="183" t="s">
        <v>491</v>
      </c>
      <c r="Q111" s="364">
        <v>214</v>
      </c>
      <c r="R111" s="364">
        <v>103</v>
      </c>
      <c r="S111" s="364">
        <v>115</v>
      </c>
      <c r="T111" s="364">
        <v>51</v>
      </c>
      <c r="U111" s="364">
        <v>71</v>
      </c>
      <c r="V111" s="364">
        <v>37</v>
      </c>
      <c r="W111" s="364">
        <v>27</v>
      </c>
      <c r="X111" s="364">
        <v>10</v>
      </c>
      <c r="Y111" s="364">
        <v>31</v>
      </c>
      <c r="Z111" s="364">
        <v>17</v>
      </c>
      <c r="AA111" s="363">
        <v>458</v>
      </c>
      <c r="AB111" s="363">
        <v>218</v>
      </c>
      <c r="AC111" s="183" t="s">
        <v>491</v>
      </c>
      <c r="AD111" s="182"/>
      <c r="AE111" s="183">
        <v>18</v>
      </c>
      <c r="AF111" s="183">
        <v>9</v>
      </c>
      <c r="AG111" s="183">
        <v>7</v>
      </c>
      <c r="AH111" s="183">
        <v>6</v>
      </c>
      <c r="AI111" s="183">
        <v>4</v>
      </c>
      <c r="AJ111" s="182">
        <v>44</v>
      </c>
      <c r="AK111" s="182">
        <v>23</v>
      </c>
      <c r="AL111" s="183">
        <v>23</v>
      </c>
      <c r="AM111" s="183">
        <v>0</v>
      </c>
      <c r="AN111" s="183">
        <v>35</v>
      </c>
      <c r="AO111" s="183">
        <v>14</v>
      </c>
      <c r="AP111" s="183">
        <v>0</v>
      </c>
      <c r="AQ111" s="183">
        <v>1</v>
      </c>
      <c r="AR111" s="182">
        <v>36</v>
      </c>
      <c r="AS111" s="183">
        <v>17</v>
      </c>
      <c r="AT111" s="183">
        <v>13</v>
      </c>
      <c r="AU111" s="183">
        <v>4</v>
      </c>
    </row>
    <row r="112" spans="1:47" ht="15" customHeight="1">
      <c r="A112" s="183" t="s">
        <v>492</v>
      </c>
      <c r="B112" s="363"/>
      <c r="C112" s="363"/>
      <c r="D112" s="364">
        <v>5182</v>
      </c>
      <c r="E112" s="364">
        <v>2560</v>
      </c>
      <c r="F112" s="364">
        <v>2788</v>
      </c>
      <c r="G112" s="364">
        <v>1399</v>
      </c>
      <c r="H112" s="364">
        <v>2022</v>
      </c>
      <c r="I112" s="364">
        <v>1035</v>
      </c>
      <c r="J112" s="364">
        <v>906</v>
      </c>
      <c r="K112" s="364">
        <v>447</v>
      </c>
      <c r="L112" s="364">
        <v>537</v>
      </c>
      <c r="M112" s="364">
        <v>287</v>
      </c>
      <c r="N112" s="363">
        <v>11435</v>
      </c>
      <c r="O112" s="363">
        <v>5728</v>
      </c>
      <c r="P112" s="183" t="s">
        <v>492</v>
      </c>
      <c r="Q112" s="364">
        <v>1716</v>
      </c>
      <c r="R112" s="364">
        <v>790</v>
      </c>
      <c r="S112" s="364">
        <v>889</v>
      </c>
      <c r="T112" s="364">
        <v>414</v>
      </c>
      <c r="U112" s="364">
        <v>762</v>
      </c>
      <c r="V112" s="364">
        <v>385</v>
      </c>
      <c r="W112" s="364">
        <v>249</v>
      </c>
      <c r="X112" s="364">
        <v>118</v>
      </c>
      <c r="Y112" s="364">
        <v>111</v>
      </c>
      <c r="Z112" s="364">
        <v>67</v>
      </c>
      <c r="AA112" s="363">
        <v>3727</v>
      </c>
      <c r="AB112" s="363">
        <v>1774</v>
      </c>
      <c r="AC112" s="183" t="s">
        <v>492</v>
      </c>
      <c r="AD112" s="182"/>
      <c r="AE112" s="183">
        <v>119</v>
      </c>
      <c r="AF112" s="183">
        <v>102</v>
      </c>
      <c r="AG112" s="183">
        <v>82</v>
      </c>
      <c r="AH112" s="183">
        <v>58</v>
      </c>
      <c r="AI112" s="183">
        <v>44</v>
      </c>
      <c r="AJ112" s="182">
        <v>405</v>
      </c>
      <c r="AK112" s="182">
        <v>240</v>
      </c>
      <c r="AL112" s="183">
        <v>192</v>
      </c>
      <c r="AM112" s="183">
        <v>48</v>
      </c>
      <c r="AN112" s="183">
        <v>199</v>
      </c>
      <c r="AO112" s="183">
        <v>94</v>
      </c>
      <c r="AP112" s="183">
        <v>0</v>
      </c>
      <c r="AQ112" s="183">
        <v>5</v>
      </c>
      <c r="AR112" s="182">
        <v>204</v>
      </c>
      <c r="AS112" s="183">
        <v>145</v>
      </c>
      <c r="AT112" s="183">
        <v>112</v>
      </c>
      <c r="AU112" s="183">
        <v>33</v>
      </c>
    </row>
    <row r="113" spans="1:47" ht="15" customHeight="1">
      <c r="A113" s="183" t="s">
        <v>493</v>
      </c>
      <c r="B113" s="363"/>
      <c r="C113" s="363"/>
      <c r="D113" s="364">
        <v>2664</v>
      </c>
      <c r="E113" s="364">
        <v>1322</v>
      </c>
      <c r="F113" s="364">
        <v>1279</v>
      </c>
      <c r="G113" s="364">
        <v>627</v>
      </c>
      <c r="H113" s="364">
        <v>1038</v>
      </c>
      <c r="I113" s="364">
        <v>528</v>
      </c>
      <c r="J113" s="364">
        <v>681</v>
      </c>
      <c r="K113" s="364">
        <v>342</v>
      </c>
      <c r="L113" s="364">
        <v>358</v>
      </c>
      <c r="M113" s="364">
        <v>182</v>
      </c>
      <c r="N113" s="363">
        <v>6020</v>
      </c>
      <c r="O113" s="363">
        <v>3001</v>
      </c>
      <c r="P113" s="183" t="s">
        <v>493</v>
      </c>
      <c r="Q113" s="364">
        <v>936</v>
      </c>
      <c r="R113" s="364">
        <v>478</v>
      </c>
      <c r="S113" s="364">
        <v>365</v>
      </c>
      <c r="T113" s="364">
        <v>183</v>
      </c>
      <c r="U113" s="364">
        <v>350</v>
      </c>
      <c r="V113" s="364">
        <v>179</v>
      </c>
      <c r="W113" s="364">
        <v>139</v>
      </c>
      <c r="X113" s="364">
        <v>63</v>
      </c>
      <c r="Y113" s="364">
        <v>96</v>
      </c>
      <c r="Z113" s="364">
        <v>49</v>
      </c>
      <c r="AA113" s="363">
        <v>1886</v>
      </c>
      <c r="AB113" s="363">
        <v>952</v>
      </c>
      <c r="AC113" s="183" t="s">
        <v>493</v>
      </c>
      <c r="AD113" s="182"/>
      <c r="AE113" s="183">
        <v>73</v>
      </c>
      <c r="AF113" s="183">
        <v>58</v>
      </c>
      <c r="AG113" s="183">
        <v>51</v>
      </c>
      <c r="AH113" s="183">
        <v>39</v>
      </c>
      <c r="AI113" s="183">
        <v>20</v>
      </c>
      <c r="AJ113" s="182">
        <v>241</v>
      </c>
      <c r="AK113" s="182">
        <v>119</v>
      </c>
      <c r="AL113" s="183">
        <v>116</v>
      </c>
      <c r="AM113" s="183">
        <v>3</v>
      </c>
      <c r="AN113" s="183">
        <v>131</v>
      </c>
      <c r="AO113" s="183">
        <v>57</v>
      </c>
      <c r="AP113" s="183">
        <v>0</v>
      </c>
      <c r="AQ113" s="183">
        <v>0</v>
      </c>
      <c r="AR113" s="182">
        <v>131</v>
      </c>
      <c r="AS113" s="183">
        <v>85</v>
      </c>
      <c r="AT113" s="183">
        <v>69</v>
      </c>
      <c r="AU113" s="183">
        <v>16</v>
      </c>
    </row>
    <row r="114" spans="1:47" ht="15" customHeight="1">
      <c r="A114" s="183" t="s">
        <v>494</v>
      </c>
      <c r="B114" s="363"/>
      <c r="C114" s="363"/>
      <c r="D114" s="364">
        <v>5539</v>
      </c>
      <c r="E114" s="364">
        <v>2653</v>
      </c>
      <c r="F114" s="364">
        <v>2663</v>
      </c>
      <c r="G114" s="364">
        <v>1189</v>
      </c>
      <c r="H114" s="364">
        <v>1982</v>
      </c>
      <c r="I114" s="364">
        <v>931</v>
      </c>
      <c r="J114" s="364">
        <v>1240</v>
      </c>
      <c r="K114" s="364">
        <v>549</v>
      </c>
      <c r="L114" s="364">
        <v>733</v>
      </c>
      <c r="M114" s="364">
        <v>258</v>
      </c>
      <c r="N114" s="363">
        <v>12157</v>
      </c>
      <c r="O114" s="363">
        <v>5580</v>
      </c>
      <c r="P114" s="183" t="s">
        <v>494</v>
      </c>
      <c r="Q114" s="364">
        <v>2150</v>
      </c>
      <c r="R114" s="364">
        <v>1112</v>
      </c>
      <c r="S114" s="364">
        <v>857</v>
      </c>
      <c r="T114" s="364">
        <v>378</v>
      </c>
      <c r="U114" s="364">
        <v>705</v>
      </c>
      <c r="V114" s="364">
        <v>316</v>
      </c>
      <c r="W114" s="364">
        <v>338</v>
      </c>
      <c r="X114" s="364">
        <v>165</v>
      </c>
      <c r="Y114" s="364">
        <v>278</v>
      </c>
      <c r="Z114" s="364">
        <v>103</v>
      </c>
      <c r="AA114" s="363">
        <v>4328</v>
      </c>
      <c r="AB114" s="363">
        <v>2074</v>
      </c>
      <c r="AC114" s="183" t="s">
        <v>494</v>
      </c>
      <c r="AD114" s="182"/>
      <c r="AE114" s="183">
        <v>97</v>
      </c>
      <c r="AF114" s="183">
        <v>89</v>
      </c>
      <c r="AG114" s="183">
        <v>86</v>
      </c>
      <c r="AH114" s="183">
        <v>72</v>
      </c>
      <c r="AI114" s="183">
        <v>56</v>
      </c>
      <c r="AJ114" s="182">
        <v>400</v>
      </c>
      <c r="AK114" s="182">
        <v>218</v>
      </c>
      <c r="AL114" s="183">
        <v>218</v>
      </c>
      <c r="AM114" s="183">
        <v>0</v>
      </c>
      <c r="AN114" s="183">
        <v>191</v>
      </c>
      <c r="AO114" s="183">
        <v>71</v>
      </c>
      <c r="AP114" s="183">
        <v>0</v>
      </c>
      <c r="AQ114" s="183">
        <v>1</v>
      </c>
      <c r="AR114" s="182">
        <v>192</v>
      </c>
      <c r="AS114" s="183">
        <v>92</v>
      </c>
      <c r="AT114" s="183">
        <v>86</v>
      </c>
      <c r="AU114" s="183">
        <v>6</v>
      </c>
    </row>
    <row r="115" spans="1:47" ht="15" customHeight="1">
      <c r="A115" s="183" t="s">
        <v>495</v>
      </c>
      <c r="B115" s="363"/>
      <c r="C115" s="363"/>
      <c r="D115" s="364">
        <v>12512</v>
      </c>
      <c r="E115" s="364">
        <v>6073</v>
      </c>
      <c r="F115" s="364">
        <v>7708</v>
      </c>
      <c r="G115" s="364">
        <v>3749</v>
      </c>
      <c r="H115" s="364">
        <v>6190</v>
      </c>
      <c r="I115" s="364">
        <v>2995</v>
      </c>
      <c r="J115" s="364">
        <v>3668</v>
      </c>
      <c r="K115" s="364">
        <v>1686</v>
      </c>
      <c r="L115" s="364">
        <v>2838</v>
      </c>
      <c r="M115" s="364">
        <v>1203</v>
      </c>
      <c r="N115" s="363">
        <v>32916</v>
      </c>
      <c r="O115" s="363">
        <v>15706</v>
      </c>
      <c r="P115" s="183" t="s">
        <v>495</v>
      </c>
      <c r="Q115" s="364">
        <v>5469</v>
      </c>
      <c r="R115" s="364">
        <v>2645</v>
      </c>
      <c r="S115" s="364">
        <v>2876</v>
      </c>
      <c r="T115" s="364">
        <v>1387</v>
      </c>
      <c r="U115" s="364">
        <v>2169</v>
      </c>
      <c r="V115" s="364">
        <v>1064</v>
      </c>
      <c r="W115" s="364">
        <v>1029</v>
      </c>
      <c r="X115" s="364">
        <v>443</v>
      </c>
      <c r="Y115" s="364">
        <v>1157</v>
      </c>
      <c r="Z115" s="364">
        <v>466</v>
      </c>
      <c r="AA115" s="363">
        <v>12700</v>
      </c>
      <c r="AB115" s="363">
        <v>6005</v>
      </c>
      <c r="AC115" s="183" t="s">
        <v>495</v>
      </c>
      <c r="AD115" s="182"/>
      <c r="AE115" s="183">
        <v>262</v>
      </c>
      <c r="AF115" s="183">
        <v>245</v>
      </c>
      <c r="AG115" s="183">
        <v>238</v>
      </c>
      <c r="AH115" s="183">
        <v>215</v>
      </c>
      <c r="AI115" s="183">
        <v>190</v>
      </c>
      <c r="AJ115" s="182">
        <v>1150</v>
      </c>
      <c r="AK115" s="182">
        <v>641</v>
      </c>
      <c r="AL115" s="183">
        <v>530</v>
      </c>
      <c r="AM115" s="183">
        <v>111</v>
      </c>
      <c r="AN115" s="183">
        <v>413</v>
      </c>
      <c r="AO115" s="183">
        <v>125</v>
      </c>
      <c r="AP115" s="183">
        <v>0</v>
      </c>
      <c r="AQ115" s="183">
        <v>9</v>
      </c>
      <c r="AR115" s="182">
        <v>422</v>
      </c>
      <c r="AS115" s="183">
        <v>300</v>
      </c>
      <c r="AT115" s="183">
        <v>251</v>
      </c>
      <c r="AU115" s="183">
        <v>49</v>
      </c>
    </row>
    <row r="116" spans="1:47" ht="15" customHeight="1">
      <c r="A116" s="183" t="s">
        <v>496</v>
      </c>
      <c r="B116" s="363"/>
      <c r="C116" s="363"/>
      <c r="D116" s="364">
        <v>6291</v>
      </c>
      <c r="E116" s="364">
        <v>3096</v>
      </c>
      <c r="F116" s="364">
        <v>3484</v>
      </c>
      <c r="G116" s="364">
        <v>1729</v>
      </c>
      <c r="H116" s="364">
        <v>2851</v>
      </c>
      <c r="I116" s="364">
        <v>1394</v>
      </c>
      <c r="J116" s="364">
        <v>1888</v>
      </c>
      <c r="K116" s="364">
        <v>962</v>
      </c>
      <c r="L116" s="364">
        <v>1129</v>
      </c>
      <c r="M116" s="364">
        <v>552</v>
      </c>
      <c r="N116" s="363">
        <v>15643</v>
      </c>
      <c r="O116" s="363">
        <v>7733</v>
      </c>
      <c r="P116" s="183" t="s">
        <v>496</v>
      </c>
      <c r="Q116" s="364">
        <v>2278</v>
      </c>
      <c r="R116" s="364">
        <v>1081</v>
      </c>
      <c r="S116" s="364">
        <v>1026</v>
      </c>
      <c r="T116" s="364">
        <v>465</v>
      </c>
      <c r="U116" s="364">
        <v>914</v>
      </c>
      <c r="V116" s="364">
        <v>434</v>
      </c>
      <c r="W116" s="364">
        <v>429</v>
      </c>
      <c r="X116" s="364">
        <v>235</v>
      </c>
      <c r="Y116" s="364">
        <v>211</v>
      </c>
      <c r="Z116" s="364">
        <v>104</v>
      </c>
      <c r="AA116" s="363">
        <v>4858</v>
      </c>
      <c r="AB116" s="363">
        <v>2319</v>
      </c>
      <c r="AC116" s="183" t="s">
        <v>496</v>
      </c>
      <c r="AD116" s="182"/>
      <c r="AE116" s="183">
        <v>119</v>
      </c>
      <c r="AF116" s="183">
        <v>101</v>
      </c>
      <c r="AG116" s="183">
        <v>93</v>
      </c>
      <c r="AH116" s="183">
        <v>72</v>
      </c>
      <c r="AI116" s="183">
        <v>49</v>
      </c>
      <c r="AJ116" s="182">
        <v>434</v>
      </c>
      <c r="AK116" s="182">
        <v>298</v>
      </c>
      <c r="AL116" s="183">
        <v>269</v>
      </c>
      <c r="AM116" s="183">
        <v>29</v>
      </c>
      <c r="AN116" s="183">
        <v>294</v>
      </c>
      <c r="AO116" s="183">
        <v>121</v>
      </c>
      <c r="AP116" s="183">
        <v>0</v>
      </c>
      <c r="AQ116" s="183">
        <v>8</v>
      </c>
      <c r="AR116" s="182">
        <v>302</v>
      </c>
      <c r="AS116" s="183">
        <v>106</v>
      </c>
      <c r="AT116" s="183">
        <v>91</v>
      </c>
      <c r="AU116" s="183">
        <v>15</v>
      </c>
    </row>
    <row r="117" spans="1:47" ht="15" customHeight="1">
      <c r="A117" s="183" t="s">
        <v>497</v>
      </c>
      <c r="B117" s="363"/>
      <c r="C117" s="363"/>
      <c r="D117" s="364">
        <v>2502</v>
      </c>
      <c r="E117" s="364">
        <v>1230</v>
      </c>
      <c r="F117" s="364">
        <v>1050</v>
      </c>
      <c r="G117" s="364">
        <v>515</v>
      </c>
      <c r="H117" s="364">
        <v>678</v>
      </c>
      <c r="I117" s="364">
        <v>324</v>
      </c>
      <c r="J117" s="364">
        <v>395</v>
      </c>
      <c r="K117" s="364">
        <v>182</v>
      </c>
      <c r="L117" s="364">
        <v>281</v>
      </c>
      <c r="M117" s="364">
        <v>112</v>
      </c>
      <c r="N117" s="363">
        <v>4906</v>
      </c>
      <c r="O117" s="363">
        <v>2363</v>
      </c>
      <c r="P117" s="183" t="s">
        <v>497</v>
      </c>
      <c r="Q117" s="364">
        <v>779</v>
      </c>
      <c r="R117" s="364">
        <v>373</v>
      </c>
      <c r="S117" s="364">
        <v>328</v>
      </c>
      <c r="T117" s="364">
        <v>151</v>
      </c>
      <c r="U117" s="364">
        <v>233</v>
      </c>
      <c r="V117" s="364">
        <v>117</v>
      </c>
      <c r="W117" s="364">
        <v>67</v>
      </c>
      <c r="X117" s="364">
        <v>37</v>
      </c>
      <c r="Y117" s="364">
        <v>58</v>
      </c>
      <c r="Z117" s="364">
        <v>25</v>
      </c>
      <c r="AA117" s="363">
        <v>1465</v>
      </c>
      <c r="AB117" s="363">
        <v>703</v>
      </c>
      <c r="AC117" s="183" t="s">
        <v>497</v>
      </c>
      <c r="AD117" s="182"/>
      <c r="AE117" s="183">
        <v>50</v>
      </c>
      <c r="AF117" s="183">
        <v>35</v>
      </c>
      <c r="AG117" s="183">
        <v>30</v>
      </c>
      <c r="AH117" s="183">
        <v>25</v>
      </c>
      <c r="AI117" s="183">
        <v>19</v>
      </c>
      <c r="AJ117" s="182">
        <v>159</v>
      </c>
      <c r="AK117" s="182">
        <v>75</v>
      </c>
      <c r="AL117" s="183">
        <v>66</v>
      </c>
      <c r="AM117" s="183">
        <v>9</v>
      </c>
      <c r="AN117" s="183">
        <v>89</v>
      </c>
      <c r="AO117" s="183">
        <v>31</v>
      </c>
      <c r="AP117" s="183">
        <v>0</v>
      </c>
      <c r="AQ117" s="183">
        <v>1</v>
      </c>
      <c r="AR117" s="182">
        <v>90</v>
      </c>
      <c r="AS117" s="183">
        <v>63</v>
      </c>
      <c r="AT117" s="183">
        <v>52</v>
      </c>
      <c r="AU117" s="183">
        <v>11</v>
      </c>
    </row>
    <row r="118" spans="1:47" ht="15" customHeight="1">
      <c r="A118" s="183" t="s">
        <v>498</v>
      </c>
      <c r="B118" s="363"/>
      <c r="C118" s="363"/>
      <c r="D118" s="364">
        <v>814</v>
      </c>
      <c r="E118" s="364">
        <v>395</v>
      </c>
      <c r="F118" s="364">
        <v>261</v>
      </c>
      <c r="G118" s="364">
        <v>127</v>
      </c>
      <c r="H118" s="364">
        <v>167</v>
      </c>
      <c r="I118" s="364">
        <v>86</v>
      </c>
      <c r="J118" s="364">
        <v>72</v>
      </c>
      <c r="K118" s="364">
        <v>39</v>
      </c>
      <c r="L118" s="364">
        <v>68</v>
      </c>
      <c r="M118" s="364">
        <v>32</v>
      </c>
      <c r="N118" s="363">
        <v>1382</v>
      </c>
      <c r="O118" s="363">
        <v>679</v>
      </c>
      <c r="P118" s="183" t="s">
        <v>498</v>
      </c>
      <c r="Q118" s="364">
        <v>150</v>
      </c>
      <c r="R118" s="364">
        <v>66</v>
      </c>
      <c r="S118" s="364">
        <v>58</v>
      </c>
      <c r="T118" s="364">
        <v>29</v>
      </c>
      <c r="U118" s="364">
        <v>33</v>
      </c>
      <c r="V118" s="364">
        <v>21</v>
      </c>
      <c r="W118" s="364">
        <v>12</v>
      </c>
      <c r="X118" s="364">
        <v>6</v>
      </c>
      <c r="Y118" s="364">
        <v>9</v>
      </c>
      <c r="Z118" s="364">
        <v>4</v>
      </c>
      <c r="AA118" s="363">
        <v>262</v>
      </c>
      <c r="AB118" s="363">
        <v>126</v>
      </c>
      <c r="AC118" s="183" t="s">
        <v>498</v>
      </c>
      <c r="AD118" s="182"/>
      <c r="AE118" s="183">
        <v>21</v>
      </c>
      <c r="AF118" s="183">
        <v>17</v>
      </c>
      <c r="AG118" s="183">
        <v>14</v>
      </c>
      <c r="AH118" s="183">
        <v>7</v>
      </c>
      <c r="AI118" s="183">
        <v>5</v>
      </c>
      <c r="AJ118" s="182">
        <v>64</v>
      </c>
      <c r="AK118" s="182">
        <v>29</v>
      </c>
      <c r="AL118" s="183">
        <v>29</v>
      </c>
      <c r="AM118" s="183">
        <v>0</v>
      </c>
      <c r="AN118" s="183">
        <v>42</v>
      </c>
      <c r="AO118" s="183">
        <v>16</v>
      </c>
      <c r="AP118" s="183">
        <v>0</v>
      </c>
      <c r="AQ118" s="183">
        <v>1</v>
      </c>
      <c r="AR118" s="182">
        <v>43</v>
      </c>
      <c r="AS118" s="183">
        <v>30</v>
      </c>
      <c r="AT118" s="183">
        <v>27</v>
      </c>
      <c r="AU118" s="183">
        <v>3</v>
      </c>
    </row>
    <row r="119" spans="1:47" ht="15" customHeight="1">
      <c r="A119" s="183" t="s">
        <v>499</v>
      </c>
      <c r="B119" s="363"/>
      <c r="C119" s="363"/>
      <c r="D119" s="364">
        <v>8704</v>
      </c>
      <c r="E119" s="364">
        <v>4205</v>
      </c>
      <c r="F119" s="364">
        <v>3887</v>
      </c>
      <c r="G119" s="364">
        <v>1902</v>
      </c>
      <c r="H119" s="364">
        <v>2831</v>
      </c>
      <c r="I119" s="364">
        <v>1392</v>
      </c>
      <c r="J119" s="364">
        <v>1607</v>
      </c>
      <c r="K119" s="364">
        <v>766</v>
      </c>
      <c r="L119" s="364">
        <v>1116</v>
      </c>
      <c r="M119" s="364">
        <v>501</v>
      </c>
      <c r="N119" s="363">
        <v>18145</v>
      </c>
      <c r="O119" s="363">
        <v>8766</v>
      </c>
      <c r="P119" s="183" t="s">
        <v>499</v>
      </c>
      <c r="Q119" s="364">
        <v>2713</v>
      </c>
      <c r="R119" s="364">
        <v>1291</v>
      </c>
      <c r="S119" s="364">
        <v>1142</v>
      </c>
      <c r="T119" s="364">
        <v>557</v>
      </c>
      <c r="U119" s="364">
        <v>1008</v>
      </c>
      <c r="V119" s="364">
        <v>496</v>
      </c>
      <c r="W119" s="364">
        <v>432</v>
      </c>
      <c r="X119" s="364">
        <v>204</v>
      </c>
      <c r="Y119" s="364">
        <v>362</v>
      </c>
      <c r="Z119" s="364">
        <v>172</v>
      </c>
      <c r="AA119" s="363">
        <v>5657</v>
      </c>
      <c r="AB119" s="363">
        <v>2720</v>
      </c>
      <c r="AC119" s="183" t="s">
        <v>499</v>
      </c>
      <c r="AD119" s="182"/>
      <c r="AE119" s="183">
        <v>166</v>
      </c>
      <c r="AF119" s="183">
        <v>138</v>
      </c>
      <c r="AG119" s="183">
        <v>118</v>
      </c>
      <c r="AH119" s="183">
        <v>102</v>
      </c>
      <c r="AI119" s="183">
        <v>85</v>
      </c>
      <c r="AJ119" s="182">
        <v>609</v>
      </c>
      <c r="AK119" s="182">
        <v>383</v>
      </c>
      <c r="AL119" s="183">
        <v>366</v>
      </c>
      <c r="AM119" s="183">
        <v>17</v>
      </c>
      <c r="AN119" s="183">
        <v>264</v>
      </c>
      <c r="AO119" s="183">
        <v>80</v>
      </c>
      <c r="AP119" s="183">
        <v>0</v>
      </c>
      <c r="AQ119" s="183">
        <v>1</v>
      </c>
      <c r="AR119" s="182">
        <v>265</v>
      </c>
      <c r="AS119" s="183">
        <v>165</v>
      </c>
      <c r="AT119" s="183">
        <v>153</v>
      </c>
      <c r="AU119" s="183">
        <v>12</v>
      </c>
    </row>
    <row r="120" spans="1:47" ht="15" customHeight="1">
      <c r="A120" s="183" t="s">
        <v>500</v>
      </c>
      <c r="B120" s="363"/>
      <c r="C120" s="363"/>
      <c r="D120" s="364">
        <v>2025</v>
      </c>
      <c r="E120" s="364">
        <v>961</v>
      </c>
      <c r="F120" s="364">
        <v>736</v>
      </c>
      <c r="G120" s="364">
        <v>328</v>
      </c>
      <c r="H120" s="364">
        <v>452</v>
      </c>
      <c r="I120" s="364">
        <v>211</v>
      </c>
      <c r="J120" s="364">
        <v>217</v>
      </c>
      <c r="K120" s="364">
        <v>120</v>
      </c>
      <c r="L120" s="364">
        <v>109</v>
      </c>
      <c r="M120" s="364">
        <v>55</v>
      </c>
      <c r="N120" s="363">
        <v>3539</v>
      </c>
      <c r="O120" s="363">
        <v>1675</v>
      </c>
      <c r="P120" s="183" t="s">
        <v>500</v>
      </c>
      <c r="Q120" s="364">
        <v>677</v>
      </c>
      <c r="R120" s="364">
        <v>344</v>
      </c>
      <c r="S120" s="364">
        <v>135</v>
      </c>
      <c r="T120" s="364">
        <v>56</v>
      </c>
      <c r="U120" s="364">
        <v>128</v>
      </c>
      <c r="V120" s="364">
        <v>61</v>
      </c>
      <c r="W120" s="364">
        <v>60</v>
      </c>
      <c r="X120" s="364">
        <v>30</v>
      </c>
      <c r="Y120" s="364">
        <v>22</v>
      </c>
      <c r="Z120" s="364">
        <v>12</v>
      </c>
      <c r="AA120" s="363">
        <v>1022</v>
      </c>
      <c r="AB120" s="363">
        <v>503</v>
      </c>
      <c r="AC120" s="183" t="s">
        <v>500</v>
      </c>
      <c r="AD120" s="182"/>
      <c r="AE120" s="183">
        <v>44</v>
      </c>
      <c r="AF120" s="183">
        <v>27</v>
      </c>
      <c r="AG120" s="183">
        <v>23</v>
      </c>
      <c r="AH120" s="183">
        <v>15</v>
      </c>
      <c r="AI120" s="183">
        <v>8</v>
      </c>
      <c r="AJ120" s="182">
        <v>117</v>
      </c>
      <c r="AK120" s="182">
        <v>67</v>
      </c>
      <c r="AL120" s="183">
        <v>50</v>
      </c>
      <c r="AM120" s="183">
        <v>17</v>
      </c>
      <c r="AN120" s="183">
        <v>71</v>
      </c>
      <c r="AO120" s="183">
        <v>41</v>
      </c>
      <c r="AP120" s="183">
        <v>0</v>
      </c>
      <c r="AQ120" s="183">
        <v>2</v>
      </c>
      <c r="AR120" s="182">
        <v>73</v>
      </c>
      <c r="AS120" s="183">
        <v>50</v>
      </c>
      <c r="AT120" s="183">
        <v>39</v>
      </c>
      <c r="AU120" s="183">
        <v>11</v>
      </c>
    </row>
    <row r="121" spans="1:47" ht="15" customHeight="1">
      <c r="A121" s="253" t="s">
        <v>501</v>
      </c>
      <c r="B121" s="385"/>
      <c r="C121" s="385"/>
      <c r="D121" s="365">
        <v>5220</v>
      </c>
      <c r="E121" s="365">
        <v>2532</v>
      </c>
      <c r="F121" s="365">
        <v>2889</v>
      </c>
      <c r="G121" s="365">
        <v>1443</v>
      </c>
      <c r="H121" s="365">
        <v>2189</v>
      </c>
      <c r="I121" s="365">
        <v>1128</v>
      </c>
      <c r="J121" s="365">
        <v>1106</v>
      </c>
      <c r="K121" s="365">
        <v>550</v>
      </c>
      <c r="L121" s="365">
        <v>634</v>
      </c>
      <c r="M121" s="365">
        <v>324</v>
      </c>
      <c r="N121" s="385">
        <v>12038</v>
      </c>
      <c r="O121" s="385">
        <v>5977</v>
      </c>
      <c r="P121" s="253" t="s">
        <v>501</v>
      </c>
      <c r="Q121" s="365">
        <v>1840</v>
      </c>
      <c r="R121" s="365">
        <v>832</v>
      </c>
      <c r="S121" s="365">
        <v>854</v>
      </c>
      <c r="T121" s="365">
        <v>412</v>
      </c>
      <c r="U121" s="365">
        <v>729</v>
      </c>
      <c r="V121" s="365">
        <v>377</v>
      </c>
      <c r="W121" s="365">
        <v>275</v>
      </c>
      <c r="X121" s="365">
        <v>123</v>
      </c>
      <c r="Y121" s="365">
        <v>156</v>
      </c>
      <c r="Z121" s="365">
        <v>80</v>
      </c>
      <c r="AA121" s="385">
        <v>3854</v>
      </c>
      <c r="AB121" s="385">
        <v>1824</v>
      </c>
      <c r="AC121" s="253" t="s">
        <v>501</v>
      </c>
      <c r="AD121" s="267"/>
      <c r="AE121" s="253">
        <v>129</v>
      </c>
      <c r="AF121" s="253">
        <v>117</v>
      </c>
      <c r="AG121" s="253">
        <v>108</v>
      </c>
      <c r="AH121" s="253">
        <v>70</v>
      </c>
      <c r="AI121" s="253">
        <v>50</v>
      </c>
      <c r="AJ121" s="267">
        <v>474</v>
      </c>
      <c r="AK121" s="267">
        <v>263</v>
      </c>
      <c r="AL121" s="253">
        <v>261</v>
      </c>
      <c r="AM121" s="253">
        <v>2</v>
      </c>
      <c r="AN121" s="253">
        <v>235</v>
      </c>
      <c r="AO121" s="253">
        <v>99</v>
      </c>
      <c r="AP121" s="253">
        <v>0</v>
      </c>
      <c r="AQ121" s="253">
        <v>2</v>
      </c>
      <c r="AR121" s="267">
        <v>237</v>
      </c>
      <c r="AS121" s="253">
        <v>148</v>
      </c>
      <c r="AT121" s="253">
        <v>122</v>
      </c>
      <c r="AU121" s="253">
        <v>26</v>
      </c>
    </row>
    <row r="122" spans="1:47">
      <c r="B122" s="361"/>
      <c r="C122" s="361"/>
      <c r="D122" s="361"/>
      <c r="E122" s="361"/>
      <c r="F122" s="361"/>
      <c r="G122" s="361"/>
      <c r="H122" s="361"/>
      <c r="I122" s="361"/>
      <c r="J122" s="361"/>
      <c r="K122" s="361"/>
      <c r="L122" s="361"/>
      <c r="M122" s="361"/>
      <c r="N122" s="361"/>
      <c r="O122" s="361"/>
      <c r="Q122" s="361"/>
      <c r="R122" s="361"/>
      <c r="S122" s="361"/>
      <c r="T122" s="361"/>
      <c r="U122" s="361"/>
      <c r="V122" s="361"/>
      <c r="W122" s="361"/>
      <c r="X122" s="361"/>
      <c r="Y122" s="361"/>
      <c r="Z122" s="361"/>
      <c r="AA122" s="361"/>
      <c r="AB122" s="361"/>
      <c r="AC122" s="262" t="s">
        <v>116</v>
      </c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  <c r="AN122" s="262"/>
      <c r="AO122" s="262"/>
      <c r="AP122" s="262"/>
      <c r="AQ122" s="262"/>
      <c r="AR122" s="262"/>
      <c r="AS122" s="262"/>
      <c r="AT122" s="262"/>
    </row>
    <row r="123" spans="1:47">
      <c r="A123" s="245" t="s">
        <v>218</v>
      </c>
      <c r="B123" s="328"/>
      <c r="C123" s="328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245" t="s">
        <v>219</v>
      </c>
      <c r="Q123" s="328"/>
      <c r="R123" s="328"/>
      <c r="S123" s="328"/>
      <c r="T123" s="328"/>
      <c r="U123" s="328"/>
      <c r="V123" s="328"/>
      <c r="W123" s="328"/>
      <c r="X123" s="328"/>
      <c r="Y123" s="328"/>
      <c r="Z123" s="328"/>
      <c r="AA123" s="328"/>
      <c r="AB123" s="328"/>
      <c r="AC123" s="245" t="s">
        <v>295</v>
      </c>
      <c r="AD123" s="245"/>
      <c r="AE123" s="245"/>
      <c r="AF123" s="245"/>
      <c r="AG123" s="245"/>
      <c r="AH123" s="245"/>
      <c r="AI123" s="245"/>
      <c r="AJ123" s="245"/>
      <c r="AK123" s="245"/>
      <c r="AL123" s="245"/>
      <c r="AM123" s="245"/>
      <c r="AN123" s="245"/>
      <c r="AO123" s="245"/>
      <c r="AP123" s="245"/>
      <c r="AQ123" s="245"/>
      <c r="AR123" s="245"/>
      <c r="AS123" s="245"/>
      <c r="AT123" s="245"/>
    </row>
    <row r="124" spans="1:47">
      <c r="A124" s="245" t="s">
        <v>998</v>
      </c>
      <c r="B124" s="328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245" t="s">
        <v>998</v>
      </c>
      <c r="Q124" s="328"/>
      <c r="R124" s="328"/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245" t="s">
        <v>301</v>
      </c>
      <c r="AD124" s="245"/>
      <c r="AE124" s="245"/>
      <c r="AF124" s="245"/>
      <c r="AG124" s="245"/>
      <c r="AH124" s="245"/>
      <c r="AI124" s="245"/>
      <c r="AJ124" s="245"/>
      <c r="AK124" s="245"/>
      <c r="AL124" s="245"/>
      <c r="AM124" s="245"/>
      <c r="AN124" s="245"/>
      <c r="AO124" s="245"/>
      <c r="AP124" s="245"/>
      <c r="AQ124" s="245"/>
      <c r="AR124" s="245"/>
      <c r="AS124" s="245"/>
      <c r="AT124" s="245"/>
    </row>
    <row r="125" spans="1:47">
      <c r="A125" s="245" t="s">
        <v>1</v>
      </c>
      <c r="B125" s="328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245" t="s">
        <v>1</v>
      </c>
      <c r="Q125" s="328"/>
      <c r="R125" s="328"/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245" t="s">
        <v>1</v>
      </c>
      <c r="AD125" s="245"/>
      <c r="AE125" s="245"/>
      <c r="AF125" s="245"/>
      <c r="AG125" s="245"/>
      <c r="AH125" s="245"/>
      <c r="AI125" s="245"/>
      <c r="AJ125" s="245"/>
      <c r="AK125" s="245"/>
      <c r="AL125" s="245"/>
      <c r="AM125" s="245"/>
      <c r="AN125" s="245"/>
      <c r="AO125" s="245"/>
      <c r="AP125" s="245"/>
      <c r="AQ125" s="245"/>
      <c r="AR125" s="245"/>
      <c r="AS125" s="245"/>
      <c r="AT125" s="245"/>
    </row>
    <row r="126" spans="1:47">
      <c r="B126" s="361"/>
      <c r="C126" s="361"/>
      <c r="D126" s="361"/>
      <c r="E126" s="361"/>
      <c r="F126" s="361"/>
      <c r="G126" s="361"/>
      <c r="H126" s="361"/>
      <c r="I126" s="361"/>
      <c r="J126" s="361"/>
      <c r="K126" s="361"/>
      <c r="L126" s="361"/>
      <c r="M126" s="361"/>
      <c r="N126" s="361"/>
      <c r="O126" s="361"/>
      <c r="Q126" s="361"/>
      <c r="R126" s="361"/>
      <c r="S126" s="361"/>
      <c r="T126" s="361"/>
      <c r="U126" s="361"/>
      <c r="V126" s="361"/>
      <c r="W126" s="361"/>
      <c r="X126" s="361"/>
      <c r="Y126" s="361"/>
      <c r="Z126" s="361"/>
      <c r="AA126" s="361"/>
      <c r="AB126" s="361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  <c r="AN126" s="262"/>
      <c r="AO126" s="262"/>
      <c r="AP126" s="262"/>
      <c r="AQ126" s="262"/>
      <c r="AR126" s="262"/>
      <c r="AS126" s="262"/>
      <c r="AT126" s="262"/>
    </row>
    <row r="127" spans="1:47">
      <c r="A127" s="248" t="s">
        <v>458</v>
      </c>
      <c r="B127" s="361"/>
      <c r="C127" s="361"/>
      <c r="D127" s="361"/>
      <c r="E127" s="361"/>
      <c r="F127" s="361"/>
      <c r="G127" s="361"/>
      <c r="H127" s="361"/>
      <c r="I127" s="361"/>
      <c r="J127" s="361"/>
      <c r="K127" s="361"/>
      <c r="L127" s="361" t="s">
        <v>618</v>
      </c>
      <c r="M127" s="361"/>
      <c r="N127" s="361"/>
      <c r="O127" s="361"/>
      <c r="P127" s="248" t="s">
        <v>458</v>
      </c>
      <c r="Q127" s="361"/>
      <c r="R127" s="361"/>
      <c r="S127" s="361"/>
      <c r="T127" s="361"/>
      <c r="U127" s="361"/>
      <c r="V127" s="361"/>
      <c r="W127" s="361"/>
      <c r="X127" s="361"/>
      <c r="Y127" s="361" t="s">
        <v>618</v>
      </c>
      <c r="Z127" s="361"/>
      <c r="AA127" s="361"/>
      <c r="AB127" s="361"/>
      <c r="AC127" s="248" t="s">
        <v>458</v>
      </c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  <c r="AN127" s="262"/>
      <c r="AO127" s="262"/>
      <c r="AP127" s="262"/>
      <c r="AQ127" s="262"/>
      <c r="AR127" s="262" t="s">
        <v>618</v>
      </c>
      <c r="AS127" s="262"/>
      <c r="AT127" s="262"/>
    </row>
    <row r="128" spans="1:47">
      <c r="B128" s="361"/>
      <c r="C128" s="361"/>
      <c r="D128" s="361"/>
      <c r="E128" s="361"/>
      <c r="F128" s="361"/>
      <c r="G128" s="361"/>
      <c r="H128" s="361"/>
      <c r="I128" s="361"/>
      <c r="J128" s="361"/>
      <c r="K128" s="361"/>
      <c r="L128" s="361"/>
      <c r="M128" s="361"/>
      <c r="N128" s="361"/>
      <c r="O128" s="361"/>
      <c r="Q128" s="361"/>
      <c r="R128" s="361"/>
      <c r="S128" s="361"/>
      <c r="T128" s="361"/>
      <c r="U128" s="361"/>
      <c r="V128" s="361"/>
      <c r="W128" s="361"/>
      <c r="X128" s="361"/>
      <c r="Y128" s="361"/>
      <c r="Z128" s="361"/>
      <c r="AA128" s="361"/>
      <c r="AB128" s="361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  <c r="AN128" s="262"/>
      <c r="AO128" s="262"/>
      <c r="AP128" s="262"/>
      <c r="AQ128" s="262"/>
      <c r="AR128" s="262"/>
      <c r="AS128" s="262"/>
      <c r="AT128" s="262"/>
    </row>
    <row r="129" spans="1:47" ht="17.25" customHeight="1">
      <c r="A129" s="249"/>
      <c r="B129" s="79" t="s">
        <v>7</v>
      </c>
      <c r="C129" s="186"/>
      <c r="D129" s="79" t="s">
        <v>378</v>
      </c>
      <c r="E129" s="186"/>
      <c r="F129" s="79" t="s">
        <v>379</v>
      </c>
      <c r="G129" s="186"/>
      <c r="H129" s="79" t="s">
        <v>380</v>
      </c>
      <c r="I129" s="186"/>
      <c r="J129" s="79" t="s">
        <v>381</v>
      </c>
      <c r="K129" s="186"/>
      <c r="L129" s="79" t="s">
        <v>382</v>
      </c>
      <c r="M129" s="186"/>
      <c r="N129" s="79" t="s">
        <v>80</v>
      </c>
      <c r="O129" s="186"/>
      <c r="P129" s="249"/>
      <c r="Q129" s="79" t="s">
        <v>378</v>
      </c>
      <c r="R129" s="186"/>
      <c r="S129" s="79" t="s">
        <v>379</v>
      </c>
      <c r="T129" s="186"/>
      <c r="U129" s="79" t="s">
        <v>380</v>
      </c>
      <c r="V129" s="186"/>
      <c r="W129" s="79" t="s">
        <v>381</v>
      </c>
      <c r="X129" s="186"/>
      <c r="Y129" s="79" t="s">
        <v>382</v>
      </c>
      <c r="Z129" s="186"/>
      <c r="AA129" s="79" t="s">
        <v>80</v>
      </c>
      <c r="AB129" s="186"/>
      <c r="AC129" s="249"/>
      <c r="AD129" s="1077" t="s">
        <v>383</v>
      </c>
      <c r="AE129" s="1078"/>
      <c r="AF129" s="1078"/>
      <c r="AG129" s="1078"/>
      <c r="AH129" s="1078"/>
      <c r="AI129" s="1078"/>
      <c r="AJ129" s="1079"/>
      <c r="AK129" s="244" t="s">
        <v>384</v>
      </c>
      <c r="AL129" s="251"/>
      <c r="AM129" s="250"/>
      <c r="AN129" s="244" t="s">
        <v>385</v>
      </c>
      <c r="AO129" s="251"/>
      <c r="AP129" s="251"/>
      <c r="AQ129" s="251"/>
      <c r="AR129" s="250"/>
      <c r="AS129" s="1133" t="s">
        <v>386</v>
      </c>
      <c r="AT129" s="1134"/>
      <c r="AU129" s="1135"/>
    </row>
    <row r="130" spans="1:47" ht="30" customHeight="1">
      <c r="A130" s="253" t="s">
        <v>387</v>
      </c>
      <c r="B130" s="85" t="s">
        <v>665</v>
      </c>
      <c r="C130" s="85" t="s">
        <v>389</v>
      </c>
      <c r="D130" s="85" t="s">
        <v>665</v>
      </c>
      <c r="E130" s="85" t="s">
        <v>389</v>
      </c>
      <c r="F130" s="85" t="s">
        <v>665</v>
      </c>
      <c r="G130" s="85" t="s">
        <v>389</v>
      </c>
      <c r="H130" s="85" t="s">
        <v>665</v>
      </c>
      <c r="I130" s="85" t="s">
        <v>389</v>
      </c>
      <c r="J130" s="85" t="s">
        <v>665</v>
      </c>
      <c r="K130" s="85" t="s">
        <v>389</v>
      </c>
      <c r="L130" s="85" t="s">
        <v>665</v>
      </c>
      <c r="M130" s="85" t="s">
        <v>389</v>
      </c>
      <c r="N130" s="85" t="s">
        <v>665</v>
      </c>
      <c r="O130" s="85" t="s">
        <v>389</v>
      </c>
      <c r="P130" s="253" t="s">
        <v>387</v>
      </c>
      <c r="Q130" s="85" t="s">
        <v>665</v>
      </c>
      <c r="R130" s="85" t="s">
        <v>389</v>
      </c>
      <c r="S130" s="85" t="s">
        <v>665</v>
      </c>
      <c r="T130" s="85" t="s">
        <v>389</v>
      </c>
      <c r="U130" s="85" t="s">
        <v>665</v>
      </c>
      <c r="V130" s="85" t="s">
        <v>389</v>
      </c>
      <c r="W130" s="85" t="s">
        <v>665</v>
      </c>
      <c r="X130" s="85" t="s">
        <v>389</v>
      </c>
      <c r="Y130" s="85" t="s">
        <v>665</v>
      </c>
      <c r="Z130" s="85" t="s">
        <v>389</v>
      </c>
      <c r="AA130" s="85" t="s">
        <v>665</v>
      </c>
      <c r="AB130" s="85" t="s">
        <v>389</v>
      </c>
      <c r="AC130" s="803" t="s">
        <v>387</v>
      </c>
      <c r="AD130" s="878" t="s">
        <v>8</v>
      </c>
      <c r="AE130" s="879" t="s">
        <v>396</v>
      </c>
      <c r="AF130" s="879" t="s">
        <v>397</v>
      </c>
      <c r="AG130" s="879" t="s">
        <v>398</v>
      </c>
      <c r="AH130" s="879" t="s">
        <v>399</v>
      </c>
      <c r="AI130" s="879" t="s">
        <v>400</v>
      </c>
      <c r="AJ130" s="732" t="s">
        <v>94</v>
      </c>
      <c r="AK130" s="880" t="s">
        <v>86</v>
      </c>
      <c r="AL130" s="881" t="s">
        <v>9</v>
      </c>
      <c r="AM130" s="882" t="s">
        <v>673</v>
      </c>
      <c r="AN130" s="882" t="s">
        <v>85</v>
      </c>
      <c r="AO130" s="882" t="s">
        <v>81</v>
      </c>
      <c r="AP130" s="883" t="s">
        <v>109</v>
      </c>
      <c r="AQ130" s="883" t="s">
        <v>83</v>
      </c>
      <c r="AR130" s="884" t="s">
        <v>377</v>
      </c>
      <c r="AS130" s="885" t="s">
        <v>111</v>
      </c>
      <c r="AT130" s="885" t="s">
        <v>117</v>
      </c>
      <c r="AU130" s="886" t="s">
        <v>87</v>
      </c>
    </row>
    <row r="131" spans="1:47">
      <c r="A131" s="183"/>
      <c r="B131" s="362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183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249"/>
      <c r="AD131" s="249"/>
      <c r="AE131" s="438"/>
      <c r="AF131" s="438"/>
      <c r="AG131" s="438"/>
      <c r="AH131" s="438"/>
      <c r="AI131" s="438"/>
      <c r="AJ131" s="249"/>
      <c r="AK131" s="242"/>
      <c r="AL131" s="619"/>
      <c r="AM131" s="242"/>
      <c r="AN131" s="242"/>
      <c r="AO131" s="242"/>
      <c r="AP131" s="626"/>
      <c r="AQ131" s="242"/>
      <c r="AR131" s="438"/>
      <c r="AS131" s="242"/>
      <c r="AT131" s="254"/>
      <c r="AU131" s="256"/>
    </row>
    <row r="132" spans="1:47">
      <c r="A132" s="182" t="s">
        <v>407</v>
      </c>
      <c r="B132" s="363">
        <v>0</v>
      </c>
      <c r="C132" s="363">
        <v>0</v>
      </c>
      <c r="D132" s="368">
        <v>156948</v>
      </c>
      <c r="E132" s="368">
        <v>75663</v>
      </c>
      <c r="F132" s="368">
        <v>90548</v>
      </c>
      <c r="G132" s="368">
        <v>43902</v>
      </c>
      <c r="H132" s="368">
        <v>69223</v>
      </c>
      <c r="I132" s="368">
        <v>34567</v>
      </c>
      <c r="J132" s="368">
        <v>37707</v>
      </c>
      <c r="K132" s="368">
        <v>19269</v>
      </c>
      <c r="L132" s="368">
        <v>28298</v>
      </c>
      <c r="M132" s="368">
        <v>14584</v>
      </c>
      <c r="N132" s="368">
        <v>382724</v>
      </c>
      <c r="O132" s="368">
        <v>187985</v>
      </c>
      <c r="P132" s="182" t="s">
        <v>407</v>
      </c>
      <c r="Q132" s="368">
        <v>74166</v>
      </c>
      <c r="R132" s="368">
        <v>34654</v>
      </c>
      <c r="S132" s="368">
        <v>30165</v>
      </c>
      <c r="T132" s="368">
        <v>13870</v>
      </c>
      <c r="U132" s="368">
        <v>23764</v>
      </c>
      <c r="V132" s="368">
        <v>11645</v>
      </c>
      <c r="W132" s="368">
        <v>9702</v>
      </c>
      <c r="X132" s="368">
        <v>4877</v>
      </c>
      <c r="Y132" s="368">
        <v>9282</v>
      </c>
      <c r="Z132" s="368">
        <v>4815</v>
      </c>
      <c r="AA132" s="368">
        <v>147079</v>
      </c>
      <c r="AB132" s="368">
        <v>69861</v>
      </c>
      <c r="AC132" s="182" t="s">
        <v>407</v>
      </c>
      <c r="AD132" s="182">
        <v>0</v>
      </c>
      <c r="AE132" s="182">
        <v>2918</v>
      </c>
      <c r="AF132" s="182">
        <v>2627</v>
      </c>
      <c r="AG132" s="182">
        <v>2463</v>
      </c>
      <c r="AH132" s="182">
        <v>1691</v>
      </c>
      <c r="AI132" s="182">
        <v>1555</v>
      </c>
      <c r="AJ132" s="182">
        <v>0</v>
      </c>
      <c r="AK132" s="182">
        <v>6921</v>
      </c>
      <c r="AL132" s="182">
        <v>6180</v>
      </c>
      <c r="AM132" s="182">
        <v>741</v>
      </c>
      <c r="AN132" s="182">
        <v>6630</v>
      </c>
      <c r="AO132" s="182">
        <v>0</v>
      </c>
      <c r="AP132" s="182">
        <v>1108</v>
      </c>
      <c r="AQ132" s="182">
        <v>216</v>
      </c>
      <c r="AR132" s="182">
        <v>6846</v>
      </c>
      <c r="AS132" s="182">
        <v>0</v>
      </c>
      <c r="AT132" s="182">
        <v>0</v>
      </c>
      <c r="AU132" s="182">
        <v>0</v>
      </c>
    </row>
    <row r="133" spans="1:47" ht="9.75" customHeight="1">
      <c r="A133" s="183"/>
      <c r="B133" s="364"/>
      <c r="C133" s="364"/>
      <c r="D133" s="364"/>
      <c r="E133" s="364"/>
      <c r="F133" s="364"/>
      <c r="G133" s="364"/>
      <c r="H133" s="364"/>
      <c r="I133" s="364"/>
      <c r="J133" s="364"/>
      <c r="K133" s="364"/>
      <c r="L133" s="364"/>
      <c r="M133" s="364"/>
      <c r="N133" s="364"/>
      <c r="O133" s="364"/>
      <c r="P133" s="183"/>
      <c r="Q133" s="371"/>
      <c r="R133" s="371"/>
      <c r="S133" s="371"/>
      <c r="T133" s="371"/>
      <c r="U133" s="371"/>
      <c r="V133" s="371"/>
      <c r="W133" s="371"/>
      <c r="X133" s="371"/>
      <c r="Y133" s="371"/>
      <c r="Z133" s="371"/>
      <c r="AA133" s="368"/>
      <c r="AB133" s="368"/>
      <c r="AC133" s="183"/>
      <c r="AD133" s="182"/>
      <c r="AE133" s="183"/>
      <c r="AF133" s="183"/>
      <c r="AG133" s="183"/>
      <c r="AH133" s="183"/>
      <c r="AI133" s="183"/>
      <c r="AJ133" s="182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263"/>
      <c r="AU133" s="256"/>
    </row>
    <row r="134" spans="1:47" ht="14.25" customHeight="1">
      <c r="A134" s="183" t="s">
        <v>459</v>
      </c>
      <c r="B134" s="364">
        <v>0</v>
      </c>
      <c r="C134" s="364">
        <v>0</v>
      </c>
      <c r="D134" s="889">
        <v>3720</v>
      </c>
      <c r="E134" s="889">
        <v>1778</v>
      </c>
      <c r="F134" s="889">
        <v>3468</v>
      </c>
      <c r="G134" s="889">
        <v>1711</v>
      </c>
      <c r="H134" s="889">
        <v>3799</v>
      </c>
      <c r="I134" s="889">
        <v>1854</v>
      </c>
      <c r="J134" s="889">
        <v>2841</v>
      </c>
      <c r="K134" s="889">
        <v>1463</v>
      </c>
      <c r="L134" s="889">
        <v>2487</v>
      </c>
      <c r="M134" s="889">
        <v>1341</v>
      </c>
      <c r="N134" s="368">
        <v>16315</v>
      </c>
      <c r="O134" s="368">
        <v>8147</v>
      </c>
      <c r="P134" s="183" t="s">
        <v>459</v>
      </c>
      <c r="Q134" s="889">
        <v>1279</v>
      </c>
      <c r="R134" s="889">
        <v>571</v>
      </c>
      <c r="S134" s="889">
        <v>994</v>
      </c>
      <c r="T134" s="889">
        <v>429</v>
      </c>
      <c r="U134" s="889">
        <v>1258</v>
      </c>
      <c r="V134" s="889">
        <v>597</v>
      </c>
      <c r="W134" s="889">
        <v>821</v>
      </c>
      <c r="X134" s="889">
        <v>432</v>
      </c>
      <c r="Y134" s="889">
        <v>778</v>
      </c>
      <c r="Z134" s="889">
        <v>423</v>
      </c>
      <c r="AA134" s="368">
        <v>5130</v>
      </c>
      <c r="AB134" s="368">
        <v>2452</v>
      </c>
      <c r="AC134" s="183" t="s">
        <v>459</v>
      </c>
      <c r="AD134" s="183">
        <v>0</v>
      </c>
      <c r="AE134" s="890">
        <v>67</v>
      </c>
      <c r="AF134" s="890">
        <v>64</v>
      </c>
      <c r="AG134" s="890">
        <v>70</v>
      </c>
      <c r="AH134" s="890">
        <v>61</v>
      </c>
      <c r="AI134" s="890">
        <v>53</v>
      </c>
      <c r="AJ134" s="890">
        <v>0</v>
      </c>
      <c r="AK134" s="890">
        <v>238</v>
      </c>
      <c r="AL134" s="890">
        <v>202</v>
      </c>
      <c r="AM134" s="890">
        <v>36</v>
      </c>
      <c r="AN134" s="890">
        <v>339</v>
      </c>
      <c r="AO134" s="890">
        <v>0</v>
      </c>
      <c r="AP134" s="890">
        <v>0</v>
      </c>
      <c r="AQ134" s="890">
        <v>50</v>
      </c>
      <c r="AR134" s="890">
        <v>389</v>
      </c>
      <c r="AS134" s="890">
        <v>0</v>
      </c>
      <c r="AT134" s="890">
        <v>0</v>
      </c>
      <c r="AU134" s="890">
        <v>0</v>
      </c>
    </row>
    <row r="135" spans="1:47" ht="14.25" customHeight="1">
      <c r="A135" s="183" t="s">
        <v>460</v>
      </c>
      <c r="B135" s="364">
        <v>0</v>
      </c>
      <c r="C135" s="364">
        <v>0</v>
      </c>
      <c r="D135" s="889">
        <v>10977</v>
      </c>
      <c r="E135" s="889">
        <v>5298</v>
      </c>
      <c r="F135" s="889">
        <v>5219</v>
      </c>
      <c r="G135" s="889">
        <v>2612</v>
      </c>
      <c r="H135" s="889">
        <v>3405</v>
      </c>
      <c r="I135" s="889">
        <v>1691</v>
      </c>
      <c r="J135" s="889">
        <v>1712</v>
      </c>
      <c r="K135" s="889">
        <v>876</v>
      </c>
      <c r="L135" s="889">
        <v>1289</v>
      </c>
      <c r="M135" s="889">
        <v>668</v>
      </c>
      <c r="N135" s="368">
        <v>22602</v>
      </c>
      <c r="O135" s="368">
        <v>11145</v>
      </c>
      <c r="P135" s="183" t="s">
        <v>460</v>
      </c>
      <c r="Q135" s="889">
        <v>3974</v>
      </c>
      <c r="R135" s="889">
        <v>1896</v>
      </c>
      <c r="S135" s="889">
        <v>1579</v>
      </c>
      <c r="T135" s="889">
        <v>771</v>
      </c>
      <c r="U135" s="889">
        <v>912</v>
      </c>
      <c r="V135" s="889">
        <v>452</v>
      </c>
      <c r="W135" s="889">
        <v>354</v>
      </c>
      <c r="X135" s="889">
        <v>179</v>
      </c>
      <c r="Y135" s="889">
        <v>359</v>
      </c>
      <c r="Z135" s="889">
        <v>187</v>
      </c>
      <c r="AA135" s="368">
        <v>7178</v>
      </c>
      <c r="AB135" s="368">
        <v>3485</v>
      </c>
      <c r="AC135" s="183" t="s">
        <v>460</v>
      </c>
      <c r="AD135" s="183">
        <v>0</v>
      </c>
      <c r="AE135" s="890">
        <v>209</v>
      </c>
      <c r="AF135" s="890">
        <v>184</v>
      </c>
      <c r="AG135" s="890">
        <v>156</v>
      </c>
      <c r="AH135" s="890">
        <v>104</v>
      </c>
      <c r="AI135" s="890">
        <v>102</v>
      </c>
      <c r="AJ135" s="890">
        <v>0</v>
      </c>
      <c r="AK135" s="890">
        <v>470</v>
      </c>
      <c r="AL135" s="890">
        <v>418</v>
      </c>
      <c r="AM135" s="890">
        <v>52</v>
      </c>
      <c r="AN135" s="890">
        <v>739</v>
      </c>
      <c r="AO135" s="890">
        <v>0</v>
      </c>
      <c r="AP135" s="890">
        <v>83</v>
      </c>
      <c r="AQ135" s="890">
        <v>64</v>
      </c>
      <c r="AR135" s="890">
        <v>803</v>
      </c>
      <c r="AS135" s="890">
        <v>0</v>
      </c>
      <c r="AT135" s="890">
        <v>0</v>
      </c>
      <c r="AU135" s="890">
        <v>0</v>
      </c>
    </row>
    <row r="136" spans="1:47" ht="14.25" customHeight="1">
      <c r="A136" s="183" t="s">
        <v>461</v>
      </c>
      <c r="B136" s="364">
        <v>0</v>
      </c>
      <c r="C136" s="364">
        <v>0</v>
      </c>
      <c r="D136" s="889">
        <v>10137</v>
      </c>
      <c r="E136" s="889">
        <v>5040</v>
      </c>
      <c r="F136" s="889">
        <v>8080</v>
      </c>
      <c r="G136" s="889">
        <v>3925</v>
      </c>
      <c r="H136" s="889">
        <v>6828</v>
      </c>
      <c r="I136" s="889">
        <v>3509</v>
      </c>
      <c r="J136" s="889">
        <v>4641</v>
      </c>
      <c r="K136" s="889">
        <v>2362</v>
      </c>
      <c r="L136" s="889">
        <v>3697</v>
      </c>
      <c r="M136" s="889">
        <v>2011</v>
      </c>
      <c r="N136" s="368">
        <v>33383</v>
      </c>
      <c r="O136" s="368">
        <v>16847</v>
      </c>
      <c r="P136" s="183" t="s">
        <v>461</v>
      </c>
      <c r="Q136" s="889">
        <v>4225</v>
      </c>
      <c r="R136" s="889">
        <v>2014</v>
      </c>
      <c r="S136" s="889">
        <v>2182</v>
      </c>
      <c r="T136" s="889">
        <v>944</v>
      </c>
      <c r="U136" s="889">
        <v>2074</v>
      </c>
      <c r="V136" s="889">
        <v>1012</v>
      </c>
      <c r="W136" s="889">
        <v>1057</v>
      </c>
      <c r="X136" s="889">
        <v>512</v>
      </c>
      <c r="Y136" s="889">
        <v>1252</v>
      </c>
      <c r="Z136" s="889">
        <v>710</v>
      </c>
      <c r="AA136" s="368">
        <v>10790</v>
      </c>
      <c r="AB136" s="368">
        <v>5192</v>
      </c>
      <c r="AC136" s="183" t="s">
        <v>461</v>
      </c>
      <c r="AD136" s="183">
        <v>0</v>
      </c>
      <c r="AE136" s="890">
        <v>235</v>
      </c>
      <c r="AF136" s="890">
        <v>220</v>
      </c>
      <c r="AG136" s="890">
        <v>219</v>
      </c>
      <c r="AH136" s="890">
        <v>182</v>
      </c>
      <c r="AI136" s="890">
        <v>170</v>
      </c>
      <c r="AJ136" s="890">
        <v>0</v>
      </c>
      <c r="AK136" s="890">
        <v>712</v>
      </c>
      <c r="AL136" s="890">
        <v>631</v>
      </c>
      <c r="AM136" s="890">
        <v>81</v>
      </c>
      <c r="AN136" s="890">
        <v>579</v>
      </c>
      <c r="AO136" s="890">
        <v>0</v>
      </c>
      <c r="AP136" s="890">
        <v>74</v>
      </c>
      <c r="AQ136" s="890">
        <v>10</v>
      </c>
      <c r="AR136" s="890">
        <v>589</v>
      </c>
      <c r="AS136" s="890">
        <v>0</v>
      </c>
      <c r="AT136" s="890">
        <v>0</v>
      </c>
      <c r="AU136" s="890">
        <v>0</v>
      </c>
    </row>
    <row r="137" spans="1:47" ht="14.25" customHeight="1">
      <c r="A137" s="183" t="s">
        <v>462</v>
      </c>
      <c r="B137" s="364">
        <v>0</v>
      </c>
      <c r="C137" s="364">
        <v>0</v>
      </c>
      <c r="D137" s="889">
        <v>8238</v>
      </c>
      <c r="E137" s="889">
        <v>3931</v>
      </c>
      <c r="F137" s="889">
        <v>7067</v>
      </c>
      <c r="G137" s="889">
        <v>3347</v>
      </c>
      <c r="H137" s="889">
        <v>6037</v>
      </c>
      <c r="I137" s="889">
        <v>2920</v>
      </c>
      <c r="J137" s="889">
        <v>4226</v>
      </c>
      <c r="K137" s="889">
        <v>2167</v>
      </c>
      <c r="L137" s="889">
        <v>3175</v>
      </c>
      <c r="M137" s="889">
        <v>1723</v>
      </c>
      <c r="N137" s="368">
        <v>28743</v>
      </c>
      <c r="O137" s="368">
        <v>14088</v>
      </c>
      <c r="P137" s="183" t="s">
        <v>462</v>
      </c>
      <c r="Q137" s="889">
        <v>3113</v>
      </c>
      <c r="R137" s="889">
        <v>1430</v>
      </c>
      <c r="S137" s="889">
        <v>1981</v>
      </c>
      <c r="T137" s="889">
        <v>859</v>
      </c>
      <c r="U137" s="889">
        <v>1990</v>
      </c>
      <c r="V137" s="889">
        <v>930</v>
      </c>
      <c r="W137" s="889">
        <v>1124</v>
      </c>
      <c r="X137" s="889">
        <v>544</v>
      </c>
      <c r="Y137" s="889">
        <v>956</v>
      </c>
      <c r="Z137" s="889">
        <v>536</v>
      </c>
      <c r="AA137" s="368">
        <v>9164</v>
      </c>
      <c r="AB137" s="368">
        <v>4299</v>
      </c>
      <c r="AC137" s="183" t="s">
        <v>462</v>
      </c>
      <c r="AD137" s="183">
        <v>0</v>
      </c>
      <c r="AE137" s="890">
        <v>171</v>
      </c>
      <c r="AF137" s="890">
        <v>166</v>
      </c>
      <c r="AG137" s="890">
        <v>167</v>
      </c>
      <c r="AH137" s="890">
        <v>130</v>
      </c>
      <c r="AI137" s="890">
        <v>126</v>
      </c>
      <c r="AJ137" s="890">
        <v>0</v>
      </c>
      <c r="AK137" s="890">
        <v>579</v>
      </c>
      <c r="AL137" s="890">
        <v>521</v>
      </c>
      <c r="AM137" s="890">
        <v>58</v>
      </c>
      <c r="AN137" s="890">
        <v>205</v>
      </c>
      <c r="AO137" s="890">
        <v>0</v>
      </c>
      <c r="AP137" s="890">
        <v>26</v>
      </c>
      <c r="AQ137" s="890">
        <v>4</v>
      </c>
      <c r="AR137" s="890">
        <v>209</v>
      </c>
      <c r="AS137" s="890">
        <v>0</v>
      </c>
      <c r="AT137" s="890">
        <v>0</v>
      </c>
      <c r="AU137" s="890">
        <v>0</v>
      </c>
    </row>
    <row r="138" spans="1:47" ht="14.25" customHeight="1">
      <c r="A138" s="183" t="s">
        <v>463</v>
      </c>
      <c r="B138" s="364">
        <v>0</v>
      </c>
      <c r="C138" s="364">
        <v>0</v>
      </c>
      <c r="D138" s="889">
        <v>3807</v>
      </c>
      <c r="E138" s="889">
        <v>1803</v>
      </c>
      <c r="F138" s="889">
        <v>2547</v>
      </c>
      <c r="G138" s="889">
        <v>1202</v>
      </c>
      <c r="H138" s="889">
        <v>2043</v>
      </c>
      <c r="I138" s="889">
        <v>991</v>
      </c>
      <c r="J138" s="889">
        <v>1250</v>
      </c>
      <c r="K138" s="889">
        <v>586</v>
      </c>
      <c r="L138" s="889">
        <v>778</v>
      </c>
      <c r="M138" s="889">
        <v>333</v>
      </c>
      <c r="N138" s="368">
        <v>10425</v>
      </c>
      <c r="O138" s="368">
        <v>4915</v>
      </c>
      <c r="P138" s="183" t="s">
        <v>463</v>
      </c>
      <c r="Q138" s="889">
        <v>1582</v>
      </c>
      <c r="R138" s="889">
        <v>743</v>
      </c>
      <c r="S138" s="889">
        <v>888</v>
      </c>
      <c r="T138" s="889">
        <v>405</v>
      </c>
      <c r="U138" s="889">
        <v>733</v>
      </c>
      <c r="V138" s="889">
        <v>333</v>
      </c>
      <c r="W138" s="889">
        <v>364</v>
      </c>
      <c r="X138" s="889">
        <v>171</v>
      </c>
      <c r="Y138" s="889">
        <v>241</v>
      </c>
      <c r="Z138" s="889">
        <v>103</v>
      </c>
      <c r="AA138" s="368">
        <v>3808</v>
      </c>
      <c r="AB138" s="368">
        <v>1755</v>
      </c>
      <c r="AC138" s="183" t="s">
        <v>463</v>
      </c>
      <c r="AD138" s="183">
        <v>0</v>
      </c>
      <c r="AE138" s="890">
        <v>90</v>
      </c>
      <c r="AF138" s="890">
        <v>82</v>
      </c>
      <c r="AG138" s="890">
        <v>74</v>
      </c>
      <c r="AH138" s="890">
        <v>64</v>
      </c>
      <c r="AI138" s="890">
        <v>55</v>
      </c>
      <c r="AJ138" s="890">
        <v>0</v>
      </c>
      <c r="AK138" s="890">
        <v>237</v>
      </c>
      <c r="AL138" s="890">
        <v>201</v>
      </c>
      <c r="AM138" s="890">
        <v>36</v>
      </c>
      <c r="AN138" s="890">
        <v>250</v>
      </c>
      <c r="AO138" s="890">
        <v>0</v>
      </c>
      <c r="AP138" s="890">
        <v>61</v>
      </c>
      <c r="AQ138" s="890">
        <v>2</v>
      </c>
      <c r="AR138" s="890">
        <v>252</v>
      </c>
      <c r="AS138" s="890">
        <v>0</v>
      </c>
      <c r="AT138" s="890">
        <v>0</v>
      </c>
      <c r="AU138" s="890">
        <v>0</v>
      </c>
    </row>
    <row r="139" spans="1:47" ht="14.25" customHeight="1">
      <c r="A139" s="183" t="s">
        <v>464</v>
      </c>
      <c r="B139" s="364">
        <v>0</v>
      </c>
      <c r="C139" s="364">
        <v>0</v>
      </c>
      <c r="D139" s="889">
        <v>7886</v>
      </c>
      <c r="E139" s="889">
        <v>3666</v>
      </c>
      <c r="F139" s="889">
        <v>3052</v>
      </c>
      <c r="G139" s="889">
        <v>1456</v>
      </c>
      <c r="H139" s="889">
        <v>1752</v>
      </c>
      <c r="I139" s="889">
        <v>860</v>
      </c>
      <c r="J139" s="889">
        <v>775</v>
      </c>
      <c r="K139" s="889">
        <v>382</v>
      </c>
      <c r="L139" s="889">
        <v>470</v>
      </c>
      <c r="M139" s="889">
        <v>237</v>
      </c>
      <c r="N139" s="368">
        <v>13935</v>
      </c>
      <c r="O139" s="368">
        <v>6601</v>
      </c>
      <c r="P139" s="183" t="s">
        <v>464</v>
      </c>
      <c r="Q139" s="889">
        <v>3869</v>
      </c>
      <c r="R139" s="889">
        <v>1735</v>
      </c>
      <c r="S139" s="889">
        <v>824</v>
      </c>
      <c r="T139" s="889">
        <v>377</v>
      </c>
      <c r="U139" s="889">
        <v>462</v>
      </c>
      <c r="V139" s="889">
        <v>243</v>
      </c>
      <c r="W139" s="889">
        <v>180</v>
      </c>
      <c r="X139" s="889">
        <v>91</v>
      </c>
      <c r="Y139" s="889">
        <v>95</v>
      </c>
      <c r="Z139" s="889">
        <v>49</v>
      </c>
      <c r="AA139" s="368">
        <v>5430</v>
      </c>
      <c r="AB139" s="368">
        <v>2495</v>
      </c>
      <c r="AC139" s="183" t="s">
        <v>464</v>
      </c>
      <c r="AD139" s="183">
        <v>0</v>
      </c>
      <c r="AE139" s="890">
        <v>141</v>
      </c>
      <c r="AF139" s="890">
        <v>136</v>
      </c>
      <c r="AG139" s="890">
        <v>118</v>
      </c>
      <c r="AH139" s="890">
        <v>69</v>
      </c>
      <c r="AI139" s="890">
        <v>61</v>
      </c>
      <c r="AJ139" s="890">
        <v>0</v>
      </c>
      <c r="AK139" s="890">
        <v>268</v>
      </c>
      <c r="AL139" s="890">
        <v>243</v>
      </c>
      <c r="AM139" s="890">
        <v>25</v>
      </c>
      <c r="AN139" s="890">
        <v>96</v>
      </c>
      <c r="AO139" s="890">
        <v>0</v>
      </c>
      <c r="AP139" s="890">
        <v>0</v>
      </c>
      <c r="AQ139" s="890">
        <v>1</v>
      </c>
      <c r="AR139" s="890">
        <v>97</v>
      </c>
      <c r="AS139" s="890">
        <v>0</v>
      </c>
      <c r="AT139" s="890">
        <v>0</v>
      </c>
      <c r="AU139" s="890">
        <v>0</v>
      </c>
    </row>
    <row r="140" spans="1:47" ht="14.25" customHeight="1">
      <c r="A140" s="183" t="s">
        <v>465</v>
      </c>
      <c r="B140" s="364">
        <v>0</v>
      </c>
      <c r="C140" s="364">
        <v>0</v>
      </c>
      <c r="D140" s="889">
        <v>3014</v>
      </c>
      <c r="E140" s="889">
        <v>1454</v>
      </c>
      <c r="F140" s="889">
        <v>1499</v>
      </c>
      <c r="G140" s="889">
        <v>769</v>
      </c>
      <c r="H140" s="889">
        <v>802</v>
      </c>
      <c r="I140" s="889">
        <v>399</v>
      </c>
      <c r="J140" s="889">
        <v>220</v>
      </c>
      <c r="K140" s="889">
        <v>107</v>
      </c>
      <c r="L140" s="889">
        <v>213</v>
      </c>
      <c r="M140" s="889">
        <v>115</v>
      </c>
      <c r="N140" s="368">
        <v>5748</v>
      </c>
      <c r="O140" s="368">
        <v>2844</v>
      </c>
      <c r="P140" s="183" t="s">
        <v>465</v>
      </c>
      <c r="Q140" s="889">
        <v>1699</v>
      </c>
      <c r="R140" s="889">
        <v>793</v>
      </c>
      <c r="S140" s="889">
        <v>644</v>
      </c>
      <c r="T140" s="889">
        <v>337</v>
      </c>
      <c r="U140" s="889">
        <v>352</v>
      </c>
      <c r="V140" s="889">
        <v>165</v>
      </c>
      <c r="W140" s="889">
        <v>67</v>
      </c>
      <c r="X140" s="889">
        <v>35</v>
      </c>
      <c r="Y140" s="889">
        <v>101</v>
      </c>
      <c r="Z140" s="889">
        <v>50</v>
      </c>
      <c r="AA140" s="368">
        <v>2863</v>
      </c>
      <c r="AB140" s="368">
        <v>1380</v>
      </c>
      <c r="AC140" s="183" t="s">
        <v>465</v>
      </c>
      <c r="AD140" s="183">
        <v>0</v>
      </c>
      <c r="AE140" s="890">
        <v>65</v>
      </c>
      <c r="AF140" s="890">
        <v>50</v>
      </c>
      <c r="AG140" s="890">
        <v>48</v>
      </c>
      <c r="AH140" s="890">
        <v>25</v>
      </c>
      <c r="AI140" s="890">
        <v>23</v>
      </c>
      <c r="AJ140" s="890">
        <v>0</v>
      </c>
      <c r="AK140" s="890">
        <v>127</v>
      </c>
      <c r="AL140" s="890">
        <v>96</v>
      </c>
      <c r="AM140" s="890">
        <v>31</v>
      </c>
      <c r="AN140" s="890">
        <v>368</v>
      </c>
      <c r="AO140" s="890">
        <v>0</v>
      </c>
      <c r="AP140" s="890">
        <v>106</v>
      </c>
      <c r="AQ140" s="890">
        <v>2</v>
      </c>
      <c r="AR140" s="890">
        <v>370</v>
      </c>
      <c r="AS140" s="890">
        <v>0</v>
      </c>
      <c r="AT140" s="890">
        <v>0</v>
      </c>
      <c r="AU140" s="890">
        <v>0</v>
      </c>
    </row>
    <row r="141" spans="1:47" ht="14.25" customHeight="1">
      <c r="A141" s="183" t="s">
        <v>561</v>
      </c>
      <c r="B141" s="364">
        <v>0</v>
      </c>
      <c r="C141" s="364">
        <v>0</v>
      </c>
      <c r="D141" s="889">
        <v>10708</v>
      </c>
      <c r="E141" s="889">
        <v>5231</v>
      </c>
      <c r="F141" s="889">
        <v>5888</v>
      </c>
      <c r="G141" s="889">
        <v>2915</v>
      </c>
      <c r="H141" s="889">
        <v>3470</v>
      </c>
      <c r="I141" s="889">
        <v>1818</v>
      </c>
      <c r="J141" s="889">
        <v>1769</v>
      </c>
      <c r="K141" s="889">
        <v>951</v>
      </c>
      <c r="L141" s="889">
        <v>1261</v>
      </c>
      <c r="M141" s="889">
        <v>623</v>
      </c>
      <c r="N141" s="368">
        <v>23096</v>
      </c>
      <c r="O141" s="368">
        <v>11538</v>
      </c>
      <c r="P141" s="183" t="s">
        <v>561</v>
      </c>
      <c r="Q141" s="889">
        <v>4650</v>
      </c>
      <c r="R141" s="889">
        <v>2134</v>
      </c>
      <c r="S141" s="889">
        <v>2168</v>
      </c>
      <c r="T141" s="889">
        <v>1029</v>
      </c>
      <c r="U141" s="889">
        <v>1204</v>
      </c>
      <c r="V141" s="889">
        <v>606</v>
      </c>
      <c r="W141" s="889">
        <v>443</v>
      </c>
      <c r="X141" s="889">
        <v>213</v>
      </c>
      <c r="Y141" s="889">
        <v>333</v>
      </c>
      <c r="Z141" s="889">
        <v>161</v>
      </c>
      <c r="AA141" s="368">
        <v>8798</v>
      </c>
      <c r="AB141" s="368">
        <v>4143</v>
      </c>
      <c r="AC141" s="183" t="s">
        <v>561</v>
      </c>
      <c r="AD141" s="183">
        <v>0</v>
      </c>
      <c r="AE141" s="890">
        <v>220</v>
      </c>
      <c r="AF141" s="890">
        <v>193</v>
      </c>
      <c r="AG141" s="890">
        <v>155</v>
      </c>
      <c r="AH141" s="890">
        <v>106</v>
      </c>
      <c r="AI141" s="890">
        <v>81</v>
      </c>
      <c r="AJ141" s="890">
        <v>0</v>
      </c>
      <c r="AK141" s="890">
        <v>489</v>
      </c>
      <c r="AL141" s="890">
        <v>424</v>
      </c>
      <c r="AM141" s="890">
        <v>65</v>
      </c>
      <c r="AN141" s="890">
        <v>554</v>
      </c>
      <c r="AO141" s="890">
        <v>0</v>
      </c>
      <c r="AP141" s="890">
        <v>87</v>
      </c>
      <c r="AQ141" s="890">
        <v>11</v>
      </c>
      <c r="AR141" s="890">
        <v>565</v>
      </c>
      <c r="AS141" s="890">
        <v>0</v>
      </c>
      <c r="AT141" s="890">
        <v>0</v>
      </c>
      <c r="AU141" s="890">
        <v>0</v>
      </c>
    </row>
    <row r="142" spans="1:47" ht="14.25" customHeight="1">
      <c r="A142" s="183" t="s">
        <v>467</v>
      </c>
      <c r="B142" s="364">
        <v>0</v>
      </c>
      <c r="C142" s="364">
        <v>0</v>
      </c>
      <c r="D142" s="889">
        <v>16191</v>
      </c>
      <c r="E142" s="889">
        <v>7798</v>
      </c>
      <c r="F142" s="889">
        <v>7540</v>
      </c>
      <c r="G142" s="889">
        <v>3611</v>
      </c>
      <c r="H142" s="889">
        <v>5806</v>
      </c>
      <c r="I142" s="889">
        <v>2935</v>
      </c>
      <c r="J142" s="889">
        <v>2845</v>
      </c>
      <c r="K142" s="889">
        <v>1492</v>
      </c>
      <c r="L142" s="889">
        <v>2002</v>
      </c>
      <c r="M142" s="889">
        <v>996</v>
      </c>
      <c r="N142" s="368">
        <v>34384</v>
      </c>
      <c r="O142" s="368">
        <v>16832</v>
      </c>
      <c r="P142" s="183" t="s">
        <v>467</v>
      </c>
      <c r="Q142" s="889">
        <v>7984</v>
      </c>
      <c r="R142" s="889">
        <v>3832</v>
      </c>
      <c r="S142" s="889">
        <v>2381</v>
      </c>
      <c r="T142" s="889">
        <v>1126</v>
      </c>
      <c r="U142" s="889">
        <v>2078</v>
      </c>
      <c r="V142" s="889">
        <v>1053</v>
      </c>
      <c r="W142" s="889">
        <v>953</v>
      </c>
      <c r="X142" s="889">
        <v>502</v>
      </c>
      <c r="Y142" s="889">
        <v>660</v>
      </c>
      <c r="Z142" s="889">
        <v>329</v>
      </c>
      <c r="AA142" s="368">
        <v>14056</v>
      </c>
      <c r="AB142" s="368">
        <v>6842</v>
      </c>
      <c r="AC142" s="183" t="s">
        <v>467</v>
      </c>
      <c r="AD142" s="183">
        <v>0</v>
      </c>
      <c r="AE142" s="890">
        <v>258</v>
      </c>
      <c r="AF142" s="890">
        <v>207</v>
      </c>
      <c r="AG142" s="890">
        <v>197</v>
      </c>
      <c r="AH142" s="890">
        <v>128</v>
      </c>
      <c r="AI142" s="890">
        <v>116</v>
      </c>
      <c r="AJ142" s="890">
        <v>0</v>
      </c>
      <c r="AK142" s="890">
        <v>461</v>
      </c>
      <c r="AL142" s="890">
        <v>438</v>
      </c>
      <c r="AM142" s="890">
        <v>23</v>
      </c>
      <c r="AN142" s="890">
        <v>431</v>
      </c>
      <c r="AO142" s="890">
        <v>0</v>
      </c>
      <c r="AP142" s="890">
        <v>30</v>
      </c>
      <c r="AQ142" s="890">
        <v>3</v>
      </c>
      <c r="AR142" s="890">
        <v>434</v>
      </c>
      <c r="AS142" s="890">
        <v>0</v>
      </c>
      <c r="AT142" s="890">
        <v>0</v>
      </c>
      <c r="AU142" s="890">
        <v>0</v>
      </c>
    </row>
    <row r="143" spans="1:47" ht="14.25" customHeight="1">
      <c r="A143" s="183" t="s">
        <v>468</v>
      </c>
      <c r="B143" s="364">
        <v>0</v>
      </c>
      <c r="C143" s="364">
        <v>0</v>
      </c>
      <c r="D143" s="889">
        <v>13921</v>
      </c>
      <c r="E143" s="889">
        <v>6763</v>
      </c>
      <c r="F143" s="889">
        <v>6171</v>
      </c>
      <c r="G143" s="889">
        <v>2978</v>
      </c>
      <c r="H143" s="889">
        <v>4068</v>
      </c>
      <c r="I143" s="889">
        <v>1976</v>
      </c>
      <c r="J143" s="889">
        <v>1706</v>
      </c>
      <c r="K143" s="889">
        <v>870</v>
      </c>
      <c r="L143" s="889">
        <v>1485</v>
      </c>
      <c r="M143" s="889">
        <v>735</v>
      </c>
      <c r="N143" s="368">
        <v>27351</v>
      </c>
      <c r="O143" s="368">
        <v>13322</v>
      </c>
      <c r="P143" s="183" t="s">
        <v>468</v>
      </c>
      <c r="Q143" s="889">
        <v>7208</v>
      </c>
      <c r="R143" s="889">
        <v>3450</v>
      </c>
      <c r="S143" s="889">
        <v>1897</v>
      </c>
      <c r="T143" s="889">
        <v>885</v>
      </c>
      <c r="U143" s="889">
        <v>1303</v>
      </c>
      <c r="V143" s="889">
        <v>619</v>
      </c>
      <c r="W143" s="889">
        <v>402</v>
      </c>
      <c r="X143" s="889">
        <v>209</v>
      </c>
      <c r="Y143" s="889">
        <v>561</v>
      </c>
      <c r="Z143" s="889">
        <v>275</v>
      </c>
      <c r="AA143" s="368">
        <v>11371</v>
      </c>
      <c r="AB143" s="368">
        <v>5438</v>
      </c>
      <c r="AC143" s="183" t="s">
        <v>468</v>
      </c>
      <c r="AD143" s="183">
        <v>0</v>
      </c>
      <c r="AE143" s="890">
        <v>250</v>
      </c>
      <c r="AF143" s="890">
        <v>191</v>
      </c>
      <c r="AG143" s="890">
        <v>186</v>
      </c>
      <c r="AH143" s="890">
        <v>96</v>
      </c>
      <c r="AI143" s="890">
        <v>92</v>
      </c>
      <c r="AJ143" s="890">
        <v>0</v>
      </c>
      <c r="AK143" s="890">
        <v>471</v>
      </c>
      <c r="AL143" s="890">
        <v>410</v>
      </c>
      <c r="AM143" s="890">
        <v>61</v>
      </c>
      <c r="AN143" s="890">
        <v>404</v>
      </c>
      <c r="AO143" s="890">
        <v>0</v>
      </c>
      <c r="AP143" s="890">
        <v>150</v>
      </c>
      <c r="AQ143" s="890">
        <v>1</v>
      </c>
      <c r="AR143" s="890">
        <v>405</v>
      </c>
      <c r="AS143" s="890">
        <v>0</v>
      </c>
      <c r="AT143" s="890">
        <v>0</v>
      </c>
      <c r="AU143" s="890">
        <v>0</v>
      </c>
    </row>
    <row r="144" spans="1:47" ht="14.25" customHeight="1">
      <c r="A144" s="183" t="s">
        <v>469</v>
      </c>
      <c r="B144" s="364">
        <v>0</v>
      </c>
      <c r="C144" s="364">
        <v>0</v>
      </c>
      <c r="D144" s="889">
        <v>10567</v>
      </c>
      <c r="E144" s="889">
        <v>5031</v>
      </c>
      <c r="F144" s="889">
        <v>7595</v>
      </c>
      <c r="G144" s="889">
        <v>3650</v>
      </c>
      <c r="H144" s="889">
        <v>7019</v>
      </c>
      <c r="I144" s="889">
        <v>3490</v>
      </c>
      <c r="J144" s="889">
        <v>3005</v>
      </c>
      <c r="K144" s="889">
        <v>1485</v>
      </c>
      <c r="L144" s="889">
        <v>2124</v>
      </c>
      <c r="M144" s="889">
        <v>1050</v>
      </c>
      <c r="N144" s="368">
        <v>30310</v>
      </c>
      <c r="O144" s="368">
        <v>14706</v>
      </c>
      <c r="P144" s="183" t="s">
        <v>469</v>
      </c>
      <c r="Q144" s="889">
        <v>5450</v>
      </c>
      <c r="R144" s="889">
        <v>2487</v>
      </c>
      <c r="S144" s="889">
        <v>3303</v>
      </c>
      <c r="T144" s="889">
        <v>1466</v>
      </c>
      <c r="U144" s="889">
        <v>3128</v>
      </c>
      <c r="V144" s="889">
        <v>1558</v>
      </c>
      <c r="W144" s="889">
        <v>849</v>
      </c>
      <c r="X144" s="889">
        <v>405</v>
      </c>
      <c r="Y144" s="889">
        <v>913</v>
      </c>
      <c r="Z144" s="889">
        <v>457</v>
      </c>
      <c r="AA144" s="368">
        <v>13643</v>
      </c>
      <c r="AB144" s="368">
        <v>6373</v>
      </c>
      <c r="AC144" s="183" t="s">
        <v>469</v>
      </c>
      <c r="AD144" s="183">
        <v>0</v>
      </c>
      <c r="AE144" s="890">
        <v>195</v>
      </c>
      <c r="AF144" s="890">
        <v>188</v>
      </c>
      <c r="AG144" s="890">
        <v>188</v>
      </c>
      <c r="AH144" s="890">
        <v>109</v>
      </c>
      <c r="AI144" s="890">
        <v>106</v>
      </c>
      <c r="AJ144" s="890">
        <v>0</v>
      </c>
      <c r="AK144" s="890">
        <v>492</v>
      </c>
      <c r="AL144" s="890">
        <v>466</v>
      </c>
      <c r="AM144" s="890">
        <v>26</v>
      </c>
      <c r="AN144" s="890">
        <v>398</v>
      </c>
      <c r="AO144" s="890">
        <v>0</v>
      </c>
      <c r="AP144" s="890">
        <v>80</v>
      </c>
      <c r="AQ144" s="890">
        <v>5</v>
      </c>
      <c r="AR144" s="890">
        <v>403</v>
      </c>
      <c r="AS144" s="890">
        <v>0</v>
      </c>
      <c r="AT144" s="890">
        <v>0</v>
      </c>
      <c r="AU144" s="890">
        <v>0</v>
      </c>
    </row>
    <row r="145" spans="1:47" ht="14.25" customHeight="1">
      <c r="A145" s="183" t="s">
        <v>470</v>
      </c>
      <c r="B145" s="364">
        <v>0</v>
      </c>
      <c r="C145" s="364">
        <v>0</v>
      </c>
      <c r="D145" s="889">
        <v>11138</v>
      </c>
      <c r="E145" s="889">
        <v>5324</v>
      </c>
      <c r="F145" s="889">
        <v>6195</v>
      </c>
      <c r="G145" s="889">
        <v>2943</v>
      </c>
      <c r="H145" s="889">
        <v>5046</v>
      </c>
      <c r="I145" s="889">
        <v>2564</v>
      </c>
      <c r="J145" s="889">
        <v>2999</v>
      </c>
      <c r="K145" s="889">
        <v>1545</v>
      </c>
      <c r="L145" s="889">
        <v>2236</v>
      </c>
      <c r="M145" s="889">
        <v>1131</v>
      </c>
      <c r="N145" s="368">
        <v>27614</v>
      </c>
      <c r="O145" s="368">
        <v>13507</v>
      </c>
      <c r="P145" s="183" t="s">
        <v>470</v>
      </c>
      <c r="Q145" s="889">
        <v>6111</v>
      </c>
      <c r="R145" s="889">
        <v>2793</v>
      </c>
      <c r="S145" s="889">
        <v>2468</v>
      </c>
      <c r="T145" s="889">
        <v>1124</v>
      </c>
      <c r="U145" s="889">
        <v>1910</v>
      </c>
      <c r="V145" s="889">
        <v>939</v>
      </c>
      <c r="W145" s="889">
        <v>751</v>
      </c>
      <c r="X145" s="889">
        <v>397</v>
      </c>
      <c r="Y145" s="889">
        <v>829</v>
      </c>
      <c r="Z145" s="889">
        <v>417</v>
      </c>
      <c r="AA145" s="368">
        <v>12069</v>
      </c>
      <c r="AB145" s="368">
        <v>5670</v>
      </c>
      <c r="AC145" s="183" t="s">
        <v>470</v>
      </c>
      <c r="AD145" s="183">
        <v>0</v>
      </c>
      <c r="AE145" s="890">
        <v>145</v>
      </c>
      <c r="AF145" s="890">
        <v>127</v>
      </c>
      <c r="AG145" s="890">
        <v>125</v>
      </c>
      <c r="AH145" s="890">
        <v>105</v>
      </c>
      <c r="AI145" s="890">
        <v>102</v>
      </c>
      <c r="AJ145" s="890">
        <v>0</v>
      </c>
      <c r="AK145" s="890">
        <v>382</v>
      </c>
      <c r="AL145" s="890">
        <v>301</v>
      </c>
      <c r="AM145" s="890">
        <v>81</v>
      </c>
      <c r="AN145" s="890">
        <v>357</v>
      </c>
      <c r="AO145" s="890">
        <v>0</v>
      </c>
      <c r="AP145" s="890">
        <v>119</v>
      </c>
      <c r="AQ145" s="890">
        <v>6</v>
      </c>
      <c r="AR145" s="890">
        <v>363</v>
      </c>
      <c r="AS145" s="890">
        <v>0</v>
      </c>
      <c r="AT145" s="890">
        <v>0</v>
      </c>
      <c r="AU145" s="890">
        <v>0</v>
      </c>
    </row>
    <row r="146" spans="1:47" ht="14.25" customHeight="1">
      <c r="A146" s="183" t="s">
        <v>471</v>
      </c>
      <c r="B146" s="364">
        <v>0</v>
      </c>
      <c r="C146" s="364">
        <v>0</v>
      </c>
      <c r="D146" s="889">
        <v>10437</v>
      </c>
      <c r="E146" s="889">
        <v>5095</v>
      </c>
      <c r="F146" s="889">
        <v>5204</v>
      </c>
      <c r="G146" s="889">
        <v>2560</v>
      </c>
      <c r="H146" s="889">
        <v>3591</v>
      </c>
      <c r="I146" s="889">
        <v>1783</v>
      </c>
      <c r="J146" s="889">
        <v>1479</v>
      </c>
      <c r="K146" s="889">
        <v>736</v>
      </c>
      <c r="L146" s="889">
        <v>1235</v>
      </c>
      <c r="M146" s="889">
        <v>584</v>
      </c>
      <c r="N146" s="368">
        <v>21946</v>
      </c>
      <c r="O146" s="368">
        <v>10758</v>
      </c>
      <c r="P146" s="183" t="s">
        <v>471</v>
      </c>
      <c r="Q146" s="889">
        <v>5858</v>
      </c>
      <c r="R146" s="889">
        <v>2827</v>
      </c>
      <c r="S146" s="889">
        <v>1816</v>
      </c>
      <c r="T146" s="889">
        <v>868</v>
      </c>
      <c r="U146" s="889">
        <v>1233</v>
      </c>
      <c r="V146" s="889">
        <v>622</v>
      </c>
      <c r="W146" s="889">
        <v>322</v>
      </c>
      <c r="X146" s="889">
        <v>140</v>
      </c>
      <c r="Y146" s="889">
        <v>475</v>
      </c>
      <c r="Z146" s="889">
        <v>232</v>
      </c>
      <c r="AA146" s="368">
        <v>9704</v>
      </c>
      <c r="AB146" s="368">
        <v>4689</v>
      </c>
      <c r="AC146" s="183" t="s">
        <v>471</v>
      </c>
      <c r="AD146" s="183">
        <v>0</v>
      </c>
      <c r="AE146" s="890">
        <v>184</v>
      </c>
      <c r="AF146" s="890">
        <v>180</v>
      </c>
      <c r="AG146" s="890">
        <v>180</v>
      </c>
      <c r="AH146" s="890">
        <v>124</v>
      </c>
      <c r="AI146" s="890">
        <v>126</v>
      </c>
      <c r="AJ146" s="890">
        <v>0</v>
      </c>
      <c r="AK146" s="890">
        <v>398</v>
      </c>
      <c r="AL146" s="890">
        <v>375</v>
      </c>
      <c r="AM146" s="890">
        <v>23</v>
      </c>
      <c r="AN146" s="890">
        <v>563</v>
      </c>
      <c r="AO146" s="890">
        <v>0</v>
      </c>
      <c r="AP146" s="890">
        <v>89</v>
      </c>
      <c r="AQ146" s="890">
        <v>28</v>
      </c>
      <c r="AR146" s="890">
        <v>591</v>
      </c>
      <c r="AS146" s="890">
        <v>0</v>
      </c>
      <c r="AT146" s="890">
        <v>0</v>
      </c>
      <c r="AU146" s="890">
        <v>0</v>
      </c>
    </row>
    <row r="147" spans="1:47" ht="14.25" customHeight="1">
      <c r="A147" s="183" t="s">
        <v>472</v>
      </c>
      <c r="B147" s="364">
        <v>0</v>
      </c>
      <c r="C147" s="364">
        <v>0</v>
      </c>
      <c r="D147" s="889">
        <v>10225</v>
      </c>
      <c r="E147" s="889">
        <v>4852</v>
      </c>
      <c r="F147" s="889">
        <v>7115</v>
      </c>
      <c r="G147" s="889">
        <v>3444</v>
      </c>
      <c r="H147" s="889">
        <v>5494</v>
      </c>
      <c r="I147" s="889">
        <v>2799</v>
      </c>
      <c r="J147" s="889">
        <v>3307</v>
      </c>
      <c r="K147" s="889">
        <v>1738</v>
      </c>
      <c r="L147" s="889">
        <v>2364</v>
      </c>
      <c r="M147" s="889">
        <v>1281</v>
      </c>
      <c r="N147" s="368">
        <v>28505</v>
      </c>
      <c r="O147" s="368">
        <v>14114</v>
      </c>
      <c r="P147" s="183" t="s">
        <v>472</v>
      </c>
      <c r="Q147" s="889">
        <v>4354</v>
      </c>
      <c r="R147" s="889">
        <v>1973</v>
      </c>
      <c r="S147" s="889">
        <v>2006</v>
      </c>
      <c r="T147" s="889">
        <v>887</v>
      </c>
      <c r="U147" s="889">
        <v>1580</v>
      </c>
      <c r="V147" s="889">
        <v>773</v>
      </c>
      <c r="W147" s="889">
        <v>788</v>
      </c>
      <c r="X147" s="889">
        <v>407</v>
      </c>
      <c r="Y147" s="889">
        <v>586</v>
      </c>
      <c r="Z147" s="889">
        <v>319</v>
      </c>
      <c r="AA147" s="368">
        <v>9314</v>
      </c>
      <c r="AB147" s="368">
        <v>4359</v>
      </c>
      <c r="AC147" s="183" t="s">
        <v>472</v>
      </c>
      <c r="AD147" s="183">
        <v>0</v>
      </c>
      <c r="AE147" s="890">
        <v>214</v>
      </c>
      <c r="AF147" s="890">
        <v>207</v>
      </c>
      <c r="AG147" s="890">
        <v>190</v>
      </c>
      <c r="AH147" s="890">
        <v>146</v>
      </c>
      <c r="AI147" s="890">
        <v>136</v>
      </c>
      <c r="AJ147" s="890">
        <v>0</v>
      </c>
      <c r="AK147" s="890">
        <v>596</v>
      </c>
      <c r="AL147" s="890">
        <v>513</v>
      </c>
      <c r="AM147" s="890">
        <v>83</v>
      </c>
      <c r="AN147" s="890">
        <v>87</v>
      </c>
      <c r="AO147" s="890">
        <v>0</v>
      </c>
      <c r="AP147" s="890">
        <v>0</v>
      </c>
      <c r="AQ147" s="890">
        <v>2</v>
      </c>
      <c r="AR147" s="890">
        <v>89</v>
      </c>
      <c r="AS147" s="890">
        <v>0</v>
      </c>
      <c r="AT147" s="890">
        <v>0</v>
      </c>
      <c r="AU147" s="890">
        <v>0</v>
      </c>
    </row>
    <row r="148" spans="1:47" ht="14.25" customHeight="1">
      <c r="A148" s="183" t="s">
        <v>562</v>
      </c>
      <c r="B148" s="364">
        <v>0</v>
      </c>
      <c r="C148" s="364">
        <v>0</v>
      </c>
      <c r="D148" s="889">
        <v>1003</v>
      </c>
      <c r="E148" s="889">
        <v>473</v>
      </c>
      <c r="F148" s="889">
        <v>957</v>
      </c>
      <c r="G148" s="889">
        <v>450</v>
      </c>
      <c r="H148" s="889">
        <v>800</v>
      </c>
      <c r="I148" s="889">
        <v>385</v>
      </c>
      <c r="J148" s="889">
        <v>512</v>
      </c>
      <c r="K148" s="889">
        <v>258</v>
      </c>
      <c r="L148" s="889">
        <v>332</v>
      </c>
      <c r="M148" s="889">
        <v>179</v>
      </c>
      <c r="N148" s="368">
        <v>3604</v>
      </c>
      <c r="O148" s="368">
        <v>1745</v>
      </c>
      <c r="P148" s="183" t="s">
        <v>562</v>
      </c>
      <c r="Q148" s="889">
        <v>531</v>
      </c>
      <c r="R148" s="889">
        <v>239</v>
      </c>
      <c r="S148" s="889">
        <v>467</v>
      </c>
      <c r="T148" s="889">
        <v>213</v>
      </c>
      <c r="U148" s="889">
        <v>402</v>
      </c>
      <c r="V148" s="889">
        <v>187</v>
      </c>
      <c r="W148" s="889">
        <v>159</v>
      </c>
      <c r="X148" s="889">
        <v>86</v>
      </c>
      <c r="Y148" s="889">
        <v>118</v>
      </c>
      <c r="Z148" s="889">
        <v>67</v>
      </c>
      <c r="AA148" s="368">
        <v>1677</v>
      </c>
      <c r="AB148" s="368">
        <v>792</v>
      </c>
      <c r="AC148" s="183" t="s">
        <v>562</v>
      </c>
      <c r="AD148" s="183">
        <v>0</v>
      </c>
      <c r="AE148" s="890">
        <v>21</v>
      </c>
      <c r="AF148" s="890">
        <v>20</v>
      </c>
      <c r="AG148" s="890">
        <v>20</v>
      </c>
      <c r="AH148" s="890">
        <v>18</v>
      </c>
      <c r="AI148" s="890">
        <v>18</v>
      </c>
      <c r="AJ148" s="890">
        <v>0</v>
      </c>
      <c r="AK148" s="890">
        <v>84</v>
      </c>
      <c r="AL148" s="890">
        <v>78</v>
      </c>
      <c r="AM148" s="890">
        <v>6</v>
      </c>
      <c r="AN148" s="890">
        <v>219</v>
      </c>
      <c r="AO148" s="890">
        <v>0</v>
      </c>
      <c r="AP148" s="890">
        <v>15</v>
      </c>
      <c r="AQ148" s="890">
        <v>5</v>
      </c>
      <c r="AR148" s="890">
        <v>224</v>
      </c>
      <c r="AS148" s="890">
        <v>0</v>
      </c>
      <c r="AT148" s="890">
        <v>0</v>
      </c>
      <c r="AU148" s="890">
        <v>0</v>
      </c>
    </row>
    <row r="149" spans="1:47" ht="14.25" customHeight="1">
      <c r="A149" s="266" t="s">
        <v>474</v>
      </c>
      <c r="B149" s="364">
        <v>0</v>
      </c>
      <c r="C149" s="364">
        <v>0</v>
      </c>
      <c r="D149" s="889">
        <v>7101</v>
      </c>
      <c r="E149" s="889">
        <v>3399</v>
      </c>
      <c r="F149" s="889">
        <v>3862</v>
      </c>
      <c r="G149" s="889">
        <v>1860</v>
      </c>
      <c r="H149" s="889">
        <v>2874</v>
      </c>
      <c r="I149" s="889">
        <v>1442</v>
      </c>
      <c r="J149" s="889">
        <v>1416</v>
      </c>
      <c r="K149" s="889">
        <v>696</v>
      </c>
      <c r="L149" s="889">
        <v>1066</v>
      </c>
      <c r="M149" s="889">
        <v>511</v>
      </c>
      <c r="N149" s="368">
        <v>16319</v>
      </c>
      <c r="O149" s="368">
        <v>7908</v>
      </c>
      <c r="P149" s="266" t="s">
        <v>474</v>
      </c>
      <c r="Q149" s="889">
        <v>3463</v>
      </c>
      <c r="R149" s="889">
        <v>1578</v>
      </c>
      <c r="S149" s="889">
        <v>1440</v>
      </c>
      <c r="T149" s="889">
        <v>643</v>
      </c>
      <c r="U149" s="889">
        <v>1031</v>
      </c>
      <c r="V149" s="889">
        <v>506</v>
      </c>
      <c r="W149" s="889">
        <v>297</v>
      </c>
      <c r="X149" s="889">
        <v>158</v>
      </c>
      <c r="Y149" s="889">
        <v>372</v>
      </c>
      <c r="Z149" s="889">
        <v>175</v>
      </c>
      <c r="AA149" s="368">
        <v>6603</v>
      </c>
      <c r="AB149" s="368">
        <v>3060</v>
      </c>
      <c r="AC149" s="266" t="s">
        <v>474</v>
      </c>
      <c r="AD149" s="183">
        <v>0</v>
      </c>
      <c r="AE149" s="890">
        <v>109</v>
      </c>
      <c r="AF149" s="890">
        <v>102</v>
      </c>
      <c r="AG149" s="890">
        <v>90</v>
      </c>
      <c r="AH149" s="890">
        <v>58</v>
      </c>
      <c r="AI149" s="890">
        <v>56</v>
      </c>
      <c r="AJ149" s="890">
        <v>0</v>
      </c>
      <c r="AK149" s="890">
        <v>246</v>
      </c>
      <c r="AL149" s="890">
        <v>225</v>
      </c>
      <c r="AM149" s="890">
        <v>21</v>
      </c>
      <c r="AN149" s="890">
        <v>390</v>
      </c>
      <c r="AO149" s="890">
        <v>0</v>
      </c>
      <c r="AP149" s="890">
        <v>41</v>
      </c>
      <c r="AQ149" s="890">
        <v>0</v>
      </c>
      <c r="AR149" s="890">
        <v>390</v>
      </c>
      <c r="AS149" s="890">
        <v>0</v>
      </c>
      <c r="AT149" s="890">
        <v>0</v>
      </c>
      <c r="AU149" s="890">
        <v>0</v>
      </c>
    </row>
    <row r="150" spans="1:47" ht="14.25" customHeight="1">
      <c r="A150" s="183" t="s">
        <v>475</v>
      </c>
      <c r="B150" s="364">
        <v>0</v>
      </c>
      <c r="C150" s="364">
        <v>0</v>
      </c>
      <c r="D150" s="889">
        <v>5792</v>
      </c>
      <c r="E150" s="889">
        <v>2833</v>
      </c>
      <c r="F150" s="889">
        <v>3684</v>
      </c>
      <c r="G150" s="889">
        <v>1792</v>
      </c>
      <c r="H150" s="889">
        <v>2583</v>
      </c>
      <c r="I150" s="889">
        <v>1321</v>
      </c>
      <c r="J150" s="889">
        <v>1137</v>
      </c>
      <c r="K150" s="889">
        <v>602</v>
      </c>
      <c r="L150" s="889">
        <v>634</v>
      </c>
      <c r="M150" s="889">
        <v>328</v>
      </c>
      <c r="N150" s="368">
        <v>13830</v>
      </c>
      <c r="O150" s="368">
        <v>6876</v>
      </c>
      <c r="P150" s="183" t="s">
        <v>475</v>
      </c>
      <c r="Q150" s="889">
        <v>3114</v>
      </c>
      <c r="R150" s="889">
        <v>1460</v>
      </c>
      <c r="S150" s="889">
        <v>1481</v>
      </c>
      <c r="T150" s="889">
        <v>688</v>
      </c>
      <c r="U150" s="889">
        <v>950</v>
      </c>
      <c r="V150" s="889">
        <v>485</v>
      </c>
      <c r="W150" s="889">
        <v>297</v>
      </c>
      <c r="X150" s="889">
        <v>156</v>
      </c>
      <c r="Y150" s="889">
        <v>142</v>
      </c>
      <c r="Z150" s="889">
        <v>74</v>
      </c>
      <c r="AA150" s="368">
        <v>5984</v>
      </c>
      <c r="AB150" s="368">
        <v>2863</v>
      </c>
      <c r="AC150" s="183" t="s">
        <v>475</v>
      </c>
      <c r="AD150" s="183">
        <v>0</v>
      </c>
      <c r="AE150" s="890">
        <v>138</v>
      </c>
      <c r="AF150" s="890">
        <v>120</v>
      </c>
      <c r="AG150" s="890">
        <v>104</v>
      </c>
      <c r="AH150" s="890">
        <v>51</v>
      </c>
      <c r="AI150" s="890">
        <v>34</v>
      </c>
      <c r="AJ150" s="890">
        <v>0</v>
      </c>
      <c r="AK150" s="890">
        <v>272</v>
      </c>
      <c r="AL150" s="890">
        <v>250</v>
      </c>
      <c r="AM150" s="890">
        <v>22</v>
      </c>
      <c r="AN150" s="890">
        <v>265</v>
      </c>
      <c r="AO150" s="890">
        <v>0</v>
      </c>
      <c r="AP150" s="890">
        <v>6</v>
      </c>
      <c r="AQ150" s="890">
        <v>7</v>
      </c>
      <c r="AR150" s="890">
        <v>272</v>
      </c>
      <c r="AS150" s="890">
        <v>0</v>
      </c>
      <c r="AT150" s="890">
        <v>0</v>
      </c>
      <c r="AU150" s="890">
        <v>0</v>
      </c>
    </row>
    <row r="151" spans="1:47" ht="14.25" customHeight="1">
      <c r="A151" s="183" t="s">
        <v>476</v>
      </c>
      <c r="B151" s="364">
        <v>0</v>
      </c>
      <c r="C151" s="364">
        <v>0</v>
      </c>
      <c r="D151" s="889">
        <v>12086</v>
      </c>
      <c r="E151" s="889">
        <v>5894</v>
      </c>
      <c r="F151" s="889">
        <v>5405</v>
      </c>
      <c r="G151" s="889">
        <v>2677</v>
      </c>
      <c r="H151" s="889">
        <v>3806</v>
      </c>
      <c r="I151" s="889">
        <v>1830</v>
      </c>
      <c r="J151" s="889">
        <v>1867</v>
      </c>
      <c r="K151" s="889">
        <v>953</v>
      </c>
      <c r="L151" s="889">
        <v>1450</v>
      </c>
      <c r="M151" s="889">
        <v>738</v>
      </c>
      <c r="N151" s="368">
        <v>24614</v>
      </c>
      <c r="O151" s="368">
        <v>12092</v>
      </c>
      <c r="P151" s="183" t="s">
        <v>476</v>
      </c>
      <c r="Q151" s="889">
        <v>5702</v>
      </c>
      <c r="R151" s="889">
        <v>2699</v>
      </c>
      <c r="S151" s="889">
        <v>1646</v>
      </c>
      <c r="T151" s="889">
        <v>819</v>
      </c>
      <c r="U151" s="889">
        <v>1164</v>
      </c>
      <c r="V151" s="889">
        <v>565</v>
      </c>
      <c r="W151" s="889">
        <v>474</v>
      </c>
      <c r="X151" s="889">
        <v>240</v>
      </c>
      <c r="Y151" s="889">
        <v>511</v>
      </c>
      <c r="Z151" s="889">
        <v>251</v>
      </c>
      <c r="AA151" s="368">
        <v>9497</v>
      </c>
      <c r="AB151" s="368">
        <v>4574</v>
      </c>
      <c r="AC151" s="183" t="s">
        <v>476</v>
      </c>
      <c r="AD151" s="183">
        <v>0</v>
      </c>
      <c r="AE151" s="890">
        <v>206</v>
      </c>
      <c r="AF151" s="890">
        <v>190</v>
      </c>
      <c r="AG151" s="890">
        <v>176</v>
      </c>
      <c r="AH151" s="890">
        <v>115</v>
      </c>
      <c r="AI151" s="890">
        <v>98</v>
      </c>
      <c r="AJ151" s="890">
        <v>0</v>
      </c>
      <c r="AK151" s="890">
        <v>399</v>
      </c>
      <c r="AL151" s="890">
        <v>388</v>
      </c>
      <c r="AM151" s="890">
        <v>11</v>
      </c>
      <c r="AN151" s="890">
        <v>386</v>
      </c>
      <c r="AO151" s="890">
        <v>0</v>
      </c>
      <c r="AP151" s="890">
        <v>141</v>
      </c>
      <c r="AQ151" s="890">
        <v>15</v>
      </c>
      <c r="AR151" s="890">
        <v>401</v>
      </c>
      <c r="AS151" s="890">
        <v>0</v>
      </c>
      <c r="AT151" s="890">
        <v>0</v>
      </c>
      <c r="AU151" s="890">
        <v>0</v>
      </c>
    </row>
    <row r="152" spans="1:47" ht="9.75" customHeight="1">
      <c r="A152" s="253"/>
      <c r="B152" s="365"/>
      <c r="C152" s="365"/>
      <c r="D152" s="365"/>
      <c r="E152" s="365"/>
      <c r="F152" s="365"/>
      <c r="G152" s="365"/>
      <c r="H152" s="365"/>
      <c r="I152" s="365"/>
      <c r="J152" s="365"/>
      <c r="K152" s="365"/>
      <c r="L152" s="365"/>
      <c r="M152" s="365"/>
      <c r="N152" s="365"/>
      <c r="O152" s="365"/>
      <c r="P152" s="253"/>
      <c r="Q152" s="365"/>
      <c r="R152" s="365"/>
      <c r="S152" s="365"/>
      <c r="T152" s="365"/>
      <c r="U152" s="365"/>
      <c r="V152" s="365"/>
      <c r="W152" s="365"/>
      <c r="X152" s="365"/>
      <c r="Y152" s="365"/>
      <c r="Z152" s="365"/>
      <c r="AA152" s="365"/>
      <c r="AB152" s="365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3"/>
      <c r="AM152" s="253"/>
      <c r="AN152" s="253"/>
      <c r="AO152" s="253"/>
      <c r="AP152" s="253"/>
      <c r="AQ152" s="253"/>
      <c r="AR152" s="253"/>
      <c r="AS152" s="253"/>
      <c r="AT152" s="253"/>
      <c r="AU152" s="258"/>
    </row>
    <row r="153" spans="1:47" ht="9.75" customHeight="1">
      <c r="A153" s="260"/>
      <c r="B153" s="367"/>
      <c r="C153" s="367"/>
      <c r="D153" s="367"/>
      <c r="E153" s="367"/>
      <c r="F153" s="367"/>
      <c r="G153" s="367"/>
      <c r="H153" s="367"/>
      <c r="I153" s="367"/>
      <c r="J153" s="367"/>
      <c r="K153" s="367"/>
      <c r="L153" s="367"/>
      <c r="M153" s="367"/>
      <c r="N153" s="367"/>
      <c r="O153" s="367"/>
      <c r="P153" s="260"/>
      <c r="Q153" s="367"/>
      <c r="R153" s="367"/>
      <c r="S153" s="367"/>
      <c r="T153" s="367"/>
      <c r="U153" s="367"/>
      <c r="V153" s="367"/>
      <c r="W153" s="367"/>
      <c r="X153" s="367"/>
      <c r="Y153" s="367"/>
      <c r="Z153" s="367"/>
      <c r="AA153" s="367"/>
      <c r="AB153" s="367"/>
      <c r="AC153" s="262" t="s">
        <v>116</v>
      </c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</row>
    <row r="154" spans="1:47">
      <c r="A154" s="245" t="s">
        <v>220</v>
      </c>
      <c r="B154" s="328"/>
      <c r="C154" s="328"/>
      <c r="D154" s="328"/>
      <c r="E154" s="328"/>
      <c r="F154" s="328"/>
      <c r="G154" s="328"/>
      <c r="H154" s="328"/>
      <c r="I154" s="328"/>
      <c r="J154" s="328"/>
      <c r="K154" s="328"/>
      <c r="L154" s="328"/>
      <c r="M154" s="328"/>
      <c r="N154" s="328"/>
      <c r="O154" s="328"/>
      <c r="P154" s="245" t="s">
        <v>221</v>
      </c>
      <c r="Q154" s="328"/>
      <c r="R154" s="328"/>
      <c r="S154" s="328"/>
      <c r="T154" s="328"/>
      <c r="U154" s="328"/>
      <c r="V154" s="328"/>
      <c r="W154" s="328"/>
      <c r="X154" s="328"/>
      <c r="Y154" s="328"/>
      <c r="Z154" s="328"/>
      <c r="AA154" s="328"/>
      <c r="AB154" s="328"/>
      <c r="AC154" s="245" t="s">
        <v>359</v>
      </c>
      <c r="AD154" s="245"/>
      <c r="AE154" s="245"/>
      <c r="AF154" s="245"/>
      <c r="AG154" s="245"/>
      <c r="AH154" s="245"/>
      <c r="AI154" s="245"/>
      <c r="AJ154" s="245"/>
      <c r="AK154" s="245"/>
      <c r="AL154" s="245"/>
      <c r="AM154" s="245"/>
      <c r="AN154" s="245"/>
      <c r="AO154" s="245"/>
      <c r="AP154" s="245"/>
      <c r="AQ154" s="245"/>
      <c r="AR154" s="245"/>
      <c r="AS154" s="245"/>
      <c r="AT154" s="245"/>
    </row>
    <row r="155" spans="1:47">
      <c r="A155" s="245" t="s">
        <v>998</v>
      </c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245" t="s">
        <v>998</v>
      </c>
      <c r="Q155" s="328"/>
      <c r="R155" s="328"/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245" t="s">
        <v>301</v>
      </c>
      <c r="AD155" s="245"/>
      <c r="AE155" s="245"/>
      <c r="AF155" s="245"/>
      <c r="AG155" s="245"/>
      <c r="AH155" s="245"/>
      <c r="AI155" s="245"/>
      <c r="AJ155" s="245"/>
      <c r="AK155" s="245"/>
      <c r="AL155" s="245"/>
      <c r="AM155" s="245"/>
      <c r="AN155" s="245"/>
      <c r="AO155" s="245"/>
      <c r="AP155" s="245"/>
      <c r="AQ155" s="245"/>
      <c r="AR155" s="245"/>
      <c r="AS155" s="245"/>
      <c r="AT155" s="245"/>
    </row>
    <row r="156" spans="1:47">
      <c r="A156" s="245" t="s">
        <v>1</v>
      </c>
      <c r="B156" s="328"/>
      <c r="C156" s="328"/>
      <c r="D156" s="328"/>
      <c r="E156" s="328"/>
      <c r="F156" s="328"/>
      <c r="G156" s="328"/>
      <c r="H156" s="328"/>
      <c r="I156" s="328"/>
      <c r="J156" s="328"/>
      <c r="K156" s="328"/>
      <c r="L156" s="328"/>
      <c r="M156" s="328"/>
      <c r="N156" s="328"/>
      <c r="O156" s="328"/>
      <c r="P156" s="245" t="s">
        <v>1</v>
      </c>
      <c r="Q156" s="328"/>
      <c r="R156" s="328"/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245" t="s">
        <v>1</v>
      </c>
      <c r="AD156" s="245"/>
      <c r="AE156" s="245"/>
      <c r="AF156" s="245"/>
      <c r="AG156" s="245"/>
      <c r="AH156" s="245"/>
      <c r="AI156" s="245"/>
      <c r="AJ156" s="245"/>
      <c r="AK156" s="245"/>
      <c r="AL156" s="245"/>
      <c r="AM156" s="245"/>
      <c r="AN156" s="245"/>
      <c r="AO156" s="245"/>
      <c r="AP156" s="245"/>
      <c r="AQ156" s="245"/>
      <c r="AR156" s="245"/>
      <c r="AS156" s="245"/>
      <c r="AT156" s="245"/>
    </row>
    <row r="157" spans="1:47">
      <c r="B157" s="361"/>
      <c r="C157" s="361"/>
      <c r="D157" s="361"/>
      <c r="E157" s="361"/>
      <c r="F157" s="361"/>
      <c r="G157" s="361"/>
      <c r="H157" s="361"/>
      <c r="I157" s="361"/>
      <c r="J157" s="361"/>
      <c r="K157" s="361"/>
      <c r="L157" s="361"/>
      <c r="M157" s="361"/>
      <c r="N157" s="361"/>
      <c r="O157" s="361"/>
      <c r="Q157" s="361"/>
      <c r="R157" s="361"/>
      <c r="S157" s="361"/>
      <c r="T157" s="361"/>
      <c r="U157" s="361"/>
      <c r="V157" s="361"/>
      <c r="W157" s="361"/>
      <c r="X157" s="361"/>
      <c r="Y157" s="361"/>
      <c r="Z157" s="361"/>
      <c r="AA157" s="361"/>
      <c r="AB157" s="361"/>
      <c r="AD157" s="262"/>
      <c r="AE157" s="262"/>
      <c r="AF157" s="262"/>
      <c r="AG157" s="262"/>
      <c r="AH157" s="262"/>
      <c r="AI157" s="262"/>
      <c r="AJ157" s="262"/>
      <c r="AK157" s="262"/>
      <c r="AL157" s="262"/>
      <c r="AM157" s="262"/>
      <c r="AN157" s="262"/>
      <c r="AO157" s="262"/>
      <c r="AP157" s="262"/>
      <c r="AQ157" s="262"/>
      <c r="AR157" s="262"/>
      <c r="AS157" s="262"/>
      <c r="AT157" s="262"/>
    </row>
    <row r="158" spans="1:47">
      <c r="A158" s="248" t="s">
        <v>505</v>
      </c>
      <c r="B158" s="361"/>
      <c r="C158" s="361"/>
      <c r="D158" s="361"/>
      <c r="E158" s="361"/>
      <c r="F158" s="361"/>
      <c r="G158" s="361"/>
      <c r="H158" s="361"/>
      <c r="I158" s="361"/>
      <c r="J158" s="361"/>
      <c r="K158" s="361"/>
      <c r="L158" s="361" t="s">
        <v>618</v>
      </c>
      <c r="M158" s="361"/>
      <c r="N158" s="361"/>
      <c r="O158" s="361"/>
      <c r="P158" s="248" t="s">
        <v>505</v>
      </c>
      <c r="Q158" s="361"/>
      <c r="R158" s="361"/>
      <c r="S158" s="361"/>
      <c r="T158" s="361"/>
      <c r="U158" s="361"/>
      <c r="V158" s="361"/>
      <c r="W158" s="361"/>
      <c r="X158" s="361"/>
      <c r="Y158" s="361" t="s">
        <v>618</v>
      </c>
      <c r="Z158" s="361"/>
      <c r="AA158" s="361"/>
      <c r="AB158" s="361"/>
      <c r="AC158" s="248" t="s">
        <v>505</v>
      </c>
      <c r="AD158" s="262"/>
      <c r="AE158" s="262"/>
      <c r="AF158" s="262"/>
      <c r="AG158" s="262"/>
      <c r="AH158" s="262"/>
      <c r="AI158" s="262"/>
      <c r="AJ158" s="262"/>
      <c r="AK158" s="262"/>
      <c r="AL158" s="262"/>
      <c r="AM158" s="262"/>
      <c r="AN158" s="262"/>
      <c r="AO158" s="262"/>
      <c r="AP158" s="262"/>
      <c r="AQ158" s="262"/>
      <c r="AR158" s="262" t="s">
        <v>618</v>
      </c>
      <c r="AS158" s="262"/>
      <c r="AT158" s="262"/>
    </row>
    <row r="159" spans="1:47">
      <c r="B159" s="361"/>
      <c r="C159" s="361"/>
      <c r="D159" s="361"/>
      <c r="E159" s="361"/>
      <c r="F159" s="361"/>
      <c r="G159" s="361"/>
      <c r="H159" s="361"/>
      <c r="I159" s="361"/>
      <c r="J159" s="361"/>
      <c r="K159" s="361"/>
      <c r="L159" s="361"/>
      <c r="M159" s="361"/>
      <c r="N159" s="361"/>
      <c r="O159" s="361"/>
      <c r="Q159" s="361"/>
      <c r="R159" s="361"/>
      <c r="S159" s="361"/>
      <c r="T159" s="361"/>
      <c r="U159" s="361"/>
      <c r="V159" s="361"/>
      <c r="W159" s="361"/>
      <c r="X159" s="361"/>
      <c r="Y159" s="361"/>
      <c r="Z159" s="361"/>
      <c r="AA159" s="361"/>
      <c r="AB159" s="361"/>
      <c r="AD159" s="262"/>
      <c r="AE159" s="262"/>
      <c r="AF159" s="262"/>
      <c r="AG159" s="262"/>
      <c r="AH159" s="262"/>
      <c r="AI159" s="262"/>
      <c r="AJ159" s="262"/>
      <c r="AK159" s="262"/>
      <c r="AL159" s="262"/>
      <c r="AM159" s="262"/>
      <c r="AN159" s="262"/>
      <c r="AO159" s="262"/>
      <c r="AP159" s="262"/>
      <c r="AQ159" s="262"/>
      <c r="AR159" s="262"/>
      <c r="AS159" s="262"/>
      <c r="AT159" s="262"/>
    </row>
    <row r="160" spans="1:47" ht="15.75" customHeight="1">
      <c r="A160" s="249"/>
      <c r="B160" s="79" t="s">
        <v>7</v>
      </c>
      <c r="C160" s="186"/>
      <c r="D160" s="79" t="s">
        <v>378</v>
      </c>
      <c r="E160" s="186"/>
      <c r="F160" s="79" t="s">
        <v>379</v>
      </c>
      <c r="G160" s="186"/>
      <c r="H160" s="79" t="s">
        <v>380</v>
      </c>
      <c r="I160" s="186"/>
      <c r="J160" s="79" t="s">
        <v>381</v>
      </c>
      <c r="K160" s="186"/>
      <c r="L160" s="79" t="s">
        <v>382</v>
      </c>
      <c r="M160" s="186"/>
      <c r="N160" s="79" t="s">
        <v>80</v>
      </c>
      <c r="O160" s="186"/>
      <c r="P160" s="249"/>
      <c r="Q160" s="79" t="s">
        <v>378</v>
      </c>
      <c r="R160" s="186"/>
      <c r="S160" s="79" t="s">
        <v>379</v>
      </c>
      <c r="T160" s="186"/>
      <c r="U160" s="79" t="s">
        <v>380</v>
      </c>
      <c r="V160" s="186"/>
      <c r="W160" s="79" t="s">
        <v>381</v>
      </c>
      <c r="X160" s="186"/>
      <c r="Y160" s="79" t="s">
        <v>382</v>
      </c>
      <c r="Z160" s="186"/>
      <c r="AA160" s="79" t="s">
        <v>80</v>
      </c>
      <c r="AB160" s="186"/>
      <c r="AC160" s="249"/>
      <c r="AD160" s="1077" t="s">
        <v>383</v>
      </c>
      <c r="AE160" s="1078"/>
      <c r="AF160" s="1078"/>
      <c r="AG160" s="1078"/>
      <c r="AH160" s="1078"/>
      <c r="AI160" s="1078"/>
      <c r="AJ160" s="1079"/>
      <c r="AK160" s="244" t="s">
        <v>384</v>
      </c>
      <c r="AL160" s="251"/>
      <c r="AM160" s="250"/>
      <c r="AN160" s="244" t="s">
        <v>385</v>
      </c>
      <c r="AO160" s="251"/>
      <c r="AP160" s="251"/>
      <c r="AQ160" s="251"/>
      <c r="AR160" s="250"/>
      <c r="AS160" s="1133" t="s">
        <v>386</v>
      </c>
      <c r="AT160" s="1134"/>
      <c r="AU160" s="1135"/>
    </row>
    <row r="161" spans="1:47" ht="27.75" customHeight="1">
      <c r="A161" s="253" t="s">
        <v>387</v>
      </c>
      <c r="B161" s="85" t="s">
        <v>665</v>
      </c>
      <c r="C161" s="85" t="s">
        <v>389</v>
      </c>
      <c r="D161" s="85" t="s">
        <v>665</v>
      </c>
      <c r="E161" s="85" t="s">
        <v>389</v>
      </c>
      <c r="F161" s="85" t="s">
        <v>665</v>
      </c>
      <c r="G161" s="85" t="s">
        <v>389</v>
      </c>
      <c r="H161" s="85" t="s">
        <v>665</v>
      </c>
      <c r="I161" s="85" t="s">
        <v>389</v>
      </c>
      <c r="J161" s="85" t="s">
        <v>665</v>
      </c>
      <c r="K161" s="85" t="s">
        <v>389</v>
      </c>
      <c r="L161" s="85" t="s">
        <v>665</v>
      </c>
      <c r="M161" s="85" t="s">
        <v>389</v>
      </c>
      <c r="N161" s="85" t="s">
        <v>665</v>
      </c>
      <c r="O161" s="85" t="s">
        <v>389</v>
      </c>
      <c r="P161" s="253" t="s">
        <v>387</v>
      </c>
      <c r="Q161" s="85" t="s">
        <v>665</v>
      </c>
      <c r="R161" s="85" t="s">
        <v>389</v>
      </c>
      <c r="S161" s="85" t="s">
        <v>665</v>
      </c>
      <c r="T161" s="85" t="s">
        <v>389</v>
      </c>
      <c r="U161" s="85" t="s">
        <v>665</v>
      </c>
      <c r="V161" s="85" t="s">
        <v>389</v>
      </c>
      <c r="W161" s="85" t="s">
        <v>665</v>
      </c>
      <c r="X161" s="85" t="s">
        <v>389</v>
      </c>
      <c r="Y161" s="85" t="s">
        <v>665</v>
      </c>
      <c r="Z161" s="85" t="s">
        <v>389</v>
      </c>
      <c r="AA161" s="85" t="s">
        <v>665</v>
      </c>
      <c r="AB161" s="85" t="s">
        <v>389</v>
      </c>
      <c r="AC161" s="803" t="s">
        <v>387</v>
      </c>
      <c r="AD161" s="878" t="s">
        <v>8</v>
      </c>
      <c r="AE161" s="879" t="s">
        <v>396</v>
      </c>
      <c r="AF161" s="879" t="s">
        <v>397</v>
      </c>
      <c r="AG161" s="879" t="s">
        <v>398</v>
      </c>
      <c r="AH161" s="879" t="s">
        <v>399</v>
      </c>
      <c r="AI161" s="879" t="s">
        <v>400</v>
      </c>
      <c r="AJ161" s="732" t="s">
        <v>94</v>
      </c>
      <c r="AK161" s="880" t="s">
        <v>86</v>
      </c>
      <c r="AL161" s="881" t="s">
        <v>9</v>
      </c>
      <c r="AM161" s="882" t="s">
        <v>673</v>
      </c>
      <c r="AN161" s="882" t="s">
        <v>85</v>
      </c>
      <c r="AO161" s="882" t="s">
        <v>81</v>
      </c>
      <c r="AP161" s="883" t="s">
        <v>109</v>
      </c>
      <c r="AQ161" s="883" t="s">
        <v>83</v>
      </c>
      <c r="AR161" s="884" t="s">
        <v>377</v>
      </c>
      <c r="AS161" s="885" t="s">
        <v>111</v>
      </c>
      <c r="AT161" s="885" t="s">
        <v>117</v>
      </c>
      <c r="AU161" s="886" t="s">
        <v>87</v>
      </c>
    </row>
    <row r="162" spans="1:47">
      <c r="A162" s="183"/>
      <c r="B162" s="362"/>
      <c r="C162" s="362"/>
      <c r="D162" s="362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183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249"/>
      <c r="AD162" s="249"/>
      <c r="AE162" s="438"/>
      <c r="AF162" s="438"/>
      <c r="AG162" s="438"/>
      <c r="AH162" s="438"/>
      <c r="AI162" s="438"/>
      <c r="AJ162" s="249"/>
      <c r="AK162" s="242"/>
      <c r="AL162" s="619"/>
      <c r="AM162" s="242"/>
      <c r="AN162" s="242"/>
      <c r="AO162" s="242"/>
      <c r="AP162" s="626"/>
      <c r="AQ162" s="242"/>
      <c r="AR162" s="438"/>
      <c r="AS162" s="242"/>
      <c r="AT162" s="254"/>
      <c r="AU162" s="256"/>
    </row>
    <row r="163" spans="1:47">
      <c r="A163" s="182" t="s">
        <v>407</v>
      </c>
      <c r="B163" s="363">
        <v>0</v>
      </c>
      <c r="C163" s="363">
        <v>0</v>
      </c>
      <c r="D163" s="363">
        <v>84553</v>
      </c>
      <c r="E163" s="363">
        <v>43360</v>
      </c>
      <c r="F163" s="363">
        <v>38875</v>
      </c>
      <c r="G163" s="363">
        <v>20284</v>
      </c>
      <c r="H163" s="363">
        <v>28336</v>
      </c>
      <c r="I163" s="363">
        <v>15087</v>
      </c>
      <c r="J163" s="363">
        <v>16332</v>
      </c>
      <c r="K163" s="363">
        <v>8608</v>
      </c>
      <c r="L163" s="363">
        <v>10952</v>
      </c>
      <c r="M163" s="363">
        <v>5651</v>
      </c>
      <c r="N163" s="363">
        <v>179048</v>
      </c>
      <c r="O163" s="363">
        <v>92990</v>
      </c>
      <c r="P163" s="182" t="s">
        <v>407</v>
      </c>
      <c r="Q163" s="363">
        <v>31270</v>
      </c>
      <c r="R163" s="363">
        <v>15728</v>
      </c>
      <c r="S163" s="363">
        <v>11447</v>
      </c>
      <c r="T163" s="363">
        <v>5798</v>
      </c>
      <c r="U163" s="363">
        <v>8544</v>
      </c>
      <c r="V163" s="363">
        <v>4581</v>
      </c>
      <c r="W163" s="363">
        <v>3869</v>
      </c>
      <c r="X163" s="363">
        <v>2032</v>
      </c>
      <c r="Y163" s="363">
        <v>2941</v>
      </c>
      <c r="Z163" s="363">
        <v>1475</v>
      </c>
      <c r="AA163" s="363">
        <v>58071</v>
      </c>
      <c r="AB163" s="363">
        <v>29614</v>
      </c>
      <c r="AC163" s="182" t="s">
        <v>407</v>
      </c>
      <c r="AD163" s="255">
        <v>0</v>
      </c>
      <c r="AE163" s="182">
        <v>1747</v>
      </c>
      <c r="AF163" s="182">
        <v>1404</v>
      </c>
      <c r="AG163" s="182">
        <v>1180</v>
      </c>
      <c r="AH163" s="182">
        <v>845</v>
      </c>
      <c r="AI163" s="182">
        <v>623</v>
      </c>
      <c r="AJ163" s="182">
        <v>5799</v>
      </c>
      <c r="AK163" s="182">
        <v>3335</v>
      </c>
      <c r="AL163" s="182">
        <v>3056</v>
      </c>
      <c r="AM163" s="182">
        <v>279</v>
      </c>
      <c r="AN163" s="182">
        <v>4146</v>
      </c>
      <c r="AO163" s="182">
        <v>2053</v>
      </c>
      <c r="AP163" s="182">
        <v>299</v>
      </c>
      <c r="AQ163" s="182">
        <v>227</v>
      </c>
      <c r="AR163" s="182">
        <v>4373</v>
      </c>
      <c r="AS163" s="182">
        <v>1474</v>
      </c>
      <c r="AT163" s="182">
        <v>1474</v>
      </c>
      <c r="AU163" s="182">
        <v>0</v>
      </c>
    </row>
    <row r="164" spans="1:47" ht="9.75" customHeight="1">
      <c r="A164" s="183"/>
      <c r="B164" s="363"/>
      <c r="C164" s="363"/>
      <c r="D164" s="364"/>
      <c r="E164" s="364"/>
      <c r="F164" s="364"/>
      <c r="G164" s="364"/>
      <c r="H164" s="364"/>
      <c r="I164" s="364"/>
      <c r="J164" s="364"/>
      <c r="K164" s="364"/>
      <c r="L164" s="364"/>
      <c r="M164" s="364"/>
      <c r="N164" s="363">
        <v>0</v>
      </c>
      <c r="O164" s="363">
        <v>0</v>
      </c>
      <c r="P164" s="183"/>
      <c r="Q164" s="364"/>
      <c r="R164" s="364"/>
      <c r="S164" s="364"/>
      <c r="T164" s="364"/>
      <c r="U164" s="364"/>
      <c r="V164" s="364"/>
      <c r="W164" s="364"/>
      <c r="X164" s="364"/>
      <c r="Y164" s="364"/>
      <c r="Z164" s="364"/>
      <c r="AA164" s="363"/>
      <c r="AB164" s="363"/>
      <c r="AC164" s="183"/>
      <c r="AD164" s="183"/>
      <c r="AE164" s="183"/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/>
      <c r="AP164" s="183"/>
      <c r="AQ164" s="183"/>
      <c r="AR164" s="183"/>
      <c r="AS164" s="183"/>
      <c r="AT164" s="263"/>
      <c r="AU164" s="256"/>
    </row>
    <row r="165" spans="1:47" ht="13.5" customHeight="1">
      <c r="A165" s="183" t="s">
        <v>506</v>
      </c>
      <c r="B165" s="364">
        <v>0</v>
      </c>
      <c r="C165" s="364">
        <v>0</v>
      </c>
      <c r="D165" s="364">
        <v>4727</v>
      </c>
      <c r="E165" s="364">
        <v>2288</v>
      </c>
      <c r="F165" s="364">
        <v>3255</v>
      </c>
      <c r="G165" s="364">
        <v>1644</v>
      </c>
      <c r="H165" s="364">
        <v>3162</v>
      </c>
      <c r="I165" s="364">
        <v>1615</v>
      </c>
      <c r="J165" s="364">
        <v>2266</v>
      </c>
      <c r="K165" s="364">
        <v>1148</v>
      </c>
      <c r="L165" s="364">
        <v>1743</v>
      </c>
      <c r="M165" s="364">
        <v>918</v>
      </c>
      <c r="N165" s="363">
        <v>15153</v>
      </c>
      <c r="O165" s="363">
        <v>7613</v>
      </c>
      <c r="P165" s="183" t="s">
        <v>506</v>
      </c>
      <c r="Q165" s="364">
        <v>1915</v>
      </c>
      <c r="R165" s="364">
        <v>940</v>
      </c>
      <c r="S165" s="364">
        <v>1121</v>
      </c>
      <c r="T165" s="364">
        <v>511</v>
      </c>
      <c r="U165" s="364">
        <v>1200</v>
      </c>
      <c r="V165" s="364">
        <v>600</v>
      </c>
      <c r="W165" s="364">
        <v>722</v>
      </c>
      <c r="X165" s="364">
        <v>378</v>
      </c>
      <c r="Y165" s="364">
        <v>393</v>
      </c>
      <c r="Z165" s="364">
        <v>207</v>
      </c>
      <c r="AA165" s="363">
        <v>5351</v>
      </c>
      <c r="AB165" s="363">
        <v>2636</v>
      </c>
      <c r="AC165" s="183" t="s">
        <v>506</v>
      </c>
      <c r="AD165" s="183">
        <v>0</v>
      </c>
      <c r="AE165" s="183">
        <v>86</v>
      </c>
      <c r="AF165" s="183">
        <v>70</v>
      </c>
      <c r="AG165" s="183">
        <v>71</v>
      </c>
      <c r="AH165" s="183">
        <v>59</v>
      </c>
      <c r="AI165" s="183">
        <v>44</v>
      </c>
      <c r="AJ165" s="183">
        <v>330</v>
      </c>
      <c r="AK165" s="183">
        <v>234</v>
      </c>
      <c r="AL165" s="183">
        <v>230</v>
      </c>
      <c r="AM165" s="183">
        <v>4</v>
      </c>
      <c r="AN165" s="183">
        <v>361</v>
      </c>
      <c r="AO165" s="183">
        <v>307</v>
      </c>
      <c r="AP165" s="183">
        <v>0</v>
      </c>
      <c r="AQ165" s="183">
        <v>88</v>
      </c>
      <c r="AR165" s="183">
        <v>449</v>
      </c>
      <c r="AS165" s="247">
        <v>20</v>
      </c>
      <c r="AT165" s="183">
        <v>20</v>
      </c>
      <c r="AU165" s="256"/>
    </row>
    <row r="166" spans="1:47" ht="13.5" customHeight="1">
      <c r="A166" s="183" t="s">
        <v>507</v>
      </c>
      <c r="B166" s="364">
        <v>0</v>
      </c>
      <c r="C166" s="364">
        <v>0</v>
      </c>
      <c r="D166" s="364">
        <v>11296</v>
      </c>
      <c r="E166" s="364">
        <v>5749</v>
      </c>
      <c r="F166" s="364">
        <v>5425</v>
      </c>
      <c r="G166" s="364">
        <v>2908</v>
      </c>
      <c r="H166" s="364">
        <v>3474</v>
      </c>
      <c r="I166" s="364">
        <v>1948</v>
      </c>
      <c r="J166" s="364">
        <v>1949</v>
      </c>
      <c r="K166" s="364">
        <v>1060</v>
      </c>
      <c r="L166" s="364">
        <v>1334</v>
      </c>
      <c r="M166" s="364">
        <v>716</v>
      </c>
      <c r="N166" s="363">
        <v>23478</v>
      </c>
      <c r="O166" s="363">
        <v>12381</v>
      </c>
      <c r="P166" s="183" t="s">
        <v>507</v>
      </c>
      <c r="Q166" s="364">
        <v>4643</v>
      </c>
      <c r="R166" s="364">
        <v>2267</v>
      </c>
      <c r="S166" s="364">
        <v>1772</v>
      </c>
      <c r="T166" s="364">
        <v>969</v>
      </c>
      <c r="U166" s="364">
        <v>970</v>
      </c>
      <c r="V166" s="364">
        <v>574</v>
      </c>
      <c r="W166" s="364">
        <v>309</v>
      </c>
      <c r="X166" s="364">
        <v>162</v>
      </c>
      <c r="Y166" s="364">
        <v>292</v>
      </c>
      <c r="Z166" s="364">
        <v>154</v>
      </c>
      <c r="AA166" s="363">
        <v>7986</v>
      </c>
      <c r="AB166" s="363">
        <v>4126</v>
      </c>
      <c r="AC166" s="183" t="s">
        <v>507</v>
      </c>
      <c r="AD166" s="183">
        <v>0</v>
      </c>
      <c r="AE166" s="183">
        <v>208</v>
      </c>
      <c r="AF166" s="183">
        <v>166</v>
      </c>
      <c r="AG166" s="183">
        <v>146</v>
      </c>
      <c r="AH166" s="183">
        <v>119</v>
      </c>
      <c r="AI166" s="183">
        <v>105</v>
      </c>
      <c r="AJ166" s="183">
        <v>744</v>
      </c>
      <c r="AK166" s="183">
        <v>493</v>
      </c>
      <c r="AL166" s="183">
        <v>444</v>
      </c>
      <c r="AM166" s="183">
        <v>49</v>
      </c>
      <c r="AN166" s="183">
        <v>570</v>
      </c>
      <c r="AO166" s="183">
        <v>170</v>
      </c>
      <c r="AP166" s="183">
        <v>63</v>
      </c>
      <c r="AQ166" s="183">
        <v>5</v>
      </c>
      <c r="AR166" s="183">
        <v>575</v>
      </c>
      <c r="AS166" s="247">
        <v>175</v>
      </c>
      <c r="AT166" s="183">
        <v>175</v>
      </c>
      <c r="AU166" s="256"/>
    </row>
    <row r="167" spans="1:47" ht="13.5" customHeight="1">
      <c r="A167" s="183" t="s">
        <v>508</v>
      </c>
      <c r="B167" s="364">
        <v>0</v>
      </c>
      <c r="C167" s="364">
        <v>0</v>
      </c>
      <c r="D167" s="364">
        <v>5455</v>
      </c>
      <c r="E167" s="364">
        <v>2849</v>
      </c>
      <c r="F167" s="364">
        <v>1876</v>
      </c>
      <c r="G167" s="364">
        <v>1018</v>
      </c>
      <c r="H167" s="364">
        <v>1489</v>
      </c>
      <c r="I167" s="364">
        <v>859</v>
      </c>
      <c r="J167" s="364">
        <v>826</v>
      </c>
      <c r="K167" s="364">
        <v>472</v>
      </c>
      <c r="L167" s="364">
        <v>569</v>
      </c>
      <c r="M167" s="364">
        <v>295</v>
      </c>
      <c r="N167" s="363">
        <v>10215</v>
      </c>
      <c r="O167" s="363">
        <v>5493</v>
      </c>
      <c r="P167" s="183" t="s">
        <v>508</v>
      </c>
      <c r="Q167" s="364">
        <v>1930</v>
      </c>
      <c r="R167" s="364">
        <v>965</v>
      </c>
      <c r="S167" s="364">
        <v>638</v>
      </c>
      <c r="T167" s="364">
        <v>356</v>
      </c>
      <c r="U167" s="364">
        <v>511</v>
      </c>
      <c r="V167" s="364">
        <v>305</v>
      </c>
      <c r="W167" s="364">
        <v>162</v>
      </c>
      <c r="X167" s="364">
        <v>93</v>
      </c>
      <c r="Y167" s="364">
        <v>152</v>
      </c>
      <c r="Z167" s="364">
        <v>74</v>
      </c>
      <c r="AA167" s="363">
        <v>3393</v>
      </c>
      <c r="AB167" s="363">
        <v>1793</v>
      </c>
      <c r="AC167" s="183" t="s">
        <v>508</v>
      </c>
      <c r="AD167" s="183">
        <v>0</v>
      </c>
      <c r="AE167" s="183">
        <v>89</v>
      </c>
      <c r="AF167" s="183">
        <v>73</v>
      </c>
      <c r="AG167" s="183">
        <v>67</v>
      </c>
      <c r="AH167" s="183">
        <v>53</v>
      </c>
      <c r="AI167" s="183">
        <v>45</v>
      </c>
      <c r="AJ167" s="183">
        <v>327</v>
      </c>
      <c r="AK167" s="183">
        <v>176</v>
      </c>
      <c r="AL167" s="183">
        <v>162</v>
      </c>
      <c r="AM167" s="183">
        <v>14</v>
      </c>
      <c r="AN167" s="183">
        <v>215</v>
      </c>
      <c r="AO167" s="183">
        <v>104</v>
      </c>
      <c r="AP167" s="183">
        <v>26</v>
      </c>
      <c r="AQ167" s="183">
        <v>0</v>
      </c>
      <c r="AR167" s="183">
        <v>215</v>
      </c>
      <c r="AS167" s="247">
        <v>77</v>
      </c>
      <c r="AT167" s="183">
        <v>77</v>
      </c>
      <c r="AU167" s="256"/>
    </row>
    <row r="168" spans="1:47" ht="13.5" customHeight="1">
      <c r="A168" s="183" t="s">
        <v>509</v>
      </c>
      <c r="B168" s="364">
        <v>0</v>
      </c>
      <c r="C168" s="364">
        <v>0</v>
      </c>
      <c r="D168" s="364">
        <v>6122</v>
      </c>
      <c r="E168" s="364">
        <v>3251</v>
      </c>
      <c r="F168" s="364">
        <v>2985</v>
      </c>
      <c r="G168" s="364">
        <v>1633</v>
      </c>
      <c r="H168" s="364">
        <v>2365</v>
      </c>
      <c r="I168" s="364">
        <v>1364</v>
      </c>
      <c r="J168" s="364">
        <v>1319</v>
      </c>
      <c r="K168" s="364">
        <v>769</v>
      </c>
      <c r="L168" s="364">
        <v>782</v>
      </c>
      <c r="M168" s="364">
        <v>453</v>
      </c>
      <c r="N168" s="363">
        <v>13573</v>
      </c>
      <c r="O168" s="363">
        <v>7470</v>
      </c>
      <c r="P168" s="183" t="s">
        <v>509</v>
      </c>
      <c r="Q168" s="364">
        <v>2254</v>
      </c>
      <c r="R168" s="364">
        <v>1189</v>
      </c>
      <c r="S168" s="364">
        <v>854</v>
      </c>
      <c r="T168" s="364">
        <v>409</v>
      </c>
      <c r="U168" s="364">
        <v>737</v>
      </c>
      <c r="V168" s="364">
        <v>418</v>
      </c>
      <c r="W168" s="364">
        <v>245</v>
      </c>
      <c r="X168" s="364">
        <v>137</v>
      </c>
      <c r="Y168" s="364">
        <v>267</v>
      </c>
      <c r="Z168" s="364">
        <v>137</v>
      </c>
      <c r="AA168" s="363">
        <v>4357</v>
      </c>
      <c r="AB168" s="363">
        <v>2290</v>
      </c>
      <c r="AC168" s="183" t="s">
        <v>509</v>
      </c>
      <c r="AD168" s="183">
        <v>0</v>
      </c>
      <c r="AE168" s="183">
        <v>116</v>
      </c>
      <c r="AF168" s="183">
        <v>94</v>
      </c>
      <c r="AG168" s="183">
        <v>74</v>
      </c>
      <c r="AH168" s="183">
        <v>53</v>
      </c>
      <c r="AI168" s="183">
        <v>30</v>
      </c>
      <c r="AJ168" s="183">
        <v>367</v>
      </c>
      <c r="AK168" s="183">
        <v>182</v>
      </c>
      <c r="AL168" s="183">
        <v>182</v>
      </c>
      <c r="AM168" s="183">
        <v>0</v>
      </c>
      <c r="AN168" s="183">
        <v>228</v>
      </c>
      <c r="AO168" s="183">
        <v>98</v>
      </c>
      <c r="AP168" s="183">
        <v>5</v>
      </c>
      <c r="AQ168" s="183">
        <v>1</v>
      </c>
      <c r="AR168" s="183">
        <v>229</v>
      </c>
      <c r="AS168" s="247">
        <v>102</v>
      </c>
      <c r="AT168" s="183">
        <v>102</v>
      </c>
      <c r="AU168" s="256"/>
    </row>
    <row r="169" spans="1:47" ht="13.5" customHeight="1">
      <c r="A169" s="183" t="s">
        <v>510</v>
      </c>
      <c r="B169" s="364">
        <v>0</v>
      </c>
      <c r="C169" s="364">
        <v>0</v>
      </c>
      <c r="D169" s="364">
        <v>5351</v>
      </c>
      <c r="E169" s="364">
        <v>3051</v>
      </c>
      <c r="F169" s="364">
        <v>1411</v>
      </c>
      <c r="G169" s="364">
        <v>819</v>
      </c>
      <c r="H169" s="364">
        <v>953</v>
      </c>
      <c r="I169" s="364">
        <v>570</v>
      </c>
      <c r="J169" s="364">
        <v>521</v>
      </c>
      <c r="K169" s="364">
        <v>292</v>
      </c>
      <c r="L169" s="364">
        <v>277</v>
      </c>
      <c r="M169" s="364">
        <v>146</v>
      </c>
      <c r="N169" s="363">
        <v>8513</v>
      </c>
      <c r="O169" s="363">
        <v>4878</v>
      </c>
      <c r="P169" s="183" t="s">
        <v>510</v>
      </c>
      <c r="Q169" s="364">
        <v>953</v>
      </c>
      <c r="R169" s="364">
        <v>570</v>
      </c>
      <c r="S169" s="364">
        <v>295</v>
      </c>
      <c r="T169" s="364">
        <v>145</v>
      </c>
      <c r="U169" s="364">
        <v>280</v>
      </c>
      <c r="V169" s="364">
        <v>177</v>
      </c>
      <c r="W169" s="364">
        <v>125</v>
      </c>
      <c r="X169" s="364">
        <v>71</v>
      </c>
      <c r="Y169" s="364">
        <v>79</v>
      </c>
      <c r="Z169" s="364">
        <v>44</v>
      </c>
      <c r="AA169" s="363">
        <v>1732</v>
      </c>
      <c r="AB169" s="363">
        <v>1007</v>
      </c>
      <c r="AC169" s="183" t="s">
        <v>510</v>
      </c>
      <c r="AD169" s="183">
        <v>0</v>
      </c>
      <c r="AE169" s="183">
        <v>98</v>
      </c>
      <c r="AF169" s="183">
        <v>61</v>
      </c>
      <c r="AG169" s="183">
        <v>49</v>
      </c>
      <c r="AH169" s="183">
        <v>38</v>
      </c>
      <c r="AI169" s="183">
        <v>25</v>
      </c>
      <c r="AJ169" s="183">
        <v>271</v>
      </c>
      <c r="AK169" s="183">
        <v>145</v>
      </c>
      <c r="AL169" s="183">
        <v>145</v>
      </c>
      <c r="AM169" s="183">
        <v>0</v>
      </c>
      <c r="AN169" s="183">
        <v>133</v>
      </c>
      <c r="AO169" s="183">
        <v>52</v>
      </c>
      <c r="AP169" s="183">
        <v>27</v>
      </c>
      <c r="AQ169" s="183">
        <v>7</v>
      </c>
      <c r="AR169" s="183">
        <v>140</v>
      </c>
      <c r="AS169" s="247">
        <v>91</v>
      </c>
      <c r="AT169" s="183">
        <v>91</v>
      </c>
      <c r="AU169" s="256"/>
    </row>
    <row r="170" spans="1:47" ht="13.5" customHeight="1">
      <c r="A170" s="183" t="s">
        <v>511</v>
      </c>
      <c r="B170" s="364">
        <v>0</v>
      </c>
      <c r="C170" s="364">
        <v>0</v>
      </c>
      <c r="D170" s="364">
        <v>1699</v>
      </c>
      <c r="E170" s="364">
        <v>843</v>
      </c>
      <c r="F170" s="364">
        <v>589</v>
      </c>
      <c r="G170" s="364">
        <v>307</v>
      </c>
      <c r="H170" s="364">
        <v>335</v>
      </c>
      <c r="I170" s="364">
        <v>163</v>
      </c>
      <c r="J170" s="364">
        <v>217</v>
      </c>
      <c r="K170" s="364">
        <v>132</v>
      </c>
      <c r="L170" s="364">
        <v>102</v>
      </c>
      <c r="M170" s="364">
        <v>46</v>
      </c>
      <c r="N170" s="363">
        <v>2942</v>
      </c>
      <c r="O170" s="363">
        <v>1491</v>
      </c>
      <c r="P170" s="183" t="s">
        <v>511</v>
      </c>
      <c r="Q170" s="364">
        <v>564</v>
      </c>
      <c r="R170" s="364">
        <v>302</v>
      </c>
      <c r="S170" s="364">
        <v>171</v>
      </c>
      <c r="T170" s="364">
        <v>95</v>
      </c>
      <c r="U170" s="364">
        <v>122</v>
      </c>
      <c r="V170" s="364">
        <v>54</v>
      </c>
      <c r="W170" s="364">
        <v>60</v>
      </c>
      <c r="X170" s="364">
        <v>34</v>
      </c>
      <c r="Y170" s="364">
        <v>25</v>
      </c>
      <c r="Z170" s="364">
        <v>9</v>
      </c>
      <c r="AA170" s="363">
        <v>942</v>
      </c>
      <c r="AB170" s="363">
        <v>494</v>
      </c>
      <c r="AC170" s="183" t="s">
        <v>511</v>
      </c>
      <c r="AD170" s="183">
        <v>0</v>
      </c>
      <c r="AE170" s="183">
        <v>44</v>
      </c>
      <c r="AF170" s="183">
        <v>33</v>
      </c>
      <c r="AG170" s="183">
        <v>22</v>
      </c>
      <c r="AH170" s="183">
        <v>9</v>
      </c>
      <c r="AI170" s="183">
        <v>4</v>
      </c>
      <c r="AJ170" s="183">
        <v>112</v>
      </c>
      <c r="AK170" s="183">
        <v>70</v>
      </c>
      <c r="AL170" s="183">
        <v>65</v>
      </c>
      <c r="AM170" s="183">
        <v>5</v>
      </c>
      <c r="AN170" s="183">
        <v>98</v>
      </c>
      <c r="AO170" s="183">
        <v>49</v>
      </c>
      <c r="AP170" s="183">
        <v>1</v>
      </c>
      <c r="AQ170" s="183">
        <v>0</v>
      </c>
      <c r="AR170" s="183">
        <v>98</v>
      </c>
      <c r="AS170" s="247">
        <v>38</v>
      </c>
      <c r="AT170" s="183">
        <v>38</v>
      </c>
      <c r="AU170" s="256"/>
    </row>
    <row r="171" spans="1:47" ht="13.5" customHeight="1">
      <c r="A171" s="183" t="s">
        <v>512</v>
      </c>
      <c r="B171" s="364">
        <v>0</v>
      </c>
      <c r="C171" s="364">
        <v>0</v>
      </c>
      <c r="D171" s="364">
        <v>3075</v>
      </c>
      <c r="E171" s="364">
        <v>1468</v>
      </c>
      <c r="F171" s="364">
        <v>1091</v>
      </c>
      <c r="G171" s="364">
        <v>576</v>
      </c>
      <c r="H171" s="364">
        <v>678</v>
      </c>
      <c r="I171" s="364">
        <v>335</v>
      </c>
      <c r="J171" s="364">
        <v>393</v>
      </c>
      <c r="K171" s="364">
        <v>212</v>
      </c>
      <c r="L171" s="364">
        <v>191</v>
      </c>
      <c r="M171" s="364">
        <v>79</v>
      </c>
      <c r="N171" s="363">
        <v>5428</v>
      </c>
      <c r="O171" s="363">
        <v>2670</v>
      </c>
      <c r="P171" s="183" t="s">
        <v>512</v>
      </c>
      <c r="Q171" s="364">
        <v>1097</v>
      </c>
      <c r="R171" s="364">
        <v>516</v>
      </c>
      <c r="S171" s="364">
        <v>303</v>
      </c>
      <c r="T171" s="364">
        <v>166</v>
      </c>
      <c r="U171" s="364">
        <v>179</v>
      </c>
      <c r="V171" s="364">
        <v>92</v>
      </c>
      <c r="W171" s="364">
        <v>87</v>
      </c>
      <c r="X171" s="364">
        <v>44</v>
      </c>
      <c r="Y171" s="364">
        <v>42</v>
      </c>
      <c r="Z171" s="364">
        <v>27</v>
      </c>
      <c r="AA171" s="363">
        <v>1708</v>
      </c>
      <c r="AB171" s="363">
        <v>845</v>
      </c>
      <c r="AC171" s="183" t="s">
        <v>512</v>
      </c>
      <c r="AD171" s="183">
        <v>0</v>
      </c>
      <c r="AE171" s="183">
        <v>62</v>
      </c>
      <c r="AF171" s="183">
        <v>45</v>
      </c>
      <c r="AG171" s="183">
        <v>37</v>
      </c>
      <c r="AH171" s="183">
        <v>25</v>
      </c>
      <c r="AI171" s="183">
        <v>12</v>
      </c>
      <c r="AJ171" s="183">
        <v>181</v>
      </c>
      <c r="AK171" s="183">
        <v>96</v>
      </c>
      <c r="AL171" s="183">
        <v>85</v>
      </c>
      <c r="AM171" s="183">
        <v>11</v>
      </c>
      <c r="AN171" s="183">
        <v>124</v>
      </c>
      <c r="AO171" s="183">
        <v>67</v>
      </c>
      <c r="AP171" s="183">
        <v>0</v>
      </c>
      <c r="AQ171" s="183">
        <v>0</v>
      </c>
      <c r="AR171" s="183">
        <v>124</v>
      </c>
      <c r="AS171" s="247">
        <v>57</v>
      </c>
      <c r="AT171" s="183">
        <v>57</v>
      </c>
      <c r="AU171" s="256"/>
    </row>
    <row r="172" spans="1:47" ht="13.5" customHeight="1">
      <c r="A172" s="183" t="s">
        <v>513</v>
      </c>
      <c r="B172" s="364">
        <v>0</v>
      </c>
      <c r="C172" s="364">
        <v>0</v>
      </c>
      <c r="D172" s="364">
        <v>4486</v>
      </c>
      <c r="E172" s="364">
        <v>2204</v>
      </c>
      <c r="F172" s="364">
        <v>2041</v>
      </c>
      <c r="G172" s="364">
        <v>1023</v>
      </c>
      <c r="H172" s="364">
        <v>1303</v>
      </c>
      <c r="I172" s="364">
        <v>620</v>
      </c>
      <c r="J172" s="364">
        <v>681</v>
      </c>
      <c r="K172" s="364">
        <v>326</v>
      </c>
      <c r="L172" s="364">
        <v>539</v>
      </c>
      <c r="M172" s="364">
        <v>274</v>
      </c>
      <c r="N172" s="363">
        <v>9050</v>
      </c>
      <c r="O172" s="363">
        <v>4447</v>
      </c>
      <c r="P172" s="183" t="s">
        <v>513</v>
      </c>
      <c r="Q172" s="364">
        <v>1713</v>
      </c>
      <c r="R172" s="364">
        <v>803</v>
      </c>
      <c r="S172" s="364">
        <v>640</v>
      </c>
      <c r="T172" s="364">
        <v>318</v>
      </c>
      <c r="U172" s="364">
        <v>443</v>
      </c>
      <c r="V172" s="364">
        <v>217</v>
      </c>
      <c r="W172" s="364">
        <v>208</v>
      </c>
      <c r="X172" s="364">
        <v>103</v>
      </c>
      <c r="Y172" s="364">
        <v>247</v>
      </c>
      <c r="Z172" s="364">
        <v>130</v>
      </c>
      <c r="AA172" s="363">
        <v>3251</v>
      </c>
      <c r="AB172" s="363">
        <v>1571</v>
      </c>
      <c r="AC172" s="183" t="s">
        <v>513</v>
      </c>
      <c r="AD172" s="183">
        <v>0</v>
      </c>
      <c r="AE172" s="183">
        <v>86</v>
      </c>
      <c r="AF172" s="183">
        <v>67</v>
      </c>
      <c r="AG172" s="183">
        <v>57</v>
      </c>
      <c r="AH172" s="183">
        <v>32</v>
      </c>
      <c r="AI172" s="183">
        <v>29</v>
      </c>
      <c r="AJ172" s="183">
        <v>271</v>
      </c>
      <c r="AK172" s="183">
        <v>147</v>
      </c>
      <c r="AL172" s="183">
        <v>139</v>
      </c>
      <c r="AM172" s="183">
        <v>8</v>
      </c>
      <c r="AN172" s="183">
        <v>184</v>
      </c>
      <c r="AO172" s="183">
        <v>69</v>
      </c>
      <c r="AP172" s="183">
        <v>0</v>
      </c>
      <c r="AQ172" s="183">
        <v>0</v>
      </c>
      <c r="AR172" s="183">
        <v>184</v>
      </c>
      <c r="AS172" s="247">
        <v>83</v>
      </c>
      <c r="AT172" s="183">
        <v>83</v>
      </c>
      <c r="AU172" s="256"/>
    </row>
    <row r="173" spans="1:47" ht="13.5" customHeight="1">
      <c r="A173" s="183" t="s">
        <v>514</v>
      </c>
      <c r="B173" s="364">
        <v>0</v>
      </c>
      <c r="C173" s="364">
        <v>0</v>
      </c>
      <c r="D173" s="364">
        <v>1770</v>
      </c>
      <c r="E173" s="364">
        <v>956</v>
      </c>
      <c r="F173" s="364">
        <v>608</v>
      </c>
      <c r="G173" s="364">
        <v>368</v>
      </c>
      <c r="H173" s="364">
        <v>437</v>
      </c>
      <c r="I173" s="364">
        <v>281</v>
      </c>
      <c r="J173" s="364">
        <v>231</v>
      </c>
      <c r="K173" s="364">
        <v>146</v>
      </c>
      <c r="L173" s="364">
        <v>153</v>
      </c>
      <c r="M173" s="364">
        <v>104</v>
      </c>
      <c r="N173" s="363">
        <v>3199</v>
      </c>
      <c r="O173" s="363">
        <v>1855</v>
      </c>
      <c r="P173" s="183" t="s">
        <v>514</v>
      </c>
      <c r="Q173" s="364">
        <v>805</v>
      </c>
      <c r="R173" s="364">
        <v>437</v>
      </c>
      <c r="S173" s="364">
        <v>204</v>
      </c>
      <c r="T173" s="364">
        <v>135</v>
      </c>
      <c r="U173" s="364">
        <v>136</v>
      </c>
      <c r="V173" s="364">
        <v>82</v>
      </c>
      <c r="W173" s="364">
        <v>58</v>
      </c>
      <c r="X173" s="364">
        <v>30</v>
      </c>
      <c r="Y173" s="364">
        <v>28</v>
      </c>
      <c r="Z173" s="364">
        <v>15</v>
      </c>
      <c r="AA173" s="363">
        <v>1231</v>
      </c>
      <c r="AB173" s="363">
        <v>699</v>
      </c>
      <c r="AC173" s="183" t="s">
        <v>514</v>
      </c>
      <c r="AD173" s="183">
        <v>0</v>
      </c>
      <c r="AE173" s="183">
        <v>30</v>
      </c>
      <c r="AF173" s="183">
        <v>23</v>
      </c>
      <c r="AG173" s="183">
        <v>20</v>
      </c>
      <c r="AH173" s="183">
        <v>15</v>
      </c>
      <c r="AI173" s="183">
        <v>13</v>
      </c>
      <c r="AJ173" s="183">
        <v>101</v>
      </c>
      <c r="AK173" s="183">
        <v>50</v>
      </c>
      <c r="AL173" s="183">
        <v>47</v>
      </c>
      <c r="AM173" s="183">
        <v>3</v>
      </c>
      <c r="AN173" s="183">
        <v>65</v>
      </c>
      <c r="AO173" s="183">
        <v>27</v>
      </c>
      <c r="AP173" s="183">
        <v>3</v>
      </c>
      <c r="AQ173" s="183">
        <v>0</v>
      </c>
      <c r="AR173" s="183">
        <v>65</v>
      </c>
      <c r="AS173" s="247">
        <v>24</v>
      </c>
      <c r="AT173" s="183">
        <v>24</v>
      </c>
      <c r="AU173" s="256"/>
    </row>
    <row r="174" spans="1:47" ht="13.5" customHeight="1">
      <c r="A174" s="183" t="s">
        <v>515</v>
      </c>
      <c r="B174" s="364">
        <v>0</v>
      </c>
      <c r="C174" s="364">
        <v>0</v>
      </c>
      <c r="D174" s="364">
        <v>1224</v>
      </c>
      <c r="E174" s="364">
        <v>638</v>
      </c>
      <c r="F174" s="364">
        <v>291</v>
      </c>
      <c r="G174" s="364">
        <v>141</v>
      </c>
      <c r="H174" s="364">
        <v>153</v>
      </c>
      <c r="I174" s="364">
        <v>73</v>
      </c>
      <c r="J174" s="364">
        <v>66</v>
      </c>
      <c r="K174" s="364">
        <v>30</v>
      </c>
      <c r="L174" s="364">
        <v>40</v>
      </c>
      <c r="M174" s="364">
        <v>13</v>
      </c>
      <c r="N174" s="363">
        <v>1774</v>
      </c>
      <c r="O174" s="363">
        <v>895</v>
      </c>
      <c r="P174" s="183" t="s">
        <v>515</v>
      </c>
      <c r="Q174" s="364">
        <v>248</v>
      </c>
      <c r="R174" s="364">
        <v>134</v>
      </c>
      <c r="S174" s="364">
        <v>69</v>
      </c>
      <c r="T174" s="364">
        <v>36</v>
      </c>
      <c r="U174" s="364">
        <v>31</v>
      </c>
      <c r="V174" s="364">
        <v>18</v>
      </c>
      <c r="W174" s="364">
        <v>5</v>
      </c>
      <c r="X174" s="364">
        <v>2</v>
      </c>
      <c r="Y174" s="364">
        <v>3</v>
      </c>
      <c r="Z174" s="364">
        <v>1</v>
      </c>
      <c r="AA174" s="363">
        <v>356</v>
      </c>
      <c r="AB174" s="363">
        <v>191</v>
      </c>
      <c r="AC174" s="183" t="s">
        <v>515</v>
      </c>
      <c r="AD174" s="183">
        <v>0</v>
      </c>
      <c r="AE174" s="183">
        <v>29</v>
      </c>
      <c r="AF174" s="183">
        <v>18</v>
      </c>
      <c r="AG174" s="183">
        <v>11</v>
      </c>
      <c r="AH174" s="183">
        <v>8</v>
      </c>
      <c r="AI174" s="183">
        <v>5</v>
      </c>
      <c r="AJ174" s="183">
        <v>71</v>
      </c>
      <c r="AK174" s="183">
        <v>35</v>
      </c>
      <c r="AL174" s="183">
        <v>32</v>
      </c>
      <c r="AM174" s="183">
        <v>3</v>
      </c>
      <c r="AN174" s="183">
        <v>44</v>
      </c>
      <c r="AO174" s="183">
        <v>18</v>
      </c>
      <c r="AP174" s="183">
        <v>0</v>
      </c>
      <c r="AQ174" s="183">
        <v>1</v>
      </c>
      <c r="AR174" s="183">
        <v>45</v>
      </c>
      <c r="AS174" s="247">
        <v>28</v>
      </c>
      <c r="AT174" s="183">
        <v>28</v>
      </c>
      <c r="AU174" s="256"/>
    </row>
    <row r="175" spans="1:47" ht="13.5" customHeight="1">
      <c r="A175" s="183" t="s">
        <v>516</v>
      </c>
      <c r="B175" s="364">
        <v>0</v>
      </c>
      <c r="C175" s="364">
        <v>0</v>
      </c>
      <c r="D175" s="364">
        <v>1233</v>
      </c>
      <c r="E175" s="364">
        <v>617</v>
      </c>
      <c r="F175" s="364">
        <v>495</v>
      </c>
      <c r="G175" s="364">
        <v>255</v>
      </c>
      <c r="H175" s="364">
        <v>301</v>
      </c>
      <c r="I175" s="364">
        <v>147</v>
      </c>
      <c r="J175" s="364">
        <v>181</v>
      </c>
      <c r="K175" s="364">
        <v>95</v>
      </c>
      <c r="L175" s="364">
        <v>112</v>
      </c>
      <c r="M175" s="364">
        <v>46</v>
      </c>
      <c r="N175" s="363">
        <v>2322</v>
      </c>
      <c r="O175" s="363">
        <v>1160</v>
      </c>
      <c r="P175" s="183" t="s">
        <v>516</v>
      </c>
      <c r="Q175" s="364">
        <v>524</v>
      </c>
      <c r="R175" s="364">
        <v>279</v>
      </c>
      <c r="S175" s="364">
        <v>146</v>
      </c>
      <c r="T175" s="364">
        <v>78</v>
      </c>
      <c r="U175" s="364">
        <v>57</v>
      </c>
      <c r="V175" s="364">
        <v>29</v>
      </c>
      <c r="W175" s="364">
        <v>44</v>
      </c>
      <c r="X175" s="364">
        <v>29</v>
      </c>
      <c r="Y175" s="364">
        <v>21</v>
      </c>
      <c r="Z175" s="364">
        <v>7</v>
      </c>
      <c r="AA175" s="363">
        <v>792</v>
      </c>
      <c r="AB175" s="363">
        <v>422</v>
      </c>
      <c r="AC175" s="183" t="s">
        <v>516</v>
      </c>
      <c r="AD175" s="183">
        <v>0</v>
      </c>
      <c r="AE175" s="183">
        <v>36</v>
      </c>
      <c r="AF175" s="183">
        <v>29</v>
      </c>
      <c r="AG175" s="183">
        <v>25</v>
      </c>
      <c r="AH175" s="183">
        <v>16</v>
      </c>
      <c r="AI175" s="183">
        <v>9</v>
      </c>
      <c r="AJ175" s="183">
        <v>115</v>
      </c>
      <c r="AK175" s="183">
        <v>54</v>
      </c>
      <c r="AL175" s="183">
        <v>47</v>
      </c>
      <c r="AM175" s="183">
        <v>7</v>
      </c>
      <c r="AN175" s="183">
        <v>74</v>
      </c>
      <c r="AO175" s="183">
        <v>21</v>
      </c>
      <c r="AP175" s="183">
        <v>0</v>
      </c>
      <c r="AQ175" s="183">
        <v>3</v>
      </c>
      <c r="AR175" s="183">
        <v>77</v>
      </c>
      <c r="AS175" s="247">
        <v>33</v>
      </c>
      <c r="AT175" s="183">
        <v>33</v>
      </c>
      <c r="AU175" s="256"/>
    </row>
    <row r="176" spans="1:47" ht="13.5" customHeight="1">
      <c r="A176" s="183" t="s">
        <v>517</v>
      </c>
      <c r="B176" s="364">
        <v>0</v>
      </c>
      <c r="C176" s="364">
        <v>0</v>
      </c>
      <c r="D176" s="364">
        <v>5513</v>
      </c>
      <c r="E176" s="364">
        <v>3019</v>
      </c>
      <c r="F176" s="364">
        <v>2487</v>
      </c>
      <c r="G176" s="364">
        <v>1362</v>
      </c>
      <c r="H176" s="364">
        <v>1712</v>
      </c>
      <c r="I176" s="364">
        <v>895</v>
      </c>
      <c r="J176" s="364">
        <v>920</v>
      </c>
      <c r="K176" s="364">
        <v>479</v>
      </c>
      <c r="L176" s="364">
        <v>524</v>
      </c>
      <c r="M176" s="364">
        <v>261</v>
      </c>
      <c r="N176" s="363">
        <v>11156</v>
      </c>
      <c r="O176" s="363">
        <v>6016</v>
      </c>
      <c r="P176" s="183" t="s">
        <v>517</v>
      </c>
      <c r="Q176" s="364">
        <v>1630</v>
      </c>
      <c r="R176" s="364">
        <v>876</v>
      </c>
      <c r="S176" s="364">
        <v>652</v>
      </c>
      <c r="T176" s="364">
        <v>309</v>
      </c>
      <c r="U176" s="364">
        <v>369</v>
      </c>
      <c r="V176" s="364">
        <v>192</v>
      </c>
      <c r="W176" s="364">
        <v>161</v>
      </c>
      <c r="X176" s="364">
        <v>83</v>
      </c>
      <c r="Y176" s="364">
        <v>120</v>
      </c>
      <c r="Z176" s="364">
        <v>55</v>
      </c>
      <c r="AA176" s="363">
        <v>2932</v>
      </c>
      <c r="AB176" s="363">
        <v>1515</v>
      </c>
      <c r="AC176" s="183" t="s">
        <v>517</v>
      </c>
      <c r="AD176" s="183">
        <v>0</v>
      </c>
      <c r="AE176" s="183">
        <v>140</v>
      </c>
      <c r="AF176" s="183">
        <v>120</v>
      </c>
      <c r="AG176" s="183">
        <v>89</v>
      </c>
      <c r="AH176" s="183">
        <v>56</v>
      </c>
      <c r="AI176" s="183">
        <v>37</v>
      </c>
      <c r="AJ176" s="183">
        <v>442</v>
      </c>
      <c r="AK176" s="183">
        <v>208</v>
      </c>
      <c r="AL176" s="183">
        <v>193</v>
      </c>
      <c r="AM176" s="183">
        <v>15</v>
      </c>
      <c r="AN176" s="183">
        <v>248</v>
      </c>
      <c r="AO176" s="183">
        <v>97</v>
      </c>
      <c r="AP176" s="183">
        <v>56</v>
      </c>
      <c r="AQ176" s="183">
        <v>63</v>
      </c>
      <c r="AR176" s="183">
        <v>311</v>
      </c>
      <c r="AS176" s="247">
        <v>141</v>
      </c>
      <c r="AT176" s="183">
        <v>141</v>
      </c>
      <c r="AU176" s="256"/>
    </row>
    <row r="177" spans="1:47" ht="13.5" customHeight="1">
      <c r="A177" s="183" t="s">
        <v>518</v>
      </c>
      <c r="B177" s="364">
        <v>0</v>
      </c>
      <c r="C177" s="364">
        <v>0</v>
      </c>
      <c r="D177" s="364">
        <v>4364</v>
      </c>
      <c r="E177" s="364">
        <v>2159</v>
      </c>
      <c r="F177" s="364">
        <v>1684</v>
      </c>
      <c r="G177" s="364">
        <v>819</v>
      </c>
      <c r="H177" s="364">
        <v>1229</v>
      </c>
      <c r="I177" s="364">
        <v>591</v>
      </c>
      <c r="J177" s="364">
        <v>712</v>
      </c>
      <c r="K177" s="364">
        <v>334</v>
      </c>
      <c r="L177" s="364">
        <v>534</v>
      </c>
      <c r="M177" s="364">
        <v>247</v>
      </c>
      <c r="N177" s="363">
        <v>8523</v>
      </c>
      <c r="O177" s="363">
        <v>4150</v>
      </c>
      <c r="P177" s="183" t="s">
        <v>518</v>
      </c>
      <c r="Q177" s="364">
        <v>1490</v>
      </c>
      <c r="R177" s="364">
        <v>710</v>
      </c>
      <c r="S177" s="364">
        <v>461</v>
      </c>
      <c r="T177" s="364">
        <v>205</v>
      </c>
      <c r="U177" s="364">
        <v>380</v>
      </c>
      <c r="V177" s="364">
        <v>171</v>
      </c>
      <c r="W177" s="364">
        <v>182</v>
      </c>
      <c r="X177" s="364">
        <v>81</v>
      </c>
      <c r="Y177" s="364">
        <v>132</v>
      </c>
      <c r="Z177" s="364">
        <v>56</v>
      </c>
      <c r="AA177" s="363">
        <v>2645</v>
      </c>
      <c r="AB177" s="363">
        <v>1223</v>
      </c>
      <c r="AC177" s="183" t="s">
        <v>518</v>
      </c>
      <c r="AD177" s="183">
        <v>0</v>
      </c>
      <c r="AE177" s="183">
        <v>96</v>
      </c>
      <c r="AF177" s="183">
        <v>78</v>
      </c>
      <c r="AG177" s="183">
        <v>59</v>
      </c>
      <c r="AH177" s="183">
        <v>46</v>
      </c>
      <c r="AI177" s="183">
        <v>33</v>
      </c>
      <c r="AJ177" s="183">
        <v>312</v>
      </c>
      <c r="AK177" s="183">
        <v>191</v>
      </c>
      <c r="AL177" s="183">
        <v>164</v>
      </c>
      <c r="AM177" s="183">
        <v>27</v>
      </c>
      <c r="AN177" s="183">
        <v>233</v>
      </c>
      <c r="AO177" s="183">
        <v>128</v>
      </c>
      <c r="AP177" s="183">
        <v>63</v>
      </c>
      <c r="AQ177" s="183">
        <v>4</v>
      </c>
      <c r="AR177" s="183">
        <v>237</v>
      </c>
      <c r="AS177" s="247">
        <v>86</v>
      </c>
      <c r="AT177" s="183">
        <v>86</v>
      </c>
      <c r="AU177" s="256"/>
    </row>
    <row r="178" spans="1:47" ht="13.5" customHeight="1">
      <c r="A178" s="183" t="s">
        <v>519</v>
      </c>
      <c r="B178" s="364">
        <v>0</v>
      </c>
      <c r="C178" s="364">
        <v>0</v>
      </c>
      <c r="D178" s="364">
        <v>3370</v>
      </c>
      <c r="E178" s="364">
        <v>1662</v>
      </c>
      <c r="F178" s="364">
        <v>1748</v>
      </c>
      <c r="G178" s="364">
        <v>866</v>
      </c>
      <c r="H178" s="364">
        <v>1165</v>
      </c>
      <c r="I178" s="364">
        <v>624</v>
      </c>
      <c r="J178" s="364">
        <v>615</v>
      </c>
      <c r="K178" s="364">
        <v>311</v>
      </c>
      <c r="L178" s="364">
        <v>410</v>
      </c>
      <c r="M178" s="364">
        <v>210</v>
      </c>
      <c r="N178" s="363">
        <v>7308</v>
      </c>
      <c r="O178" s="363">
        <v>3673</v>
      </c>
      <c r="P178" s="183" t="s">
        <v>519</v>
      </c>
      <c r="Q178" s="364">
        <v>1427</v>
      </c>
      <c r="R178" s="364">
        <v>699</v>
      </c>
      <c r="S178" s="364">
        <v>513</v>
      </c>
      <c r="T178" s="364">
        <v>251</v>
      </c>
      <c r="U178" s="364">
        <v>376</v>
      </c>
      <c r="V178" s="364">
        <v>197</v>
      </c>
      <c r="W178" s="364">
        <v>198</v>
      </c>
      <c r="X178" s="364">
        <v>110</v>
      </c>
      <c r="Y178" s="364">
        <v>129</v>
      </c>
      <c r="Z178" s="364">
        <v>64</v>
      </c>
      <c r="AA178" s="363">
        <v>2643</v>
      </c>
      <c r="AB178" s="363">
        <v>1321</v>
      </c>
      <c r="AC178" s="183" t="s">
        <v>519</v>
      </c>
      <c r="AD178" s="183">
        <v>0</v>
      </c>
      <c r="AE178" s="183">
        <v>74</v>
      </c>
      <c r="AF178" s="183">
        <v>57</v>
      </c>
      <c r="AG178" s="183">
        <v>46</v>
      </c>
      <c r="AH178" s="183">
        <v>27</v>
      </c>
      <c r="AI178" s="183">
        <v>20</v>
      </c>
      <c r="AJ178" s="183">
        <v>224</v>
      </c>
      <c r="AK178" s="183">
        <v>138</v>
      </c>
      <c r="AL178" s="183">
        <v>113</v>
      </c>
      <c r="AM178" s="183">
        <v>25</v>
      </c>
      <c r="AN178" s="183">
        <v>164</v>
      </c>
      <c r="AO178" s="183">
        <v>88</v>
      </c>
      <c r="AP178" s="183">
        <v>12</v>
      </c>
      <c r="AQ178" s="183">
        <v>5</v>
      </c>
      <c r="AR178" s="183">
        <v>169</v>
      </c>
      <c r="AS178" s="247">
        <v>58</v>
      </c>
      <c r="AT178" s="183">
        <v>58</v>
      </c>
      <c r="AU178" s="256"/>
    </row>
    <row r="179" spans="1:47" ht="13.5" customHeight="1">
      <c r="A179" s="183" t="s">
        <v>520</v>
      </c>
      <c r="B179" s="364">
        <v>0</v>
      </c>
      <c r="C179" s="364">
        <v>0</v>
      </c>
      <c r="D179" s="364">
        <v>1617</v>
      </c>
      <c r="E179" s="364">
        <v>830</v>
      </c>
      <c r="F179" s="364">
        <v>647</v>
      </c>
      <c r="G179" s="364">
        <v>332</v>
      </c>
      <c r="H179" s="364">
        <v>432</v>
      </c>
      <c r="I179" s="364">
        <v>231</v>
      </c>
      <c r="J179" s="364">
        <v>206</v>
      </c>
      <c r="K179" s="364">
        <v>102</v>
      </c>
      <c r="L179" s="364">
        <v>175</v>
      </c>
      <c r="M179" s="364">
        <v>68</v>
      </c>
      <c r="N179" s="363">
        <v>3077</v>
      </c>
      <c r="O179" s="363">
        <v>1563</v>
      </c>
      <c r="P179" s="183" t="s">
        <v>520</v>
      </c>
      <c r="Q179" s="364">
        <v>752</v>
      </c>
      <c r="R179" s="364">
        <v>387</v>
      </c>
      <c r="S179" s="364">
        <v>122</v>
      </c>
      <c r="T179" s="364">
        <v>65</v>
      </c>
      <c r="U179" s="364">
        <v>84</v>
      </c>
      <c r="V179" s="364">
        <v>44</v>
      </c>
      <c r="W179" s="364">
        <v>41</v>
      </c>
      <c r="X179" s="364">
        <v>23</v>
      </c>
      <c r="Y179" s="364">
        <v>56</v>
      </c>
      <c r="Z179" s="364">
        <v>29</v>
      </c>
      <c r="AA179" s="363">
        <v>1055</v>
      </c>
      <c r="AB179" s="363">
        <v>548</v>
      </c>
      <c r="AC179" s="183" t="s">
        <v>520</v>
      </c>
      <c r="AD179" s="183">
        <v>0</v>
      </c>
      <c r="AE179" s="183">
        <v>48</v>
      </c>
      <c r="AF179" s="183">
        <v>40</v>
      </c>
      <c r="AG179" s="183">
        <v>30</v>
      </c>
      <c r="AH179" s="183">
        <v>17</v>
      </c>
      <c r="AI179" s="183">
        <v>11</v>
      </c>
      <c r="AJ179" s="183">
        <v>146</v>
      </c>
      <c r="AK179" s="183">
        <v>87</v>
      </c>
      <c r="AL179" s="183">
        <v>78</v>
      </c>
      <c r="AM179" s="183">
        <v>9</v>
      </c>
      <c r="AN179" s="183">
        <v>84</v>
      </c>
      <c r="AO179" s="183">
        <v>39</v>
      </c>
      <c r="AP179" s="183">
        <v>2</v>
      </c>
      <c r="AQ179" s="183">
        <v>14</v>
      </c>
      <c r="AR179" s="183">
        <v>98</v>
      </c>
      <c r="AS179" s="247">
        <v>43</v>
      </c>
      <c r="AT179" s="183">
        <v>43</v>
      </c>
      <c r="AU179" s="256"/>
    </row>
    <row r="180" spans="1:47" ht="13.5" customHeight="1">
      <c r="A180" s="183" t="s">
        <v>521</v>
      </c>
      <c r="B180" s="364">
        <v>0</v>
      </c>
      <c r="C180" s="364">
        <v>0</v>
      </c>
      <c r="D180" s="364">
        <v>3515</v>
      </c>
      <c r="E180" s="364">
        <v>1794</v>
      </c>
      <c r="F180" s="364">
        <v>1728</v>
      </c>
      <c r="G180" s="364">
        <v>848</v>
      </c>
      <c r="H180" s="364">
        <v>1240</v>
      </c>
      <c r="I180" s="364">
        <v>610</v>
      </c>
      <c r="J180" s="364">
        <v>601</v>
      </c>
      <c r="K180" s="364">
        <v>281</v>
      </c>
      <c r="L180" s="364">
        <v>436</v>
      </c>
      <c r="M180" s="364">
        <v>196</v>
      </c>
      <c r="N180" s="363">
        <v>7520</v>
      </c>
      <c r="O180" s="363">
        <v>3729</v>
      </c>
      <c r="P180" s="183" t="s">
        <v>521</v>
      </c>
      <c r="Q180" s="364">
        <v>1662</v>
      </c>
      <c r="R180" s="364">
        <v>852</v>
      </c>
      <c r="S180" s="364">
        <v>547</v>
      </c>
      <c r="T180" s="364">
        <v>260</v>
      </c>
      <c r="U180" s="364">
        <v>262</v>
      </c>
      <c r="V180" s="364">
        <v>130</v>
      </c>
      <c r="W180" s="364">
        <v>87</v>
      </c>
      <c r="X180" s="364">
        <v>40</v>
      </c>
      <c r="Y180" s="364">
        <v>97</v>
      </c>
      <c r="Z180" s="364">
        <v>43</v>
      </c>
      <c r="AA180" s="363">
        <v>2655</v>
      </c>
      <c r="AB180" s="363">
        <v>1325</v>
      </c>
      <c r="AC180" s="183" t="s">
        <v>521</v>
      </c>
      <c r="AD180" s="183">
        <v>0</v>
      </c>
      <c r="AE180" s="183">
        <v>71</v>
      </c>
      <c r="AF180" s="183">
        <v>64</v>
      </c>
      <c r="AG180" s="183">
        <v>56</v>
      </c>
      <c r="AH180" s="183">
        <v>35</v>
      </c>
      <c r="AI180" s="183">
        <v>23</v>
      </c>
      <c r="AJ180" s="183">
        <v>249</v>
      </c>
      <c r="AK180" s="183">
        <v>125</v>
      </c>
      <c r="AL180" s="183">
        <v>110</v>
      </c>
      <c r="AM180" s="183">
        <v>15</v>
      </c>
      <c r="AN180" s="183">
        <v>176</v>
      </c>
      <c r="AO180" s="183">
        <v>84</v>
      </c>
      <c r="AP180" s="183">
        <v>13</v>
      </c>
      <c r="AQ180" s="183">
        <v>5</v>
      </c>
      <c r="AR180" s="183">
        <v>181</v>
      </c>
      <c r="AS180" s="247">
        <v>57</v>
      </c>
      <c r="AT180" s="183">
        <v>57</v>
      </c>
      <c r="AU180" s="256"/>
    </row>
    <row r="181" spans="1:47" ht="13.5" customHeight="1">
      <c r="A181" s="183" t="s">
        <v>522</v>
      </c>
      <c r="B181" s="364">
        <v>0</v>
      </c>
      <c r="C181" s="364">
        <v>0</v>
      </c>
      <c r="D181" s="364">
        <v>2609</v>
      </c>
      <c r="E181" s="364">
        <v>1407</v>
      </c>
      <c r="F181" s="364">
        <v>1188</v>
      </c>
      <c r="G181" s="364">
        <v>641</v>
      </c>
      <c r="H181" s="364">
        <v>887</v>
      </c>
      <c r="I181" s="364">
        <v>474</v>
      </c>
      <c r="J181" s="364">
        <v>409</v>
      </c>
      <c r="K181" s="364">
        <v>241</v>
      </c>
      <c r="L181" s="364">
        <v>274</v>
      </c>
      <c r="M181" s="364">
        <v>127</v>
      </c>
      <c r="N181" s="363">
        <v>5367</v>
      </c>
      <c r="O181" s="363">
        <v>2890</v>
      </c>
      <c r="P181" s="183" t="s">
        <v>522</v>
      </c>
      <c r="Q181" s="364">
        <v>1026</v>
      </c>
      <c r="R181" s="364">
        <v>539</v>
      </c>
      <c r="S181" s="364">
        <v>365</v>
      </c>
      <c r="T181" s="364">
        <v>188</v>
      </c>
      <c r="U181" s="364">
        <v>295</v>
      </c>
      <c r="V181" s="364">
        <v>164</v>
      </c>
      <c r="W181" s="364">
        <v>86</v>
      </c>
      <c r="X181" s="364">
        <v>48</v>
      </c>
      <c r="Y181" s="364">
        <v>73</v>
      </c>
      <c r="Z181" s="364">
        <v>33</v>
      </c>
      <c r="AA181" s="363">
        <v>1845</v>
      </c>
      <c r="AB181" s="363">
        <v>972</v>
      </c>
      <c r="AC181" s="183" t="s">
        <v>522</v>
      </c>
      <c r="AD181" s="183">
        <v>0</v>
      </c>
      <c r="AE181" s="183">
        <v>65</v>
      </c>
      <c r="AF181" s="183">
        <v>51</v>
      </c>
      <c r="AG181" s="183">
        <v>43</v>
      </c>
      <c r="AH181" s="183">
        <v>32</v>
      </c>
      <c r="AI181" s="183">
        <v>21</v>
      </c>
      <c r="AJ181" s="183">
        <v>212</v>
      </c>
      <c r="AK181" s="183">
        <v>129</v>
      </c>
      <c r="AL181" s="183">
        <v>118</v>
      </c>
      <c r="AM181" s="183">
        <v>11</v>
      </c>
      <c r="AN181" s="183">
        <v>138</v>
      </c>
      <c r="AO181" s="183">
        <v>74</v>
      </c>
      <c r="AP181" s="183">
        <v>9</v>
      </c>
      <c r="AQ181" s="183">
        <v>5</v>
      </c>
      <c r="AR181" s="183">
        <v>143</v>
      </c>
      <c r="AS181" s="247">
        <v>50</v>
      </c>
      <c r="AT181" s="183">
        <v>50</v>
      </c>
      <c r="AU181" s="256"/>
    </row>
    <row r="182" spans="1:47" ht="13.5" customHeight="1">
      <c r="A182" s="183" t="s">
        <v>523</v>
      </c>
      <c r="B182" s="364">
        <v>0</v>
      </c>
      <c r="C182" s="364">
        <v>0</v>
      </c>
      <c r="D182" s="364">
        <v>3386</v>
      </c>
      <c r="E182" s="364">
        <v>1675</v>
      </c>
      <c r="F182" s="364">
        <v>2315</v>
      </c>
      <c r="G182" s="364">
        <v>1160</v>
      </c>
      <c r="H182" s="364">
        <v>2006</v>
      </c>
      <c r="I182" s="364">
        <v>1033</v>
      </c>
      <c r="J182" s="364">
        <v>1259</v>
      </c>
      <c r="K182" s="364">
        <v>664</v>
      </c>
      <c r="L182" s="364">
        <v>937</v>
      </c>
      <c r="M182" s="364">
        <v>515</v>
      </c>
      <c r="N182" s="363">
        <v>9903</v>
      </c>
      <c r="O182" s="363">
        <v>5047</v>
      </c>
      <c r="P182" s="183" t="s">
        <v>523</v>
      </c>
      <c r="Q182" s="364">
        <v>1043</v>
      </c>
      <c r="R182" s="364">
        <v>500</v>
      </c>
      <c r="S182" s="364">
        <v>620</v>
      </c>
      <c r="T182" s="364">
        <v>312</v>
      </c>
      <c r="U182" s="364">
        <v>536</v>
      </c>
      <c r="V182" s="364">
        <v>270</v>
      </c>
      <c r="W182" s="364">
        <v>277</v>
      </c>
      <c r="X182" s="364">
        <v>149</v>
      </c>
      <c r="Y182" s="364">
        <v>233</v>
      </c>
      <c r="Z182" s="364">
        <v>125</v>
      </c>
      <c r="AA182" s="363">
        <v>2709</v>
      </c>
      <c r="AB182" s="363">
        <v>1356</v>
      </c>
      <c r="AC182" s="183" t="s">
        <v>523</v>
      </c>
      <c r="AD182" s="183">
        <v>0</v>
      </c>
      <c r="AE182" s="183">
        <v>80</v>
      </c>
      <c r="AF182" s="183">
        <v>71</v>
      </c>
      <c r="AG182" s="183">
        <v>64</v>
      </c>
      <c r="AH182" s="183">
        <v>38</v>
      </c>
      <c r="AI182" s="183">
        <v>29</v>
      </c>
      <c r="AJ182" s="183">
        <v>282</v>
      </c>
      <c r="AK182" s="183">
        <v>206</v>
      </c>
      <c r="AL182" s="183">
        <v>177</v>
      </c>
      <c r="AM182" s="183">
        <v>29</v>
      </c>
      <c r="AN182" s="183">
        <v>245</v>
      </c>
      <c r="AO182" s="183">
        <v>170</v>
      </c>
      <c r="AP182" s="183">
        <v>8</v>
      </c>
      <c r="AQ182" s="183">
        <v>0</v>
      </c>
      <c r="AR182" s="183">
        <v>245</v>
      </c>
      <c r="AS182" s="247">
        <v>63</v>
      </c>
      <c r="AT182" s="183">
        <v>63</v>
      </c>
      <c r="AU182" s="256"/>
    </row>
    <row r="183" spans="1:47" ht="13.5" customHeight="1">
      <c r="A183" s="183" t="s">
        <v>524</v>
      </c>
      <c r="B183" s="364">
        <v>0</v>
      </c>
      <c r="C183" s="364">
        <v>0</v>
      </c>
      <c r="D183" s="364">
        <v>2951</v>
      </c>
      <c r="E183" s="364">
        <v>1497</v>
      </c>
      <c r="F183" s="364">
        <v>1228</v>
      </c>
      <c r="G183" s="364">
        <v>605</v>
      </c>
      <c r="H183" s="364">
        <v>808</v>
      </c>
      <c r="I183" s="364">
        <v>411</v>
      </c>
      <c r="J183" s="364">
        <v>427</v>
      </c>
      <c r="K183" s="364">
        <v>214</v>
      </c>
      <c r="L183" s="364">
        <v>285</v>
      </c>
      <c r="M183" s="364">
        <v>143</v>
      </c>
      <c r="N183" s="363">
        <v>5699</v>
      </c>
      <c r="O183" s="363">
        <v>2870</v>
      </c>
      <c r="P183" s="183" t="s">
        <v>524</v>
      </c>
      <c r="Q183" s="364">
        <v>1049</v>
      </c>
      <c r="R183" s="364">
        <v>527</v>
      </c>
      <c r="S183" s="364">
        <v>239</v>
      </c>
      <c r="T183" s="364">
        <v>111</v>
      </c>
      <c r="U183" s="364">
        <v>207</v>
      </c>
      <c r="V183" s="364">
        <v>109</v>
      </c>
      <c r="W183" s="364">
        <v>140</v>
      </c>
      <c r="X183" s="364">
        <v>72</v>
      </c>
      <c r="Y183" s="364">
        <v>101</v>
      </c>
      <c r="Z183" s="364">
        <v>43</v>
      </c>
      <c r="AA183" s="363">
        <v>1736</v>
      </c>
      <c r="AB183" s="363">
        <v>862</v>
      </c>
      <c r="AC183" s="183" t="s">
        <v>524</v>
      </c>
      <c r="AD183" s="183">
        <v>0</v>
      </c>
      <c r="AE183" s="183">
        <v>62</v>
      </c>
      <c r="AF183" s="183">
        <v>47</v>
      </c>
      <c r="AG183" s="183">
        <v>32</v>
      </c>
      <c r="AH183" s="183">
        <v>22</v>
      </c>
      <c r="AI183" s="183">
        <v>18</v>
      </c>
      <c r="AJ183" s="183">
        <v>181</v>
      </c>
      <c r="AK183" s="183">
        <v>121</v>
      </c>
      <c r="AL183" s="183">
        <v>110</v>
      </c>
      <c r="AM183" s="183">
        <v>11</v>
      </c>
      <c r="AN183" s="183">
        <v>145</v>
      </c>
      <c r="AO183" s="183">
        <v>69</v>
      </c>
      <c r="AP183" s="183">
        <v>0</v>
      </c>
      <c r="AQ183" s="183">
        <v>0</v>
      </c>
      <c r="AR183" s="183">
        <v>145</v>
      </c>
      <c r="AS183" s="247">
        <v>54</v>
      </c>
      <c r="AT183" s="183">
        <v>54</v>
      </c>
      <c r="AU183" s="256"/>
    </row>
    <row r="184" spans="1:47" ht="13.5" customHeight="1">
      <c r="A184" s="183" t="s">
        <v>525</v>
      </c>
      <c r="B184" s="364">
        <v>0</v>
      </c>
      <c r="C184" s="364">
        <v>0</v>
      </c>
      <c r="D184" s="364">
        <v>7005</v>
      </c>
      <c r="E184" s="364">
        <v>3456</v>
      </c>
      <c r="F184" s="364">
        <v>3483</v>
      </c>
      <c r="G184" s="364">
        <v>1771</v>
      </c>
      <c r="H184" s="364">
        <v>2855</v>
      </c>
      <c r="I184" s="364">
        <v>1456</v>
      </c>
      <c r="J184" s="364">
        <v>1685</v>
      </c>
      <c r="K184" s="364">
        <v>808</v>
      </c>
      <c r="L184" s="364">
        <v>1052</v>
      </c>
      <c r="M184" s="364">
        <v>504</v>
      </c>
      <c r="N184" s="363">
        <v>16080</v>
      </c>
      <c r="O184" s="363">
        <v>7995</v>
      </c>
      <c r="P184" s="183" t="s">
        <v>525</v>
      </c>
      <c r="Q184" s="364">
        <v>3237</v>
      </c>
      <c r="R184" s="364">
        <v>1602</v>
      </c>
      <c r="S184" s="364">
        <v>1121</v>
      </c>
      <c r="T184" s="364">
        <v>561</v>
      </c>
      <c r="U184" s="364">
        <v>1067</v>
      </c>
      <c r="V184" s="364">
        <v>570</v>
      </c>
      <c r="W184" s="364">
        <v>565</v>
      </c>
      <c r="X184" s="364">
        <v>284</v>
      </c>
      <c r="Y184" s="364">
        <v>381</v>
      </c>
      <c r="Z184" s="364">
        <v>173</v>
      </c>
      <c r="AA184" s="363">
        <v>6371</v>
      </c>
      <c r="AB184" s="363">
        <v>3190</v>
      </c>
      <c r="AC184" s="183" t="s">
        <v>525</v>
      </c>
      <c r="AD184" s="183">
        <v>0</v>
      </c>
      <c r="AE184" s="183">
        <v>150</v>
      </c>
      <c r="AF184" s="183">
        <v>128</v>
      </c>
      <c r="AG184" s="183">
        <v>124</v>
      </c>
      <c r="AH184" s="183">
        <v>95</v>
      </c>
      <c r="AI184" s="183">
        <v>77</v>
      </c>
      <c r="AJ184" s="183">
        <v>574</v>
      </c>
      <c r="AK184" s="183">
        <v>322</v>
      </c>
      <c r="AL184" s="183">
        <v>296</v>
      </c>
      <c r="AM184" s="183">
        <v>26</v>
      </c>
      <c r="AN184" s="183">
        <v>449</v>
      </c>
      <c r="AO184" s="183">
        <v>243</v>
      </c>
      <c r="AP184" s="183">
        <v>11</v>
      </c>
      <c r="AQ184" s="183">
        <v>23</v>
      </c>
      <c r="AR184" s="183">
        <v>472</v>
      </c>
      <c r="AS184" s="247">
        <v>123</v>
      </c>
      <c r="AT184" s="183">
        <v>123</v>
      </c>
      <c r="AU184" s="256"/>
    </row>
    <row r="185" spans="1:47" ht="13.5" customHeight="1">
      <c r="A185" s="183" t="s">
        <v>526</v>
      </c>
      <c r="B185" s="364">
        <v>0</v>
      </c>
      <c r="C185" s="364">
        <v>0</v>
      </c>
      <c r="D185" s="364">
        <v>3785</v>
      </c>
      <c r="E185" s="364">
        <v>1947</v>
      </c>
      <c r="F185" s="364">
        <v>2300</v>
      </c>
      <c r="G185" s="364">
        <v>1188</v>
      </c>
      <c r="H185" s="364">
        <v>1352</v>
      </c>
      <c r="I185" s="364">
        <v>787</v>
      </c>
      <c r="J185" s="364">
        <v>848</v>
      </c>
      <c r="K185" s="364">
        <v>492</v>
      </c>
      <c r="L185" s="364">
        <v>483</v>
      </c>
      <c r="M185" s="364">
        <v>290</v>
      </c>
      <c r="N185" s="363">
        <v>8768</v>
      </c>
      <c r="O185" s="363">
        <v>4704</v>
      </c>
      <c r="P185" s="183" t="s">
        <v>526</v>
      </c>
      <c r="Q185" s="364">
        <v>1308</v>
      </c>
      <c r="R185" s="364">
        <v>634</v>
      </c>
      <c r="S185" s="364">
        <v>594</v>
      </c>
      <c r="T185" s="364">
        <v>318</v>
      </c>
      <c r="U185" s="364">
        <v>302</v>
      </c>
      <c r="V185" s="364">
        <v>168</v>
      </c>
      <c r="W185" s="364">
        <v>107</v>
      </c>
      <c r="X185" s="364">
        <v>59</v>
      </c>
      <c r="Y185" s="364">
        <v>70</v>
      </c>
      <c r="Z185" s="364">
        <v>49</v>
      </c>
      <c r="AA185" s="363">
        <v>2381</v>
      </c>
      <c r="AB185" s="363">
        <v>1228</v>
      </c>
      <c r="AC185" s="183" t="s">
        <v>526</v>
      </c>
      <c r="AD185" s="183">
        <v>0</v>
      </c>
      <c r="AE185" s="183">
        <v>77</v>
      </c>
      <c r="AF185" s="183">
        <v>69</v>
      </c>
      <c r="AG185" s="183">
        <v>58</v>
      </c>
      <c r="AH185" s="183">
        <v>50</v>
      </c>
      <c r="AI185" s="183">
        <v>33</v>
      </c>
      <c r="AJ185" s="183">
        <v>287</v>
      </c>
      <c r="AK185" s="183">
        <v>126</v>
      </c>
      <c r="AL185" s="183">
        <v>119</v>
      </c>
      <c r="AM185" s="183">
        <v>7</v>
      </c>
      <c r="AN185" s="183">
        <v>168</v>
      </c>
      <c r="AO185" s="183">
        <v>79</v>
      </c>
      <c r="AP185" s="183">
        <v>0</v>
      </c>
      <c r="AQ185" s="183">
        <v>3</v>
      </c>
      <c r="AR185" s="183">
        <v>171</v>
      </c>
      <c r="AS185" s="247">
        <v>71</v>
      </c>
      <c r="AT185" s="183">
        <v>71</v>
      </c>
      <c r="AU185" s="256"/>
    </row>
    <row r="186" spans="1:47" ht="9" customHeight="1">
      <c r="A186" s="253"/>
      <c r="B186" s="365"/>
      <c r="C186" s="365"/>
      <c r="D186" s="365"/>
      <c r="E186" s="365"/>
      <c r="F186" s="365"/>
      <c r="G186" s="365"/>
      <c r="H186" s="365"/>
      <c r="I186" s="365"/>
      <c r="J186" s="365"/>
      <c r="K186" s="365"/>
      <c r="L186" s="365"/>
      <c r="M186" s="365"/>
      <c r="N186" s="365"/>
      <c r="O186" s="365"/>
      <c r="P186" s="253"/>
      <c r="Q186" s="365"/>
      <c r="R186" s="365"/>
      <c r="S186" s="365"/>
      <c r="T186" s="365"/>
      <c r="U186" s="365"/>
      <c r="V186" s="365"/>
      <c r="W186" s="365"/>
      <c r="X186" s="365"/>
      <c r="Y186" s="365"/>
      <c r="Z186" s="365"/>
      <c r="AA186" s="365"/>
      <c r="AB186" s="365"/>
      <c r="AC186" s="253"/>
      <c r="AD186" s="253"/>
      <c r="AE186" s="253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258"/>
    </row>
    <row r="187" spans="1:47">
      <c r="B187" s="361"/>
      <c r="C187" s="361"/>
      <c r="D187" s="361"/>
      <c r="E187" s="361"/>
      <c r="F187" s="361"/>
      <c r="G187" s="361"/>
      <c r="H187" s="361"/>
      <c r="I187" s="361"/>
      <c r="J187" s="361"/>
      <c r="K187" s="361"/>
      <c r="L187" s="361"/>
      <c r="M187" s="361"/>
      <c r="N187" s="361"/>
      <c r="O187" s="361"/>
      <c r="Q187" s="361"/>
      <c r="R187" s="361"/>
      <c r="S187" s="361"/>
      <c r="T187" s="361"/>
      <c r="U187" s="361"/>
      <c r="V187" s="361"/>
      <c r="W187" s="361"/>
      <c r="X187" s="361"/>
      <c r="Y187" s="361"/>
      <c r="Z187" s="361"/>
      <c r="AA187" s="361"/>
      <c r="AB187" s="361"/>
      <c r="AC187" s="262" t="s">
        <v>116</v>
      </c>
      <c r="AD187" s="262"/>
      <c r="AE187" s="262"/>
      <c r="AF187" s="262"/>
      <c r="AG187" s="262"/>
      <c r="AH187" s="262"/>
      <c r="AI187" s="262"/>
      <c r="AJ187" s="262"/>
      <c r="AK187" s="262"/>
      <c r="AL187" s="262"/>
      <c r="AM187" s="262"/>
      <c r="AN187" s="262"/>
      <c r="AO187" s="262"/>
      <c r="AP187" s="262"/>
      <c r="AQ187" s="262"/>
      <c r="AR187" s="262"/>
      <c r="AS187" s="262"/>
      <c r="AT187" s="262"/>
    </row>
  </sheetData>
  <mergeCells count="12">
    <mergeCell ref="AS39:AU39"/>
    <mergeCell ref="AS96:AU96"/>
    <mergeCell ref="AS160:AU160"/>
    <mergeCell ref="AS7:AU7"/>
    <mergeCell ref="AS129:AU129"/>
    <mergeCell ref="AS60:AU60"/>
    <mergeCell ref="AK7:AM7"/>
    <mergeCell ref="AD129:AJ129"/>
    <mergeCell ref="AD160:AJ160"/>
    <mergeCell ref="AD39:AJ39"/>
    <mergeCell ref="AD60:AJ60"/>
    <mergeCell ref="AD96:AJ96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4" max="16383" man="1"/>
    <brk id="89" max="16383" man="1"/>
    <brk id="122" max="16383" man="1"/>
    <brk id="15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26"/>
  <sheetViews>
    <sheetView zoomScale="75" workbookViewId="0">
      <pane xSplit="1" ySplit="8" topLeftCell="AJ75" activePane="bottomRight" state="frozen"/>
      <selection pane="topRight" activeCell="B1" sqref="B1"/>
      <selection pane="bottomLeft" activeCell="A9" sqref="A9"/>
      <selection pane="bottomRight" activeCell="BB88" sqref="BB88"/>
    </sheetView>
  </sheetViews>
  <sheetFormatPr baseColWidth="10" defaultRowHeight="12.75"/>
  <cols>
    <col min="1" max="1" width="23.5703125" customWidth="1"/>
    <col min="2" max="3" width="6.42578125" style="21" customWidth="1"/>
    <col min="4" max="4" width="5.140625" style="21" customWidth="1"/>
    <col min="5" max="5" width="6.28515625" style="21" customWidth="1"/>
    <col min="6" max="9" width="5.140625" style="21" customWidth="1"/>
    <col min="10" max="10" width="6.42578125" style="21" customWidth="1"/>
    <col min="11" max="11" width="6.5703125" style="21" customWidth="1"/>
    <col min="12" max="13" width="5.140625" style="21" customWidth="1"/>
    <col min="14" max="14" width="6.85546875" style="21" customWidth="1"/>
    <col min="15" max="15" width="5.42578125" style="21" customWidth="1"/>
    <col min="16" max="17" width="6.7109375" customWidth="1"/>
    <col min="18" max="18" width="24.5703125" customWidth="1"/>
    <col min="19" max="32" width="5.5703125" style="21" customWidth="1"/>
    <col min="33" max="34" width="6.7109375" customWidth="1"/>
    <col min="35" max="35" width="23.5703125" customWidth="1"/>
    <col min="36" max="42" width="4.5703125" customWidth="1"/>
    <col min="43" max="43" width="6.42578125" customWidth="1"/>
    <col min="44" max="44" width="7.28515625" customWidth="1"/>
    <col min="45" max="46" width="6.5703125" customWidth="1"/>
    <col min="47" max="47" width="7.5703125" customWidth="1"/>
    <col min="48" max="48" width="7" customWidth="1"/>
    <col min="49" max="51" width="7.140625" customWidth="1"/>
    <col min="52" max="52" width="6.140625" customWidth="1"/>
    <col min="53" max="53" width="5.7109375" style="21" customWidth="1"/>
    <col min="54" max="54" width="6" style="21" customWidth="1"/>
    <col min="55" max="55" width="5.140625" style="21" customWidth="1"/>
  </cols>
  <sheetData>
    <row r="1" spans="1:55">
      <c r="A1" s="106" t="s">
        <v>637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 t="s">
        <v>638</v>
      </c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 t="s">
        <v>639</v>
      </c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21"/>
      <c r="BA1"/>
      <c r="BB1"/>
      <c r="BC1"/>
    </row>
    <row r="2" spans="1:55">
      <c r="A2" s="106" t="s">
        <v>372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 t="s">
        <v>372</v>
      </c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 t="s">
        <v>640</v>
      </c>
      <c r="AJ2" s="106"/>
      <c r="AK2" s="106"/>
      <c r="AL2" s="106"/>
      <c r="AM2" s="106"/>
      <c r="AN2" s="106"/>
      <c r="AO2" s="106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21"/>
      <c r="BA2"/>
      <c r="BB2"/>
      <c r="BC2"/>
    </row>
    <row r="3" spans="1:55">
      <c r="A3" s="106" t="s">
        <v>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 t="s">
        <v>1</v>
      </c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 t="s">
        <v>1</v>
      </c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21"/>
      <c r="BA3"/>
      <c r="BB3"/>
      <c r="BC3"/>
    </row>
    <row r="4" spans="1:55">
      <c r="A4" s="21"/>
      <c r="P4" s="21"/>
      <c r="Q4" s="21"/>
      <c r="R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</row>
    <row r="5" spans="1:55">
      <c r="A5" s="107" t="s">
        <v>375</v>
      </c>
      <c r="N5" s="106" t="s">
        <v>618</v>
      </c>
      <c r="O5" s="106"/>
      <c r="P5" s="21"/>
      <c r="Q5" s="21"/>
      <c r="R5" s="107" t="s">
        <v>375</v>
      </c>
      <c r="AE5" s="106" t="s">
        <v>618</v>
      </c>
      <c r="AF5" s="106"/>
      <c r="AG5" s="21"/>
      <c r="AH5" s="21"/>
      <c r="AI5" s="107" t="s">
        <v>375</v>
      </c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106" t="s">
        <v>618</v>
      </c>
      <c r="AY5" s="106"/>
      <c r="AZ5" s="106"/>
    </row>
    <row r="6" spans="1:55">
      <c r="A6" s="21"/>
      <c r="P6" s="21"/>
      <c r="Q6" s="21"/>
      <c r="R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</row>
    <row r="7" spans="1:55">
      <c r="A7" s="52"/>
      <c r="B7" s="53" t="s">
        <v>585</v>
      </c>
      <c r="C7" s="54"/>
      <c r="D7" s="53" t="s">
        <v>586</v>
      </c>
      <c r="E7" s="54"/>
      <c r="F7" s="53" t="s">
        <v>587</v>
      </c>
      <c r="G7" s="54"/>
      <c r="H7" s="53" t="s">
        <v>588</v>
      </c>
      <c r="I7" s="54"/>
      <c r="J7" s="53" t="s">
        <v>589</v>
      </c>
      <c r="K7" s="54"/>
      <c r="L7" s="53" t="s">
        <v>590</v>
      </c>
      <c r="M7" s="54"/>
      <c r="N7" s="53" t="s">
        <v>591</v>
      </c>
      <c r="O7" s="54"/>
      <c r="P7" s="53" t="s">
        <v>377</v>
      </c>
      <c r="Q7" s="54"/>
      <c r="R7" s="52"/>
      <c r="S7" s="53" t="s">
        <v>585</v>
      </c>
      <c r="T7" s="54"/>
      <c r="U7" s="53" t="s">
        <v>586</v>
      </c>
      <c r="V7" s="54"/>
      <c r="W7" s="53" t="s">
        <v>587</v>
      </c>
      <c r="X7" s="54"/>
      <c r="Y7" s="53" t="s">
        <v>588</v>
      </c>
      <c r="Z7" s="54"/>
      <c r="AA7" s="53" t="s">
        <v>589</v>
      </c>
      <c r="AB7" s="54"/>
      <c r="AC7" s="53" t="s">
        <v>590</v>
      </c>
      <c r="AD7" s="54"/>
      <c r="AE7" s="53" t="s">
        <v>591</v>
      </c>
      <c r="AF7" s="54"/>
      <c r="AG7" s="53" t="s">
        <v>377</v>
      </c>
      <c r="AH7" s="54"/>
      <c r="AI7" s="52"/>
      <c r="AJ7" s="80"/>
      <c r="AK7" s="80"/>
      <c r="AL7" s="80"/>
      <c r="AM7" s="80"/>
      <c r="AN7" s="81"/>
      <c r="AO7" s="80"/>
      <c r="AP7" s="80"/>
      <c r="AQ7" s="79" t="s">
        <v>592</v>
      </c>
      <c r="AR7" s="79" t="s">
        <v>384</v>
      </c>
      <c r="AS7" s="82"/>
      <c r="AT7" s="83"/>
      <c r="AU7" s="79" t="s">
        <v>548</v>
      </c>
      <c r="AV7" s="80"/>
      <c r="AW7" s="80"/>
      <c r="AX7" s="80"/>
      <c r="AY7" s="80"/>
      <c r="AZ7" s="81"/>
      <c r="BA7" s="252" t="s">
        <v>386</v>
      </c>
      <c r="BB7" s="815"/>
      <c r="BC7" s="663"/>
    </row>
    <row r="8" spans="1:55" ht="33.75">
      <c r="A8" s="55" t="s">
        <v>387</v>
      </c>
      <c r="B8" s="56" t="s">
        <v>388</v>
      </c>
      <c r="C8" s="56" t="s">
        <v>389</v>
      </c>
      <c r="D8" s="56" t="s">
        <v>388</v>
      </c>
      <c r="E8" s="56" t="s">
        <v>389</v>
      </c>
      <c r="F8" s="56" t="s">
        <v>388</v>
      </c>
      <c r="G8" s="56" t="s">
        <v>389</v>
      </c>
      <c r="H8" s="56" t="s">
        <v>388</v>
      </c>
      <c r="I8" s="56" t="s">
        <v>389</v>
      </c>
      <c r="J8" s="56" t="s">
        <v>388</v>
      </c>
      <c r="K8" s="56" t="s">
        <v>389</v>
      </c>
      <c r="L8" s="108" t="s">
        <v>388</v>
      </c>
      <c r="M8" s="108" t="s">
        <v>389</v>
      </c>
      <c r="N8" s="108" t="s">
        <v>388</v>
      </c>
      <c r="O8" s="56" t="s">
        <v>389</v>
      </c>
      <c r="P8" s="56" t="s">
        <v>388</v>
      </c>
      <c r="Q8" s="56" t="s">
        <v>389</v>
      </c>
      <c r="R8" s="55" t="s">
        <v>387</v>
      </c>
      <c r="S8" s="56" t="s">
        <v>388</v>
      </c>
      <c r="T8" s="56" t="s">
        <v>389</v>
      </c>
      <c r="U8" s="56" t="s">
        <v>388</v>
      </c>
      <c r="V8" s="56" t="s">
        <v>389</v>
      </c>
      <c r="W8" s="56" t="s">
        <v>388</v>
      </c>
      <c r="X8" s="56" t="s">
        <v>389</v>
      </c>
      <c r="Y8" s="56" t="s">
        <v>388</v>
      </c>
      <c r="Z8" s="56" t="s">
        <v>389</v>
      </c>
      <c r="AA8" s="56" t="s">
        <v>388</v>
      </c>
      <c r="AB8" s="56" t="s">
        <v>389</v>
      </c>
      <c r="AC8" s="56" t="s">
        <v>388</v>
      </c>
      <c r="AD8" s="56" t="s">
        <v>389</v>
      </c>
      <c r="AE8" s="56" t="s">
        <v>388</v>
      </c>
      <c r="AF8" s="56" t="s">
        <v>389</v>
      </c>
      <c r="AG8" s="56" t="s">
        <v>388</v>
      </c>
      <c r="AH8" s="56" t="s">
        <v>389</v>
      </c>
      <c r="AI8" s="55" t="s">
        <v>387</v>
      </c>
      <c r="AJ8" s="86" t="s">
        <v>593</v>
      </c>
      <c r="AK8" s="86" t="s">
        <v>594</v>
      </c>
      <c r="AL8" s="86" t="s">
        <v>595</v>
      </c>
      <c r="AM8" s="86" t="s">
        <v>596</v>
      </c>
      <c r="AN8" s="86" t="s">
        <v>597</v>
      </c>
      <c r="AO8" s="86" t="s">
        <v>598</v>
      </c>
      <c r="AP8" s="86" t="s">
        <v>599</v>
      </c>
      <c r="AQ8" s="85" t="s">
        <v>395</v>
      </c>
      <c r="AR8" s="748" t="s">
        <v>86</v>
      </c>
      <c r="AS8" s="88" t="s">
        <v>401</v>
      </c>
      <c r="AT8" s="88" t="s">
        <v>402</v>
      </c>
      <c r="AU8" s="87" t="s">
        <v>620</v>
      </c>
      <c r="AV8" s="87" t="s">
        <v>641</v>
      </c>
      <c r="AW8" s="87" t="s">
        <v>642</v>
      </c>
      <c r="AX8" s="943" t="s">
        <v>190</v>
      </c>
      <c r="AY8" s="943" t="s">
        <v>187</v>
      </c>
      <c r="AZ8" s="87" t="s">
        <v>395</v>
      </c>
      <c r="BA8" s="820" t="s">
        <v>111</v>
      </c>
      <c r="BB8" s="631" t="s">
        <v>600</v>
      </c>
      <c r="BC8" s="625" t="s">
        <v>87</v>
      </c>
    </row>
    <row r="9" spans="1:55">
      <c r="A9" s="47"/>
      <c r="B9" s="13"/>
      <c r="C9" s="13"/>
      <c r="D9" s="13"/>
      <c r="E9" s="13"/>
      <c r="F9" s="13"/>
      <c r="G9" s="13"/>
      <c r="H9" s="13"/>
      <c r="I9" s="13"/>
      <c r="J9" s="13"/>
      <c r="K9" s="13"/>
      <c r="L9" s="17"/>
      <c r="M9" s="17"/>
      <c r="N9" s="17"/>
      <c r="O9" s="17"/>
      <c r="P9" s="13"/>
      <c r="Q9" s="13"/>
      <c r="R9" s="47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52"/>
      <c r="AJ9" s="13"/>
      <c r="AK9" s="13"/>
      <c r="AL9" s="13"/>
      <c r="AM9" s="13"/>
      <c r="AN9" s="13"/>
      <c r="AO9" s="13"/>
      <c r="AP9" s="13"/>
      <c r="AQ9" s="13"/>
      <c r="AR9" s="13"/>
      <c r="AS9" s="13"/>
      <c r="AU9" s="13"/>
      <c r="AV9" s="13"/>
      <c r="AW9" s="11"/>
      <c r="AX9" s="13"/>
      <c r="AY9" s="13"/>
      <c r="AZ9" s="13"/>
      <c r="BA9" s="641"/>
      <c r="BB9" s="641"/>
      <c r="BC9" s="290"/>
    </row>
    <row r="10" spans="1:55">
      <c r="A10" s="57" t="s">
        <v>407</v>
      </c>
      <c r="B10" s="16">
        <f>SUM(B12:B30)</f>
        <v>3171</v>
      </c>
      <c r="C10" s="16">
        <f t="shared" ref="C10:O10" si="0">SUM(C12:C30)</f>
        <v>3393</v>
      </c>
      <c r="D10" s="16">
        <f t="shared" si="0"/>
        <v>2560</v>
      </c>
      <c r="E10" s="16">
        <f t="shared" si="0"/>
        <v>1060</v>
      </c>
      <c r="F10" s="16">
        <f t="shared" si="0"/>
        <v>859</v>
      </c>
      <c r="G10" s="16">
        <f t="shared" si="0"/>
        <v>423</v>
      </c>
      <c r="H10" s="16">
        <f t="shared" si="0"/>
        <v>966</v>
      </c>
      <c r="I10" s="16">
        <f t="shared" si="0"/>
        <v>705</v>
      </c>
      <c r="J10" s="16">
        <f t="shared" si="0"/>
        <v>894</v>
      </c>
      <c r="K10" s="16">
        <f t="shared" si="0"/>
        <v>1622</v>
      </c>
      <c r="L10" s="16">
        <f t="shared" si="0"/>
        <v>732</v>
      </c>
      <c r="M10" s="16">
        <f t="shared" si="0"/>
        <v>379</v>
      </c>
      <c r="N10" s="16">
        <f t="shared" si="0"/>
        <v>961</v>
      </c>
      <c r="O10" s="16">
        <f t="shared" si="0"/>
        <v>761</v>
      </c>
      <c r="P10" s="46">
        <f>SUM(P12:P30)</f>
        <v>10138</v>
      </c>
      <c r="Q10" s="46">
        <f>SUM(Q12:Q30)</f>
        <v>8335</v>
      </c>
      <c r="R10" s="57" t="s">
        <v>407</v>
      </c>
      <c r="S10" s="16">
        <f t="shared" ref="S10:AF10" si="1">SUM(S12:S30)</f>
        <v>295</v>
      </c>
      <c r="T10" s="16">
        <f t="shared" si="1"/>
        <v>284</v>
      </c>
      <c r="U10" s="16">
        <f t="shared" si="1"/>
        <v>65</v>
      </c>
      <c r="V10" s="16">
        <f t="shared" si="1"/>
        <v>119</v>
      </c>
      <c r="W10" s="16">
        <f t="shared" si="1"/>
        <v>159</v>
      </c>
      <c r="X10" s="16">
        <f t="shared" si="1"/>
        <v>68</v>
      </c>
      <c r="Y10" s="16">
        <f t="shared" si="1"/>
        <v>155</v>
      </c>
      <c r="Z10" s="16">
        <f t="shared" si="1"/>
        <v>120</v>
      </c>
      <c r="AA10" s="16">
        <f t="shared" si="1"/>
        <v>363</v>
      </c>
      <c r="AB10" s="16">
        <f t="shared" si="1"/>
        <v>547</v>
      </c>
      <c r="AC10" s="16">
        <f t="shared" si="1"/>
        <v>272</v>
      </c>
      <c r="AD10" s="16">
        <f t="shared" si="1"/>
        <v>122</v>
      </c>
      <c r="AE10" s="16">
        <f t="shared" si="1"/>
        <v>389</v>
      </c>
      <c r="AF10" s="16">
        <f t="shared" si="1"/>
        <v>327</v>
      </c>
      <c r="AG10" s="16">
        <f>SUM(AG12:AG30)</f>
        <v>1698</v>
      </c>
      <c r="AH10" s="16">
        <f>SUM(AH12:AH30)</f>
        <v>1587</v>
      </c>
      <c r="AI10" s="57" t="s">
        <v>407</v>
      </c>
      <c r="AJ10" s="16">
        <f t="shared" ref="AJ10:BC10" si="2">SUM(AJ12:AJ30)</f>
        <v>147</v>
      </c>
      <c r="AK10" s="16">
        <f t="shared" si="2"/>
        <v>43</v>
      </c>
      <c r="AL10" s="16">
        <f t="shared" si="2"/>
        <v>36</v>
      </c>
      <c r="AM10" s="16">
        <f t="shared" si="2"/>
        <v>46</v>
      </c>
      <c r="AN10" s="16">
        <f t="shared" si="2"/>
        <v>60</v>
      </c>
      <c r="AO10" s="16">
        <f t="shared" si="2"/>
        <v>32</v>
      </c>
      <c r="AP10" s="16">
        <f t="shared" si="2"/>
        <v>48</v>
      </c>
      <c r="AQ10" s="16">
        <f>SUM(AQ12:AQ30)</f>
        <v>412</v>
      </c>
      <c r="AR10" s="16">
        <f t="shared" si="2"/>
        <v>428</v>
      </c>
      <c r="AS10" s="16">
        <f t="shared" si="2"/>
        <v>391</v>
      </c>
      <c r="AT10" s="16">
        <f t="shared" si="2"/>
        <v>37</v>
      </c>
      <c r="AU10" s="16">
        <f t="shared" si="2"/>
        <v>1142</v>
      </c>
      <c r="AV10" s="16">
        <f t="shared" si="2"/>
        <v>552</v>
      </c>
      <c r="AW10" s="16">
        <f t="shared" si="2"/>
        <v>27</v>
      </c>
      <c r="AX10" s="16">
        <f t="shared" si="2"/>
        <v>8</v>
      </c>
      <c r="AY10" s="16">
        <f t="shared" si="2"/>
        <v>427</v>
      </c>
      <c r="AZ10" s="16">
        <f t="shared" si="2"/>
        <v>1577</v>
      </c>
      <c r="BA10" s="16">
        <f t="shared" si="2"/>
        <v>29</v>
      </c>
      <c r="BB10" s="16">
        <f t="shared" si="2"/>
        <v>29</v>
      </c>
      <c r="BC10" s="16">
        <f t="shared" si="2"/>
        <v>0</v>
      </c>
    </row>
    <row r="11" spans="1:55">
      <c r="A11" s="4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6"/>
      <c r="Q11" s="17"/>
      <c r="R11" s="4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6"/>
      <c r="AH11" s="16"/>
      <c r="AI11" s="47"/>
      <c r="AJ11" s="17"/>
      <c r="AK11" s="17"/>
      <c r="AL11" s="17"/>
      <c r="AM11" s="17"/>
      <c r="AN11" s="17"/>
      <c r="AO11" s="17"/>
      <c r="AP11" s="17"/>
      <c r="AQ11" s="16"/>
      <c r="AR11" s="17"/>
      <c r="AS11" s="17"/>
      <c r="AU11" s="17"/>
      <c r="AV11" s="17"/>
      <c r="AW11" s="17"/>
      <c r="AX11" s="17"/>
      <c r="AY11" s="17"/>
      <c r="AZ11" s="17"/>
      <c r="BA11" s="17"/>
      <c r="BB11" s="17"/>
      <c r="BC11" s="31"/>
    </row>
    <row r="12" spans="1:55">
      <c r="A12" s="47" t="s">
        <v>408</v>
      </c>
      <c r="B12" s="459">
        <v>1737</v>
      </c>
      <c r="C12" s="459">
        <v>1866</v>
      </c>
      <c r="D12" s="459">
        <v>2334</v>
      </c>
      <c r="E12" s="459">
        <v>642</v>
      </c>
      <c r="F12" s="459">
        <v>584</v>
      </c>
      <c r="G12" s="459">
        <v>305</v>
      </c>
      <c r="H12" s="459">
        <v>546</v>
      </c>
      <c r="I12" s="459">
        <v>418</v>
      </c>
      <c r="J12" s="459">
        <v>452</v>
      </c>
      <c r="K12" s="459">
        <v>964</v>
      </c>
      <c r="L12" s="459">
        <v>505</v>
      </c>
      <c r="M12" s="459">
        <v>277</v>
      </c>
      <c r="N12" s="459">
        <v>546</v>
      </c>
      <c r="O12" s="459">
        <v>471</v>
      </c>
      <c r="P12" s="16">
        <f t="shared" ref="P12:P21" si="3">B12+D12+F12+H12+J12+L12+N12</f>
        <v>6704</v>
      </c>
      <c r="Q12" s="16">
        <f t="shared" ref="Q12:Q21" si="4">C12+E12+G12+I12+K12+M12+O12</f>
        <v>4943</v>
      </c>
      <c r="R12" s="47" t="s">
        <v>408</v>
      </c>
      <c r="S12" s="344">
        <v>188</v>
      </c>
      <c r="T12" s="344">
        <v>189</v>
      </c>
      <c r="U12" s="344">
        <v>42</v>
      </c>
      <c r="V12" s="344">
        <v>79</v>
      </c>
      <c r="W12" s="344">
        <v>122</v>
      </c>
      <c r="X12" s="344">
        <v>54</v>
      </c>
      <c r="Y12" s="344">
        <v>104</v>
      </c>
      <c r="Z12" s="344">
        <v>74</v>
      </c>
      <c r="AA12" s="344">
        <v>240</v>
      </c>
      <c r="AB12" s="344">
        <v>381</v>
      </c>
      <c r="AC12" s="344">
        <v>211</v>
      </c>
      <c r="AD12" s="344">
        <v>89</v>
      </c>
      <c r="AE12" s="344">
        <v>246</v>
      </c>
      <c r="AF12" s="344">
        <v>234</v>
      </c>
      <c r="AG12" s="16">
        <f t="shared" ref="AG12:AG21" si="5">S12+U12+W12+Y12+AA12+AC12+AE12</f>
        <v>1153</v>
      </c>
      <c r="AH12" s="16">
        <f t="shared" ref="AH12:AH21" si="6">T12+V12+X12+Z12+AB12+AD12+AF12</f>
        <v>1100</v>
      </c>
      <c r="AI12" s="47" t="s">
        <v>408</v>
      </c>
      <c r="AJ12" s="204">
        <v>78</v>
      </c>
      <c r="AK12" s="204">
        <v>20</v>
      </c>
      <c r="AL12" s="204">
        <v>21</v>
      </c>
      <c r="AM12" s="204">
        <v>21</v>
      </c>
      <c r="AN12" s="204">
        <v>30</v>
      </c>
      <c r="AO12" s="204">
        <v>18</v>
      </c>
      <c r="AP12" s="204">
        <v>23</v>
      </c>
      <c r="AQ12" s="16">
        <f t="shared" ref="AQ12:AQ21" si="7">AJ12+AK12+AL12+AM12+AN12+AO12+AP12</f>
        <v>211</v>
      </c>
      <c r="AR12" s="17">
        <v>233</v>
      </c>
      <c r="AS12" s="17">
        <v>214</v>
      </c>
      <c r="AT12">
        <v>19</v>
      </c>
      <c r="AU12" s="17">
        <v>597</v>
      </c>
      <c r="AV12" s="17">
        <v>291</v>
      </c>
      <c r="AW12" s="17">
        <v>11</v>
      </c>
      <c r="AX12" s="17"/>
      <c r="AY12" s="17">
        <v>226</v>
      </c>
      <c r="AZ12" s="90">
        <f>AU12+AX12+AY12</f>
        <v>823</v>
      </c>
      <c r="BA12" s="17">
        <v>6</v>
      </c>
      <c r="BB12" s="17">
        <v>6</v>
      </c>
      <c r="BC12" s="17"/>
    </row>
    <row r="13" spans="1:55">
      <c r="A13" s="47" t="s">
        <v>409</v>
      </c>
      <c r="B13" s="459">
        <v>83</v>
      </c>
      <c r="C13" s="459">
        <v>61</v>
      </c>
      <c r="D13" s="459">
        <v>19</v>
      </c>
      <c r="E13" s="459">
        <v>21</v>
      </c>
      <c r="F13" s="459">
        <v>21</v>
      </c>
      <c r="G13" s="459">
        <v>6</v>
      </c>
      <c r="H13" s="459">
        <v>38</v>
      </c>
      <c r="I13" s="459">
        <v>20</v>
      </c>
      <c r="J13" s="459">
        <v>27</v>
      </c>
      <c r="K13" s="459">
        <v>31</v>
      </c>
      <c r="L13" s="459">
        <v>28</v>
      </c>
      <c r="M13" s="459">
        <v>6</v>
      </c>
      <c r="N13" s="459">
        <v>19</v>
      </c>
      <c r="O13" s="459">
        <v>25</v>
      </c>
      <c r="P13" s="16">
        <f t="shared" si="3"/>
        <v>235</v>
      </c>
      <c r="Q13" s="16">
        <f t="shared" si="4"/>
        <v>170</v>
      </c>
      <c r="R13" s="47" t="s">
        <v>409</v>
      </c>
      <c r="S13" s="344">
        <v>0</v>
      </c>
      <c r="T13" s="344">
        <v>1</v>
      </c>
      <c r="U13" s="344">
        <v>4</v>
      </c>
      <c r="V13" s="344">
        <v>0</v>
      </c>
      <c r="W13" s="344">
        <v>2</v>
      </c>
      <c r="X13" s="344">
        <v>1</v>
      </c>
      <c r="Y13" s="344">
        <v>1</v>
      </c>
      <c r="Z13" s="344">
        <v>1</v>
      </c>
      <c r="AA13" s="344">
        <v>4</v>
      </c>
      <c r="AB13" s="344">
        <v>8</v>
      </c>
      <c r="AC13" s="344">
        <v>0</v>
      </c>
      <c r="AD13" s="344">
        <v>1</v>
      </c>
      <c r="AE13" s="344">
        <v>10</v>
      </c>
      <c r="AF13" s="344">
        <v>2</v>
      </c>
      <c r="AG13" s="16">
        <f t="shared" si="5"/>
        <v>21</v>
      </c>
      <c r="AH13" s="16">
        <f t="shared" si="6"/>
        <v>14</v>
      </c>
      <c r="AI13" s="47" t="s">
        <v>409</v>
      </c>
      <c r="AJ13" s="204">
        <v>3</v>
      </c>
      <c r="AK13" s="204">
        <v>1</v>
      </c>
      <c r="AL13" s="204">
        <v>1</v>
      </c>
      <c r="AM13" s="204">
        <v>2</v>
      </c>
      <c r="AN13" s="204">
        <v>2</v>
      </c>
      <c r="AO13" s="204">
        <v>1</v>
      </c>
      <c r="AP13" s="204">
        <v>1</v>
      </c>
      <c r="AQ13" s="16">
        <f t="shared" si="7"/>
        <v>11</v>
      </c>
      <c r="AR13" s="17">
        <v>14</v>
      </c>
      <c r="AS13" s="17">
        <v>14</v>
      </c>
      <c r="AU13" s="17">
        <v>35</v>
      </c>
      <c r="AV13" s="17">
        <v>20</v>
      </c>
      <c r="AW13" s="17"/>
      <c r="AX13" s="17"/>
      <c r="AY13" s="17">
        <v>9</v>
      </c>
      <c r="AZ13" s="90">
        <f t="shared" ref="AZ13:AZ30" si="8">AU13+AX13+AY13</f>
        <v>44</v>
      </c>
      <c r="BA13" s="17">
        <v>2</v>
      </c>
      <c r="BB13" s="17">
        <v>2</v>
      </c>
      <c r="BC13" s="17"/>
    </row>
    <row r="14" spans="1:55">
      <c r="A14" s="47" t="s">
        <v>410</v>
      </c>
      <c r="B14" s="459">
        <v>97</v>
      </c>
      <c r="C14" s="459">
        <v>123</v>
      </c>
      <c r="D14" s="459">
        <v>13</v>
      </c>
      <c r="E14" s="459">
        <v>30</v>
      </c>
      <c r="F14" s="459">
        <v>25</v>
      </c>
      <c r="G14" s="459">
        <v>14</v>
      </c>
      <c r="H14" s="459">
        <v>22</v>
      </c>
      <c r="I14" s="459">
        <v>21</v>
      </c>
      <c r="J14" s="459">
        <v>4</v>
      </c>
      <c r="K14" s="459">
        <v>48</v>
      </c>
      <c r="L14" s="459">
        <v>27</v>
      </c>
      <c r="M14" s="459">
        <v>7</v>
      </c>
      <c r="N14" s="459">
        <v>16</v>
      </c>
      <c r="O14" s="459">
        <v>26</v>
      </c>
      <c r="P14" s="16">
        <f t="shared" si="3"/>
        <v>204</v>
      </c>
      <c r="Q14" s="16">
        <f t="shared" si="4"/>
        <v>269</v>
      </c>
      <c r="R14" s="47" t="s">
        <v>410</v>
      </c>
      <c r="S14" s="344">
        <v>8</v>
      </c>
      <c r="T14" s="344">
        <v>5</v>
      </c>
      <c r="U14" s="344">
        <v>1</v>
      </c>
      <c r="V14" s="344">
        <v>1</v>
      </c>
      <c r="W14" s="344">
        <v>5</v>
      </c>
      <c r="X14" s="344">
        <v>2</v>
      </c>
      <c r="Y14" s="344">
        <v>3</v>
      </c>
      <c r="Z14" s="344">
        <v>3</v>
      </c>
      <c r="AA14" s="344">
        <v>1</v>
      </c>
      <c r="AB14" s="344">
        <v>9</v>
      </c>
      <c r="AC14" s="344">
        <v>4</v>
      </c>
      <c r="AD14" s="344">
        <v>2</v>
      </c>
      <c r="AE14" s="344">
        <v>4</v>
      </c>
      <c r="AF14" s="344">
        <v>4</v>
      </c>
      <c r="AG14" s="16">
        <f t="shared" si="5"/>
        <v>26</v>
      </c>
      <c r="AH14" s="16">
        <f t="shared" si="6"/>
        <v>26</v>
      </c>
      <c r="AI14" s="47" t="s">
        <v>410</v>
      </c>
      <c r="AJ14" s="204">
        <v>4</v>
      </c>
      <c r="AK14" s="204">
        <v>1</v>
      </c>
      <c r="AL14" s="204">
        <v>1</v>
      </c>
      <c r="AM14" s="204">
        <v>1</v>
      </c>
      <c r="AN14" s="204">
        <v>1</v>
      </c>
      <c r="AO14" s="204">
        <v>1</v>
      </c>
      <c r="AP14" s="204">
        <v>1</v>
      </c>
      <c r="AQ14" s="16">
        <f t="shared" si="7"/>
        <v>10</v>
      </c>
      <c r="AR14" s="17">
        <v>7</v>
      </c>
      <c r="AS14" s="17">
        <v>7</v>
      </c>
      <c r="AU14" s="17">
        <v>40</v>
      </c>
      <c r="AV14" s="17">
        <v>8</v>
      </c>
      <c r="AW14" s="17"/>
      <c r="AX14" s="17"/>
      <c r="AY14" s="17">
        <v>17</v>
      </c>
      <c r="AZ14" s="90">
        <f t="shared" si="8"/>
        <v>57</v>
      </c>
      <c r="BA14" s="17">
        <v>1</v>
      </c>
      <c r="BB14" s="17">
        <v>1</v>
      </c>
      <c r="BC14" s="17"/>
    </row>
    <row r="15" spans="1:55">
      <c r="A15" s="47" t="s">
        <v>411</v>
      </c>
      <c r="B15" s="460">
        <v>97</v>
      </c>
      <c r="C15" s="460">
        <v>89</v>
      </c>
      <c r="D15" s="460">
        <v>10</v>
      </c>
      <c r="E15" s="460">
        <v>35</v>
      </c>
      <c r="F15" s="460">
        <v>20</v>
      </c>
      <c r="G15" s="460">
        <v>12</v>
      </c>
      <c r="H15" s="460">
        <v>24</v>
      </c>
      <c r="I15" s="460">
        <v>11</v>
      </c>
      <c r="J15" s="460">
        <v>31</v>
      </c>
      <c r="K15" s="460">
        <v>31</v>
      </c>
      <c r="L15" s="460">
        <v>12</v>
      </c>
      <c r="M15" s="460">
        <v>3</v>
      </c>
      <c r="N15" s="460">
        <v>8</v>
      </c>
      <c r="O15" s="460">
        <v>8</v>
      </c>
      <c r="P15" s="16">
        <f t="shared" si="3"/>
        <v>202</v>
      </c>
      <c r="Q15" s="16">
        <f t="shared" si="4"/>
        <v>189</v>
      </c>
      <c r="R15" s="47" t="s">
        <v>411</v>
      </c>
      <c r="S15" s="346">
        <v>9</v>
      </c>
      <c r="T15" s="346">
        <v>3</v>
      </c>
      <c r="U15" s="346">
        <v>1</v>
      </c>
      <c r="V15" s="346">
        <v>0</v>
      </c>
      <c r="W15" s="346">
        <v>2</v>
      </c>
      <c r="X15" s="346">
        <v>1</v>
      </c>
      <c r="Y15" s="346">
        <v>5</v>
      </c>
      <c r="Z15" s="346">
        <v>1</v>
      </c>
      <c r="AA15" s="346">
        <v>6</v>
      </c>
      <c r="AB15" s="346">
        <v>4</v>
      </c>
      <c r="AC15" s="346">
        <v>4</v>
      </c>
      <c r="AD15" s="346">
        <v>0</v>
      </c>
      <c r="AE15" s="346">
        <v>5</v>
      </c>
      <c r="AF15" s="346">
        <v>2</v>
      </c>
      <c r="AG15" s="16">
        <f t="shared" si="5"/>
        <v>32</v>
      </c>
      <c r="AH15" s="16">
        <f t="shared" si="6"/>
        <v>11</v>
      </c>
      <c r="AI15" s="47" t="s">
        <v>411</v>
      </c>
      <c r="AJ15" s="203">
        <v>4</v>
      </c>
      <c r="AK15" s="203">
        <v>1</v>
      </c>
      <c r="AL15" s="203">
        <v>1</v>
      </c>
      <c r="AM15" s="203">
        <v>1</v>
      </c>
      <c r="AN15" s="203">
        <v>2</v>
      </c>
      <c r="AO15" s="203">
        <v>1</v>
      </c>
      <c r="AP15" s="203">
        <v>1</v>
      </c>
      <c r="AQ15" s="16">
        <f t="shared" si="7"/>
        <v>11</v>
      </c>
      <c r="AR15" s="17">
        <v>9</v>
      </c>
      <c r="AS15" s="17">
        <v>9</v>
      </c>
      <c r="AU15" s="17">
        <v>31</v>
      </c>
      <c r="AV15" s="17">
        <v>12</v>
      </c>
      <c r="AW15" s="17"/>
      <c r="AX15" s="17"/>
      <c r="AY15" s="17">
        <v>11</v>
      </c>
      <c r="AZ15" s="90">
        <f t="shared" si="8"/>
        <v>42</v>
      </c>
      <c r="BA15" s="17">
        <v>1</v>
      </c>
      <c r="BB15" s="17">
        <v>1</v>
      </c>
      <c r="BC15" s="17"/>
    </row>
    <row r="16" spans="1:55">
      <c r="A16" s="47" t="s">
        <v>412</v>
      </c>
      <c r="B16" s="459">
        <v>200</v>
      </c>
      <c r="C16" s="459">
        <v>228</v>
      </c>
      <c r="D16" s="459">
        <v>23</v>
      </c>
      <c r="E16" s="459">
        <v>65</v>
      </c>
      <c r="F16" s="459">
        <v>25</v>
      </c>
      <c r="G16" s="459">
        <v>14</v>
      </c>
      <c r="H16" s="459">
        <v>56</v>
      </c>
      <c r="I16" s="459">
        <v>42</v>
      </c>
      <c r="J16" s="459">
        <v>65</v>
      </c>
      <c r="K16" s="459">
        <v>97</v>
      </c>
      <c r="L16" s="459">
        <v>16</v>
      </c>
      <c r="M16" s="459">
        <v>7</v>
      </c>
      <c r="N16" s="459">
        <v>79</v>
      </c>
      <c r="O16" s="459">
        <v>47</v>
      </c>
      <c r="P16" s="16">
        <f t="shared" si="3"/>
        <v>464</v>
      </c>
      <c r="Q16" s="16">
        <f t="shared" si="4"/>
        <v>500</v>
      </c>
      <c r="R16" s="47" t="s">
        <v>412</v>
      </c>
      <c r="S16" s="344">
        <v>15</v>
      </c>
      <c r="T16" s="344">
        <v>16</v>
      </c>
      <c r="U16" s="344">
        <v>0</v>
      </c>
      <c r="V16" s="344">
        <v>5</v>
      </c>
      <c r="W16" s="344">
        <v>0</v>
      </c>
      <c r="X16" s="344">
        <v>0</v>
      </c>
      <c r="Y16" s="344">
        <v>7</v>
      </c>
      <c r="Z16" s="344">
        <v>3</v>
      </c>
      <c r="AA16" s="344">
        <v>15</v>
      </c>
      <c r="AB16" s="344">
        <v>17</v>
      </c>
      <c r="AC16" s="344">
        <v>2</v>
      </c>
      <c r="AD16" s="344">
        <v>0</v>
      </c>
      <c r="AE16" s="344">
        <v>27</v>
      </c>
      <c r="AF16" s="344">
        <v>17</v>
      </c>
      <c r="AG16" s="16">
        <f t="shared" si="5"/>
        <v>66</v>
      </c>
      <c r="AH16" s="16">
        <f t="shared" si="6"/>
        <v>58</v>
      </c>
      <c r="AI16" s="47" t="s">
        <v>412</v>
      </c>
      <c r="AJ16" s="204">
        <v>8</v>
      </c>
      <c r="AK16" s="204">
        <v>3</v>
      </c>
      <c r="AL16" s="204">
        <v>2</v>
      </c>
      <c r="AM16" s="204">
        <v>3</v>
      </c>
      <c r="AN16" s="204">
        <v>3</v>
      </c>
      <c r="AO16" s="204">
        <v>1</v>
      </c>
      <c r="AP16" s="204">
        <v>4</v>
      </c>
      <c r="AQ16" s="16">
        <f t="shared" si="7"/>
        <v>24</v>
      </c>
      <c r="AR16" s="17">
        <v>21</v>
      </c>
      <c r="AS16" s="17">
        <v>21</v>
      </c>
      <c r="AU16" s="17">
        <v>70</v>
      </c>
      <c r="AV16" s="17">
        <v>54</v>
      </c>
      <c r="AW16" s="17"/>
      <c r="AX16" s="17">
        <v>1</v>
      </c>
      <c r="AY16" s="17">
        <v>27</v>
      </c>
      <c r="AZ16" s="90">
        <f t="shared" si="8"/>
        <v>98</v>
      </c>
      <c r="BA16" s="17">
        <v>3</v>
      </c>
      <c r="BB16" s="17">
        <v>3</v>
      </c>
      <c r="BC16" s="17"/>
    </row>
    <row r="17" spans="1:55">
      <c r="A17" s="47" t="s">
        <v>413</v>
      </c>
      <c r="B17" s="459">
        <v>43</v>
      </c>
      <c r="C17" s="459">
        <v>50</v>
      </c>
      <c r="D17" s="459">
        <v>5</v>
      </c>
      <c r="E17" s="459">
        <v>8</v>
      </c>
      <c r="F17" s="459">
        <v>0</v>
      </c>
      <c r="G17" s="459">
        <v>0</v>
      </c>
      <c r="H17" s="459">
        <v>3</v>
      </c>
      <c r="I17" s="459">
        <v>11</v>
      </c>
      <c r="J17" s="459">
        <v>15</v>
      </c>
      <c r="K17" s="459">
        <v>13</v>
      </c>
      <c r="L17" s="459">
        <v>0</v>
      </c>
      <c r="M17" s="459">
        <v>0</v>
      </c>
      <c r="N17" s="459">
        <v>8</v>
      </c>
      <c r="O17" s="459">
        <v>0</v>
      </c>
      <c r="P17" s="16">
        <f t="shared" si="3"/>
        <v>74</v>
      </c>
      <c r="Q17" s="16">
        <f t="shared" si="4"/>
        <v>82</v>
      </c>
      <c r="R17" s="47" t="s">
        <v>413</v>
      </c>
      <c r="S17" s="344">
        <v>2</v>
      </c>
      <c r="T17" s="344">
        <v>0</v>
      </c>
      <c r="U17" s="344">
        <v>0</v>
      </c>
      <c r="V17" s="344">
        <v>0</v>
      </c>
      <c r="W17" s="344">
        <v>0</v>
      </c>
      <c r="X17" s="344">
        <v>0</v>
      </c>
      <c r="Y17" s="344">
        <v>1</v>
      </c>
      <c r="Z17" s="344">
        <v>3</v>
      </c>
      <c r="AA17" s="344">
        <v>7</v>
      </c>
      <c r="AB17" s="344">
        <v>4</v>
      </c>
      <c r="AC17" s="344">
        <v>0</v>
      </c>
      <c r="AD17" s="344">
        <v>0</v>
      </c>
      <c r="AE17" s="344">
        <v>4</v>
      </c>
      <c r="AF17" s="344">
        <v>0</v>
      </c>
      <c r="AG17" s="16">
        <f t="shared" si="5"/>
        <v>14</v>
      </c>
      <c r="AH17" s="16">
        <f t="shared" si="6"/>
        <v>7</v>
      </c>
      <c r="AI17" s="47" t="s">
        <v>413</v>
      </c>
      <c r="AJ17" s="204">
        <v>2</v>
      </c>
      <c r="AK17" s="204">
        <v>1</v>
      </c>
      <c r="AL17" s="204"/>
      <c r="AM17" s="204">
        <v>1</v>
      </c>
      <c r="AN17" s="204">
        <v>1</v>
      </c>
      <c r="AO17" s="204"/>
      <c r="AP17" s="204">
        <v>1</v>
      </c>
      <c r="AQ17" s="16">
        <f t="shared" si="7"/>
        <v>6</v>
      </c>
      <c r="AR17" s="17">
        <v>8</v>
      </c>
      <c r="AS17" s="17">
        <v>8</v>
      </c>
      <c r="AU17" s="17">
        <v>22</v>
      </c>
      <c r="AV17" s="17">
        <v>5</v>
      </c>
      <c r="AW17" s="17"/>
      <c r="AX17" s="17"/>
      <c r="AY17" s="17"/>
      <c r="AZ17" s="90">
        <f t="shared" si="8"/>
        <v>22</v>
      </c>
      <c r="BA17" s="17">
        <v>1</v>
      </c>
      <c r="BB17" s="17">
        <v>1</v>
      </c>
      <c r="BC17" s="17"/>
    </row>
    <row r="18" spans="1:55">
      <c r="A18" s="47" t="s">
        <v>414</v>
      </c>
      <c r="B18" s="459">
        <v>10</v>
      </c>
      <c r="C18" s="459">
        <v>17</v>
      </c>
      <c r="D18" s="459">
        <v>0</v>
      </c>
      <c r="E18" s="459">
        <v>0</v>
      </c>
      <c r="F18" s="459">
        <v>8</v>
      </c>
      <c r="G18" s="459">
        <v>6</v>
      </c>
      <c r="H18" s="459">
        <v>0</v>
      </c>
      <c r="I18" s="459">
        <v>0</v>
      </c>
      <c r="J18" s="459">
        <v>5</v>
      </c>
      <c r="K18" s="459">
        <v>11</v>
      </c>
      <c r="L18" s="459">
        <v>0</v>
      </c>
      <c r="M18" s="459">
        <v>0</v>
      </c>
      <c r="N18" s="459">
        <v>0</v>
      </c>
      <c r="O18" s="459">
        <v>0</v>
      </c>
      <c r="P18" s="16">
        <f t="shared" si="3"/>
        <v>23</v>
      </c>
      <c r="Q18" s="16">
        <f t="shared" si="4"/>
        <v>34</v>
      </c>
      <c r="R18" s="47" t="s">
        <v>414</v>
      </c>
      <c r="S18" s="344">
        <v>0</v>
      </c>
      <c r="T18" s="344">
        <v>0</v>
      </c>
      <c r="U18" s="344">
        <v>0</v>
      </c>
      <c r="V18" s="344">
        <v>0</v>
      </c>
      <c r="W18" s="344">
        <v>1</v>
      </c>
      <c r="X18" s="344">
        <v>0</v>
      </c>
      <c r="Y18" s="344">
        <v>0</v>
      </c>
      <c r="Z18" s="344">
        <v>0</v>
      </c>
      <c r="AA18" s="344">
        <v>2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16">
        <f t="shared" si="5"/>
        <v>3</v>
      </c>
      <c r="AH18" s="16">
        <f t="shared" si="6"/>
        <v>0</v>
      </c>
      <c r="AI18" s="47" t="s">
        <v>414</v>
      </c>
      <c r="AJ18" s="204">
        <v>4</v>
      </c>
      <c r="AK18" s="204">
        <v>1</v>
      </c>
      <c r="AL18" s="204">
        <v>1</v>
      </c>
      <c r="AM18" s="204">
        <v>2</v>
      </c>
      <c r="AN18" s="204">
        <v>2</v>
      </c>
      <c r="AO18" s="204">
        <v>1</v>
      </c>
      <c r="AP18" s="204">
        <v>1</v>
      </c>
      <c r="AQ18" s="16">
        <f t="shared" si="7"/>
        <v>12</v>
      </c>
      <c r="AR18" s="17">
        <v>7</v>
      </c>
      <c r="AS18" s="17">
        <v>7</v>
      </c>
      <c r="AU18" s="17">
        <v>24</v>
      </c>
      <c r="AV18" s="17">
        <v>9</v>
      </c>
      <c r="AW18" s="17"/>
      <c r="AX18" s="17"/>
      <c r="AY18" s="17">
        <v>9</v>
      </c>
      <c r="AZ18" s="90">
        <f t="shared" si="8"/>
        <v>33</v>
      </c>
      <c r="BA18" s="17">
        <v>2</v>
      </c>
      <c r="BB18" s="17">
        <v>2</v>
      </c>
      <c r="BC18" s="17"/>
    </row>
    <row r="19" spans="1:55">
      <c r="A19" s="47" t="s">
        <v>415</v>
      </c>
      <c r="B19" s="459">
        <v>31</v>
      </c>
      <c r="C19" s="459">
        <v>27</v>
      </c>
      <c r="D19" s="459">
        <v>1</v>
      </c>
      <c r="E19" s="459">
        <v>6</v>
      </c>
      <c r="F19" s="459">
        <v>0</v>
      </c>
      <c r="G19" s="459">
        <v>0</v>
      </c>
      <c r="H19" s="459">
        <v>13</v>
      </c>
      <c r="I19" s="459">
        <v>1</v>
      </c>
      <c r="J19" s="459">
        <v>12</v>
      </c>
      <c r="K19" s="459">
        <v>10</v>
      </c>
      <c r="L19" s="459">
        <v>0</v>
      </c>
      <c r="M19" s="459">
        <v>0</v>
      </c>
      <c r="N19" s="459">
        <v>11</v>
      </c>
      <c r="O19" s="459">
        <v>3</v>
      </c>
      <c r="P19" s="16">
        <f t="shared" si="3"/>
        <v>68</v>
      </c>
      <c r="Q19" s="16">
        <f t="shared" si="4"/>
        <v>47</v>
      </c>
      <c r="R19" s="47" t="s">
        <v>415</v>
      </c>
      <c r="S19" s="344">
        <v>0</v>
      </c>
      <c r="T19" s="344">
        <v>0</v>
      </c>
      <c r="U19" s="344">
        <v>0</v>
      </c>
      <c r="V19" s="344">
        <v>0</v>
      </c>
      <c r="W19" s="344">
        <v>0</v>
      </c>
      <c r="X19" s="344">
        <v>0</v>
      </c>
      <c r="Y19" s="344">
        <v>0</v>
      </c>
      <c r="Z19" s="344">
        <v>0</v>
      </c>
      <c r="AA19" s="344">
        <v>0</v>
      </c>
      <c r="AB19" s="344">
        <v>3</v>
      </c>
      <c r="AC19" s="344">
        <v>0</v>
      </c>
      <c r="AD19" s="344">
        <v>0</v>
      </c>
      <c r="AE19" s="344">
        <v>4</v>
      </c>
      <c r="AF19" s="344">
        <v>1</v>
      </c>
      <c r="AG19" s="16">
        <f t="shared" si="5"/>
        <v>4</v>
      </c>
      <c r="AH19" s="16">
        <f t="shared" si="6"/>
        <v>4</v>
      </c>
      <c r="AI19" s="47" t="s">
        <v>415</v>
      </c>
      <c r="AJ19" s="204">
        <v>2</v>
      </c>
      <c r="AK19" s="204">
        <v>1</v>
      </c>
      <c r="AL19" s="204"/>
      <c r="AM19" s="204">
        <v>1</v>
      </c>
      <c r="AN19" s="204">
        <v>1</v>
      </c>
      <c r="AO19" s="204"/>
      <c r="AP19" s="204">
        <v>1</v>
      </c>
      <c r="AQ19" s="16">
        <f t="shared" si="7"/>
        <v>6</v>
      </c>
      <c r="AR19" s="17">
        <v>5</v>
      </c>
      <c r="AS19" s="17">
        <v>5</v>
      </c>
      <c r="AU19" s="17">
        <v>17</v>
      </c>
      <c r="AV19" s="17">
        <v>4</v>
      </c>
      <c r="AW19" s="17"/>
      <c r="AX19" s="17"/>
      <c r="AY19" s="17">
        <v>5</v>
      </c>
      <c r="AZ19" s="90">
        <f t="shared" si="8"/>
        <v>22</v>
      </c>
      <c r="BA19" s="17">
        <v>1</v>
      </c>
      <c r="BB19" s="17">
        <v>1</v>
      </c>
      <c r="BC19" s="17"/>
    </row>
    <row r="20" spans="1:55">
      <c r="A20" s="47" t="s">
        <v>416</v>
      </c>
      <c r="B20" s="459">
        <v>75</v>
      </c>
      <c r="C20" s="459">
        <v>49</v>
      </c>
      <c r="D20" s="459">
        <v>13</v>
      </c>
      <c r="E20" s="459">
        <v>23</v>
      </c>
      <c r="F20" s="459">
        <v>11</v>
      </c>
      <c r="G20" s="459">
        <v>5</v>
      </c>
      <c r="H20" s="459">
        <v>23</v>
      </c>
      <c r="I20" s="459">
        <v>19</v>
      </c>
      <c r="J20" s="459">
        <v>11</v>
      </c>
      <c r="K20" s="459">
        <v>23</v>
      </c>
      <c r="L20" s="459">
        <v>7</v>
      </c>
      <c r="M20" s="459">
        <v>0</v>
      </c>
      <c r="N20" s="459">
        <v>14</v>
      </c>
      <c r="O20" s="459">
        <v>14</v>
      </c>
      <c r="P20" s="16">
        <f t="shared" si="3"/>
        <v>154</v>
      </c>
      <c r="Q20" s="16">
        <f t="shared" si="4"/>
        <v>133</v>
      </c>
      <c r="R20" s="47" t="s">
        <v>416</v>
      </c>
      <c r="S20" s="344">
        <v>4</v>
      </c>
      <c r="T20" s="344">
        <v>2</v>
      </c>
      <c r="U20" s="344">
        <v>3</v>
      </c>
      <c r="V20" s="344">
        <v>2</v>
      </c>
      <c r="W20" s="344">
        <v>0</v>
      </c>
      <c r="X20" s="344">
        <v>0</v>
      </c>
      <c r="Y20" s="344">
        <v>0</v>
      </c>
      <c r="Z20" s="344">
        <v>5</v>
      </c>
      <c r="AA20" s="344">
        <v>6</v>
      </c>
      <c r="AB20" s="344">
        <v>6</v>
      </c>
      <c r="AC20" s="344">
        <v>2</v>
      </c>
      <c r="AD20" s="344">
        <v>0</v>
      </c>
      <c r="AE20" s="344">
        <v>3</v>
      </c>
      <c r="AF20" s="344">
        <v>10</v>
      </c>
      <c r="AG20" s="16">
        <f t="shared" si="5"/>
        <v>18</v>
      </c>
      <c r="AH20" s="16">
        <f t="shared" si="6"/>
        <v>25</v>
      </c>
      <c r="AI20" s="47" t="s">
        <v>416</v>
      </c>
      <c r="AJ20" s="204">
        <v>3</v>
      </c>
      <c r="AK20" s="204">
        <v>1</v>
      </c>
      <c r="AL20" s="204">
        <v>1</v>
      </c>
      <c r="AM20" s="204">
        <v>1</v>
      </c>
      <c r="AN20" s="204">
        <v>1</v>
      </c>
      <c r="AO20" s="204">
        <v>1</v>
      </c>
      <c r="AP20" s="204">
        <v>1</v>
      </c>
      <c r="AQ20" s="16">
        <f t="shared" si="7"/>
        <v>9</v>
      </c>
      <c r="AR20" s="17">
        <v>7</v>
      </c>
      <c r="AS20" s="17">
        <v>7</v>
      </c>
      <c r="AU20" s="17">
        <v>24</v>
      </c>
      <c r="AV20" s="17">
        <v>12</v>
      </c>
      <c r="AW20" s="17"/>
      <c r="AX20" s="17"/>
      <c r="AY20" s="17">
        <v>5</v>
      </c>
      <c r="AZ20" s="90">
        <f t="shared" si="8"/>
        <v>29</v>
      </c>
      <c r="BA20" s="17">
        <v>1</v>
      </c>
      <c r="BB20" s="17">
        <v>1</v>
      </c>
      <c r="BC20" s="17"/>
    </row>
    <row r="21" spans="1:55">
      <c r="A21" s="47" t="s">
        <v>417</v>
      </c>
      <c r="B21" s="459">
        <v>216</v>
      </c>
      <c r="C21" s="459">
        <v>220</v>
      </c>
      <c r="D21" s="459">
        <v>53</v>
      </c>
      <c r="E21" s="459">
        <v>97</v>
      </c>
      <c r="F21" s="459">
        <v>81</v>
      </c>
      <c r="G21" s="459">
        <v>33</v>
      </c>
      <c r="H21" s="459">
        <v>83</v>
      </c>
      <c r="I21" s="459">
        <v>71</v>
      </c>
      <c r="J21" s="459">
        <v>87</v>
      </c>
      <c r="K21" s="459">
        <v>138</v>
      </c>
      <c r="L21" s="459">
        <v>64</v>
      </c>
      <c r="M21" s="459">
        <v>46</v>
      </c>
      <c r="N21" s="459">
        <v>72</v>
      </c>
      <c r="O21" s="459">
        <v>49</v>
      </c>
      <c r="P21" s="16">
        <f t="shared" si="3"/>
        <v>656</v>
      </c>
      <c r="Q21" s="16">
        <f t="shared" si="4"/>
        <v>654</v>
      </c>
      <c r="R21" s="47" t="s">
        <v>417</v>
      </c>
      <c r="S21" s="344">
        <v>31</v>
      </c>
      <c r="T21" s="344">
        <v>29</v>
      </c>
      <c r="U21" s="344">
        <v>4</v>
      </c>
      <c r="V21" s="344">
        <v>11</v>
      </c>
      <c r="W21" s="344">
        <v>16</v>
      </c>
      <c r="X21" s="344">
        <v>9</v>
      </c>
      <c r="Y21" s="344">
        <v>8</v>
      </c>
      <c r="Z21" s="344">
        <v>13</v>
      </c>
      <c r="AA21" s="344">
        <v>30</v>
      </c>
      <c r="AB21" s="344">
        <v>47</v>
      </c>
      <c r="AC21" s="344">
        <v>19</v>
      </c>
      <c r="AD21" s="344">
        <v>17</v>
      </c>
      <c r="AE21" s="344">
        <v>26</v>
      </c>
      <c r="AF21" s="344">
        <v>23</v>
      </c>
      <c r="AG21" s="16">
        <f t="shared" si="5"/>
        <v>134</v>
      </c>
      <c r="AH21" s="16">
        <f t="shared" si="6"/>
        <v>149</v>
      </c>
      <c r="AI21" s="47" t="s">
        <v>417</v>
      </c>
      <c r="AJ21" s="204">
        <v>11</v>
      </c>
      <c r="AK21" s="204">
        <v>4</v>
      </c>
      <c r="AL21" s="204">
        <v>3</v>
      </c>
      <c r="AM21" s="204">
        <v>4</v>
      </c>
      <c r="AN21" s="204">
        <v>5</v>
      </c>
      <c r="AO21" s="204">
        <v>3</v>
      </c>
      <c r="AP21" s="204">
        <v>3</v>
      </c>
      <c r="AQ21" s="16">
        <f t="shared" si="7"/>
        <v>33</v>
      </c>
      <c r="AR21" s="17">
        <v>33</v>
      </c>
      <c r="AS21" s="17">
        <v>33</v>
      </c>
      <c r="AU21" s="17">
        <v>95</v>
      </c>
      <c r="AV21" s="17">
        <v>57</v>
      </c>
      <c r="AW21" s="17">
        <v>1</v>
      </c>
      <c r="AX21" s="17">
        <v>6</v>
      </c>
      <c r="AY21" s="17">
        <v>37</v>
      </c>
      <c r="AZ21" s="90">
        <f t="shared" si="8"/>
        <v>138</v>
      </c>
      <c r="BA21" s="17">
        <v>1</v>
      </c>
      <c r="BB21" s="17">
        <v>1</v>
      </c>
      <c r="BC21" s="17"/>
    </row>
    <row r="22" spans="1:55">
      <c r="A22" s="47" t="s">
        <v>418</v>
      </c>
      <c r="B22" s="459">
        <v>0</v>
      </c>
      <c r="C22" s="459">
        <v>0</v>
      </c>
      <c r="D22" s="459">
        <v>0</v>
      </c>
      <c r="E22" s="459">
        <v>0</v>
      </c>
      <c r="F22" s="459">
        <v>0</v>
      </c>
      <c r="G22" s="459">
        <v>0</v>
      </c>
      <c r="H22" s="459">
        <v>0</v>
      </c>
      <c r="I22" s="459">
        <v>0</v>
      </c>
      <c r="J22" s="459">
        <v>0</v>
      </c>
      <c r="K22" s="459">
        <v>0</v>
      </c>
      <c r="L22" s="459">
        <v>0</v>
      </c>
      <c r="M22" s="459">
        <v>0</v>
      </c>
      <c r="N22" s="459">
        <v>0</v>
      </c>
      <c r="O22" s="459">
        <v>0</v>
      </c>
      <c r="P22" s="16"/>
      <c r="Q22" s="16"/>
      <c r="R22" s="47" t="s">
        <v>418</v>
      </c>
      <c r="S22" s="344">
        <v>0</v>
      </c>
      <c r="T22" s="344">
        <v>0</v>
      </c>
      <c r="U22" s="344">
        <v>0</v>
      </c>
      <c r="V22" s="344">
        <v>0</v>
      </c>
      <c r="W22" s="344">
        <v>0</v>
      </c>
      <c r="X22" s="344">
        <v>0</v>
      </c>
      <c r="Y22" s="344">
        <v>0</v>
      </c>
      <c r="Z22" s="344">
        <v>0</v>
      </c>
      <c r="AA22" s="344">
        <v>0</v>
      </c>
      <c r="AB22" s="344">
        <v>0</v>
      </c>
      <c r="AC22" s="344">
        <v>0</v>
      </c>
      <c r="AD22" s="344">
        <v>0</v>
      </c>
      <c r="AE22" s="344">
        <v>0</v>
      </c>
      <c r="AF22" s="344">
        <v>0</v>
      </c>
      <c r="AG22" s="16"/>
      <c r="AH22" s="16"/>
      <c r="AI22" s="47" t="s">
        <v>418</v>
      </c>
      <c r="AJ22" s="204">
        <v>0</v>
      </c>
      <c r="AK22" s="204"/>
      <c r="AL22" s="204"/>
      <c r="AM22" s="204"/>
      <c r="AN22" s="204"/>
      <c r="AO22" s="204"/>
      <c r="AP22" s="204"/>
      <c r="AQ22" s="16">
        <f t="shared" ref="AQ22:AQ27" si="9">AJ22+AK22+AL22+AM22+AN22+AO22+AP22</f>
        <v>0</v>
      </c>
      <c r="AR22" s="17"/>
      <c r="AS22" s="17"/>
      <c r="AU22" s="17"/>
      <c r="AV22" s="17"/>
      <c r="AW22" s="17"/>
      <c r="AX22" s="17"/>
      <c r="AY22" s="17"/>
      <c r="AZ22" s="90">
        <f t="shared" si="8"/>
        <v>0</v>
      </c>
      <c r="BA22" s="17"/>
      <c r="BB22" s="17"/>
      <c r="BC22" s="17"/>
    </row>
    <row r="23" spans="1:55">
      <c r="A23" s="47" t="s">
        <v>419</v>
      </c>
      <c r="B23" s="459">
        <v>91</v>
      </c>
      <c r="C23" s="459">
        <v>110</v>
      </c>
      <c r="D23" s="459">
        <v>12</v>
      </c>
      <c r="E23" s="459">
        <v>17</v>
      </c>
      <c r="F23" s="459">
        <v>11</v>
      </c>
      <c r="G23" s="459">
        <v>5</v>
      </c>
      <c r="H23" s="459">
        <v>22</v>
      </c>
      <c r="I23" s="459">
        <v>14</v>
      </c>
      <c r="J23" s="459">
        <v>35</v>
      </c>
      <c r="K23" s="459">
        <v>37</v>
      </c>
      <c r="L23" s="459">
        <v>19</v>
      </c>
      <c r="M23" s="459">
        <v>12</v>
      </c>
      <c r="N23" s="459">
        <v>26</v>
      </c>
      <c r="O23" s="459">
        <v>26</v>
      </c>
      <c r="P23" s="16">
        <f t="shared" ref="P23:Q25" si="10">B23+D23+F23+H23+J23+L23+N23</f>
        <v>216</v>
      </c>
      <c r="Q23" s="16">
        <f t="shared" si="10"/>
        <v>221</v>
      </c>
      <c r="R23" s="47" t="s">
        <v>419</v>
      </c>
      <c r="S23" s="344">
        <v>5</v>
      </c>
      <c r="T23" s="344">
        <v>12</v>
      </c>
      <c r="U23" s="344">
        <v>3</v>
      </c>
      <c r="V23" s="344">
        <v>1</v>
      </c>
      <c r="W23" s="344"/>
      <c r="X23" s="344"/>
      <c r="Y23" s="344">
        <v>2</v>
      </c>
      <c r="Z23" s="344">
        <v>4</v>
      </c>
      <c r="AA23" s="344">
        <v>9</v>
      </c>
      <c r="AB23" s="344">
        <v>9</v>
      </c>
      <c r="AC23" s="344">
        <v>7</v>
      </c>
      <c r="AD23" s="344">
        <v>4</v>
      </c>
      <c r="AE23" s="344">
        <v>8</v>
      </c>
      <c r="AF23" s="344">
        <v>5</v>
      </c>
      <c r="AG23" s="16">
        <f t="shared" ref="AG23:AH25" si="11">S23+U23+W23+Y23+AA23+AC23+AE23</f>
        <v>34</v>
      </c>
      <c r="AH23" s="16">
        <f t="shared" si="11"/>
        <v>35</v>
      </c>
      <c r="AI23" s="47" t="s">
        <v>419</v>
      </c>
      <c r="AJ23" s="204">
        <v>4</v>
      </c>
      <c r="AK23" s="204">
        <v>1</v>
      </c>
      <c r="AL23" s="204">
        <v>1</v>
      </c>
      <c r="AM23" s="204">
        <v>1</v>
      </c>
      <c r="AN23" s="204">
        <v>2</v>
      </c>
      <c r="AO23" s="204">
        <v>1</v>
      </c>
      <c r="AP23" s="204">
        <v>2</v>
      </c>
      <c r="AQ23" s="16">
        <f t="shared" si="9"/>
        <v>12</v>
      </c>
      <c r="AR23" s="17">
        <v>10</v>
      </c>
      <c r="AS23" s="17">
        <v>10</v>
      </c>
      <c r="AU23" s="17">
        <v>25</v>
      </c>
      <c r="AV23" s="17">
        <v>9</v>
      </c>
      <c r="AW23" s="17"/>
      <c r="AX23" s="17"/>
      <c r="AY23" s="17">
        <v>14</v>
      </c>
      <c r="AZ23" s="90">
        <f t="shared" si="8"/>
        <v>39</v>
      </c>
      <c r="BA23" s="17">
        <v>1</v>
      </c>
      <c r="BB23" s="17">
        <v>1</v>
      </c>
      <c r="BC23" s="17"/>
    </row>
    <row r="24" spans="1:55">
      <c r="A24" s="47" t="s">
        <v>420</v>
      </c>
      <c r="B24" s="459">
        <v>51</v>
      </c>
      <c r="C24" s="459">
        <v>53</v>
      </c>
      <c r="D24" s="459">
        <v>18</v>
      </c>
      <c r="E24" s="459">
        <v>11</v>
      </c>
      <c r="F24" s="459">
        <v>0</v>
      </c>
      <c r="G24" s="459">
        <v>0</v>
      </c>
      <c r="H24" s="459">
        <v>19</v>
      </c>
      <c r="I24" s="459">
        <v>4</v>
      </c>
      <c r="J24" s="459">
        <v>24</v>
      </c>
      <c r="K24" s="459">
        <v>25</v>
      </c>
      <c r="L24" s="459">
        <v>0</v>
      </c>
      <c r="M24" s="459">
        <v>0</v>
      </c>
      <c r="N24" s="459">
        <v>17</v>
      </c>
      <c r="O24" s="459">
        <v>8</v>
      </c>
      <c r="P24" s="16">
        <f t="shared" si="10"/>
        <v>129</v>
      </c>
      <c r="Q24" s="16">
        <f t="shared" si="10"/>
        <v>101</v>
      </c>
      <c r="R24" s="47" t="s">
        <v>420</v>
      </c>
      <c r="S24" s="344">
        <v>2</v>
      </c>
      <c r="T24" s="344">
        <v>2</v>
      </c>
      <c r="U24" s="344">
        <v>0</v>
      </c>
      <c r="V24" s="344">
        <v>1</v>
      </c>
      <c r="W24" s="344">
        <v>0</v>
      </c>
      <c r="X24" s="344">
        <v>0</v>
      </c>
      <c r="Y24" s="344">
        <v>3</v>
      </c>
      <c r="Z24" s="344">
        <v>0</v>
      </c>
      <c r="AA24" s="344">
        <v>5</v>
      </c>
      <c r="AB24" s="344">
        <v>14</v>
      </c>
      <c r="AC24" s="344">
        <v>0</v>
      </c>
      <c r="AD24" s="344">
        <v>0</v>
      </c>
      <c r="AE24" s="344">
        <v>6</v>
      </c>
      <c r="AF24" s="344">
        <v>2</v>
      </c>
      <c r="AG24" s="16">
        <f t="shared" si="11"/>
        <v>16</v>
      </c>
      <c r="AH24" s="16">
        <f t="shared" si="11"/>
        <v>19</v>
      </c>
      <c r="AI24" s="47" t="s">
        <v>420</v>
      </c>
      <c r="AJ24" s="204">
        <v>3</v>
      </c>
      <c r="AK24" s="204">
        <v>1</v>
      </c>
      <c r="AL24" s="204">
        <v>0</v>
      </c>
      <c r="AM24" s="204">
        <v>1</v>
      </c>
      <c r="AN24" s="204">
        <v>1</v>
      </c>
      <c r="AO24" s="204">
        <v>0</v>
      </c>
      <c r="AP24" s="204">
        <v>1</v>
      </c>
      <c r="AQ24" s="16">
        <f t="shared" si="9"/>
        <v>7</v>
      </c>
      <c r="AR24" s="17">
        <v>10</v>
      </c>
      <c r="AS24" s="17">
        <v>6</v>
      </c>
      <c r="AT24">
        <v>4</v>
      </c>
      <c r="AU24" s="17">
        <v>22</v>
      </c>
      <c r="AV24" s="17">
        <v>6</v>
      </c>
      <c r="AW24" s="17"/>
      <c r="AX24" s="17"/>
      <c r="AY24" s="17">
        <v>7</v>
      </c>
      <c r="AZ24" s="90">
        <f t="shared" si="8"/>
        <v>29</v>
      </c>
      <c r="BA24" s="17">
        <v>1</v>
      </c>
      <c r="BB24" s="17">
        <v>1</v>
      </c>
      <c r="BC24" s="17"/>
    </row>
    <row r="25" spans="1:55">
      <c r="A25" s="47" t="s">
        <v>421</v>
      </c>
      <c r="B25" s="459">
        <v>44</v>
      </c>
      <c r="C25" s="459">
        <v>43</v>
      </c>
      <c r="D25" s="459">
        <v>15</v>
      </c>
      <c r="E25" s="459">
        <v>13</v>
      </c>
      <c r="F25" s="459"/>
      <c r="G25" s="459"/>
      <c r="H25" s="459">
        <v>15</v>
      </c>
      <c r="I25" s="459">
        <v>11</v>
      </c>
      <c r="J25" s="459">
        <v>24</v>
      </c>
      <c r="K25" s="459">
        <v>16</v>
      </c>
      <c r="L25" s="459"/>
      <c r="M25" s="459"/>
      <c r="N25" s="459">
        <v>18</v>
      </c>
      <c r="O25" s="459">
        <v>9</v>
      </c>
      <c r="P25" s="16">
        <f t="shared" si="10"/>
        <v>116</v>
      </c>
      <c r="Q25" s="16">
        <f t="shared" si="10"/>
        <v>92</v>
      </c>
      <c r="R25" s="47" t="s">
        <v>421</v>
      </c>
      <c r="S25" s="344">
        <v>4</v>
      </c>
      <c r="T25" s="344">
        <v>1</v>
      </c>
      <c r="U25" s="344"/>
      <c r="V25" s="344">
        <v>2</v>
      </c>
      <c r="W25" s="344"/>
      <c r="X25" s="344"/>
      <c r="Y25" s="344">
        <v>2</v>
      </c>
      <c r="Z25" s="344">
        <v>5</v>
      </c>
      <c r="AA25" s="344">
        <v>10</v>
      </c>
      <c r="AB25" s="344">
        <v>3</v>
      </c>
      <c r="AC25" s="344"/>
      <c r="AD25" s="344"/>
      <c r="AE25" s="344">
        <v>2</v>
      </c>
      <c r="AF25" s="344">
        <v>6</v>
      </c>
      <c r="AG25" s="16">
        <f t="shared" si="11"/>
        <v>18</v>
      </c>
      <c r="AH25" s="16">
        <f t="shared" si="11"/>
        <v>17</v>
      </c>
      <c r="AI25" s="47" t="s">
        <v>421</v>
      </c>
      <c r="AJ25" s="204">
        <v>2</v>
      </c>
      <c r="AK25" s="204">
        <v>1</v>
      </c>
      <c r="AL25" s="204"/>
      <c r="AM25" s="204">
        <v>1</v>
      </c>
      <c r="AN25" s="204">
        <v>1</v>
      </c>
      <c r="AO25" s="204"/>
      <c r="AP25" s="204">
        <v>1</v>
      </c>
      <c r="AQ25" s="16">
        <f t="shared" si="9"/>
        <v>6</v>
      </c>
      <c r="AR25" s="17">
        <v>12</v>
      </c>
      <c r="AS25" s="17"/>
      <c r="AT25">
        <v>12</v>
      </c>
      <c r="AU25" s="17">
        <v>16</v>
      </c>
      <c r="AV25" s="17">
        <v>4</v>
      </c>
      <c r="AW25" s="17">
        <v>3</v>
      </c>
      <c r="AX25" s="17"/>
      <c r="AY25" s="17">
        <v>3</v>
      </c>
      <c r="AZ25" s="90">
        <f t="shared" si="8"/>
        <v>19</v>
      </c>
      <c r="BA25" s="17">
        <v>1</v>
      </c>
      <c r="BB25" s="17">
        <v>1</v>
      </c>
      <c r="BC25" s="17"/>
    </row>
    <row r="26" spans="1:55">
      <c r="A26" s="47" t="s">
        <v>422</v>
      </c>
      <c r="B26" s="459">
        <v>5</v>
      </c>
      <c r="C26" s="459">
        <v>8</v>
      </c>
      <c r="D26" s="459">
        <v>0</v>
      </c>
      <c r="E26" s="459">
        <v>0</v>
      </c>
      <c r="F26" s="459">
        <v>0</v>
      </c>
      <c r="G26" s="459">
        <v>0</v>
      </c>
      <c r="H26" s="459">
        <v>0</v>
      </c>
      <c r="I26" s="459">
        <v>0</v>
      </c>
      <c r="J26" s="459">
        <v>0</v>
      </c>
      <c r="K26" s="459">
        <v>0</v>
      </c>
      <c r="L26" s="459">
        <v>0</v>
      </c>
      <c r="M26" s="459">
        <v>0</v>
      </c>
      <c r="N26" s="459">
        <v>0</v>
      </c>
      <c r="O26" s="459">
        <v>0</v>
      </c>
      <c r="P26" s="16"/>
      <c r="Q26" s="16"/>
      <c r="R26" s="47" t="s">
        <v>422</v>
      </c>
      <c r="S26" s="344">
        <v>0</v>
      </c>
      <c r="T26" s="344">
        <v>0</v>
      </c>
      <c r="U26" s="344">
        <v>0</v>
      </c>
      <c r="V26" s="344">
        <v>0</v>
      </c>
      <c r="W26" s="344">
        <v>0</v>
      </c>
      <c r="X26" s="344">
        <v>0</v>
      </c>
      <c r="Y26" s="344">
        <v>0</v>
      </c>
      <c r="Z26" s="344">
        <v>0</v>
      </c>
      <c r="AA26" s="344">
        <v>0</v>
      </c>
      <c r="AB26" s="344">
        <v>0</v>
      </c>
      <c r="AC26" s="344">
        <v>0</v>
      </c>
      <c r="AD26" s="344">
        <v>0</v>
      </c>
      <c r="AE26" s="344">
        <v>0</v>
      </c>
      <c r="AF26" s="344">
        <v>0</v>
      </c>
      <c r="AG26" s="16"/>
      <c r="AH26" s="16"/>
      <c r="AI26" s="47" t="s">
        <v>422</v>
      </c>
      <c r="AJ26" s="204">
        <v>1</v>
      </c>
      <c r="AK26" s="204"/>
      <c r="AL26" s="204"/>
      <c r="AM26" s="204"/>
      <c r="AN26" s="204"/>
      <c r="AO26" s="204"/>
      <c r="AP26" s="204"/>
      <c r="AQ26" s="16">
        <f t="shared" si="9"/>
        <v>1</v>
      </c>
      <c r="AR26" s="17">
        <v>4</v>
      </c>
      <c r="AS26" s="17">
        <v>2</v>
      </c>
      <c r="AT26">
        <v>2</v>
      </c>
      <c r="AU26" s="17">
        <v>3</v>
      </c>
      <c r="AV26" s="17"/>
      <c r="AW26" s="17">
        <v>2</v>
      </c>
      <c r="AX26" s="17"/>
      <c r="AY26" s="17">
        <v>1</v>
      </c>
      <c r="AZ26" s="90">
        <f t="shared" si="8"/>
        <v>4</v>
      </c>
      <c r="BA26" s="17">
        <v>1</v>
      </c>
      <c r="BB26" s="17">
        <v>1</v>
      </c>
      <c r="BC26" s="17"/>
    </row>
    <row r="27" spans="1:55">
      <c r="A27" s="47" t="s">
        <v>423</v>
      </c>
      <c r="B27" s="459">
        <v>109</v>
      </c>
      <c r="C27" s="459">
        <v>149</v>
      </c>
      <c r="D27" s="459">
        <v>16</v>
      </c>
      <c r="E27" s="459">
        <v>29</v>
      </c>
      <c r="F27" s="459">
        <v>27</v>
      </c>
      <c r="G27" s="459">
        <v>13</v>
      </c>
      <c r="H27" s="459">
        <v>16</v>
      </c>
      <c r="I27" s="459">
        <v>4</v>
      </c>
      <c r="J27" s="459">
        <v>31</v>
      </c>
      <c r="K27" s="459">
        <v>53</v>
      </c>
      <c r="L27" s="459">
        <v>16</v>
      </c>
      <c r="M27" s="459">
        <v>3</v>
      </c>
      <c r="N27" s="459">
        <v>33</v>
      </c>
      <c r="O27" s="459">
        <v>16</v>
      </c>
      <c r="P27" s="16">
        <f t="shared" ref="P27:Q30" si="12">B27+D27+F27+H27+J27+L27+N27</f>
        <v>248</v>
      </c>
      <c r="Q27" s="16">
        <f t="shared" si="12"/>
        <v>267</v>
      </c>
      <c r="R27" s="47" t="s">
        <v>423</v>
      </c>
      <c r="S27" s="344">
        <v>11</v>
      </c>
      <c r="T27" s="344">
        <v>15</v>
      </c>
      <c r="U27" s="344">
        <v>1</v>
      </c>
      <c r="V27" s="344">
        <v>2</v>
      </c>
      <c r="W27" s="344">
        <v>6</v>
      </c>
      <c r="X27" s="344">
        <v>1</v>
      </c>
      <c r="Y27" s="344">
        <v>1</v>
      </c>
      <c r="Z27" s="344">
        <v>0</v>
      </c>
      <c r="AA27" s="344">
        <v>6</v>
      </c>
      <c r="AB27" s="344">
        <v>15</v>
      </c>
      <c r="AC27" s="344">
        <v>7</v>
      </c>
      <c r="AD27" s="344">
        <v>2</v>
      </c>
      <c r="AE27" s="344">
        <v>14</v>
      </c>
      <c r="AF27" s="344">
        <v>7</v>
      </c>
      <c r="AG27" s="16">
        <f t="shared" ref="AG27:AH30" si="13">S27+U27+W27+Y27+AA27+AC27+AE27</f>
        <v>46</v>
      </c>
      <c r="AH27" s="16">
        <f t="shared" si="13"/>
        <v>42</v>
      </c>
      <c r="AI27" s="47" t="s">
        <v>423</v>
      </c>
      <c r="AJ27" s="204">
        <v>7</v>
      </c>
      <c r="AK27" s="204">
        <v>3</v>
      </c>
      <c r="AL27" s="204">
        <v>2</v>
      </c>
      <c r="AM27" s="204">
        <v>2</v>
      </c>
      <c r="AN27" s="204">
        <v>4</v>
      </c>
      <c r="AO27" s="204">
        <v>2</v>
      </c>
      <c r="AP27" s="204">
        <v>3</v>
      </c>
      <c r="AQ27" s="16">
        <f t="shared" si="9"/>
        <v>23</v>
      </c>
      <c r="AR27" s="17">
        <v>22</v>
      </c>
      <c r="AS27" s="17">
        <v>22</v>
      </c>
      <c r="AU27" s="17">
        <v>51</v>
      </c>
      <c r="AV27" s="17">
        <v>19</v>
      </c>
      <c r="AW27" s="17"/>
      <c r="AX27" s="17"/>
      <c r="AY27" s="17">
        <v>31</v>
      </c>
      <c r="AZ27" s="90">
        <f t="shared" si="8"/>
        <v>82</v>
      </c>
      <c r="BA27" s="17">
        <v>3</v>
      </c>
      <c r="BB27" s="17">
        <v>3</v>
      </c>
      <c r="BC27" s="17"/>
    </row>
    <row r="28" spans="1:55">
      <c r="A28" s="47" t="s">
        <v>424</v>
      </c>
      <c r="B28" s="459">
        <v>95</v>
      </c>
      <c r="C28" s="459">
        <v>106</v>
      </c>
      <c r="D28" s="459">
        <v>13</v>
      </c>
      <c r="E28" s="459">
        <v>14</v>
      </c>
      <c r="F28" s="459">
        <v>21</v>
      </c>
      <c r="G28" s="459">
        <v>6</v>
      </c>
      <c r="H28" s="459">
        <v>25</v>
      </c>
      <c r="I28" s="459">
        <v>23</v>
      </c>
      <c r="J28" s="459">
        <v>12</v>
      </c>
      <c r="K28" s="459">
        <v>35</v>
      </c>
      <c r="L28" s="459">
        <v>24</v>
      </c>
      <c r="M28" s="459">
        <v>13</v>
      </c>
      <c r="N28" s="459">
        <v>46</v>
      </c>
      <c r="O28" s="459">
        <v>36</v>
      </c>
      <c r="P28" s="16">
        <f t="shared" si="12"/>
        <v>236</v>
      </c>
      <c r="Q28" s="16">
        <f t="shared" si="12"/>
        <v>233</v>
      </c>
      <c r="R28" s="47" t="s">
        <v>424</v>
      </c>
      <c r="S28" s="344">
        <v>0</v>
      </c>
      <c r="T28" s="344">
        <v>1</v>
      </c>
      <c r="U28" s="344">
        <v>2</v>
      </c>
      <c r="V28" s="344">
        <v>1</v>
      </c>
      <c r="W28" s="344">
        <v>5</v>
      </c>
      <c r="X28" s="344">
        <v>0</v>
      </c>
      <c r="Y28" s="344">
        <v>3</v>
      </c>
      <c r="Z28" s="344">
        <v>3</v>
      </c>
      <c r="AA28" s="344">
        <v>5</v>
      </c>
      <c r="AB28" s="344">
        <v>6</v>
      </c>
      <c r="AC28" s="344">
        <v>9</v>
      </c>
      <c r="AD28" s="344">
        <v>7</v>
      </c>
      <c r="AE28" s="344">
        <v>17</v>
      </c>
      <c r="AF28" s="344">
        <v>13</v>
      </c>
      <c r="AG28" s="16">
        <f t="shared" si="13"/>
        <v>41</v>
      </c>
      <c r="AH28" s="16">
        <f t="shared" si="13"/>
        <v>31</v>
      </c>
      <c r="AI28" s="47" t="s">
        <v>424</v>
      </c>
      <c r="AJ28" s="204">
        <v>4</v>
      </c>
      <c r="AK28" s="204">
        <v>1</v>
      </c>
      <c r="AL28" s="204">
        <v>1</v>
      </c>
      <c r="AM28" s="204">
        <v>2</v>
      </c>
      <c r="AN28" s="204">
        <v>1</v>
      </c>
      <c r="AO28" s="204">
        <v>1</v>
      </c>
      <c r="AP28" s="204">
        <v>2</v>
      </c>
      <c r="AQ28" s="16">
        <f>AJ28+AK28+AL28+AM28+AN28+AO28+AP28</f>
        <v>12</v>
      </c>
      <c r="AR28" s="17">
        <v>12</v>
      </c>
      <c r="AS28" s="17">
        <v>12</v>
      </c>
      <c r="AU28" s="17">
        <v>32</v>
      </c>
      <c r="AV28" s="17">
        <v>15</v>
      </c>
      <c r="AW28" s="17">
        <v>2</v>
      </c>
      <c r="AX28" s="17"/>
      <c r="AY28" s="17">
        <v>13</v>
      </c>
      <c r="AZ28" s="90">
        <f t="shared" si="8"/>
        <v>45</v>
      </c>
      <c r="BA28" s="17">
        <v>1</v>
      </c>
      <c r="BB28" s="17">
        <v>1</v>
      </c>
      <c r="BC28" s="17"/>
    </row>
    <row r="29" spans="1:55">
      <c r="A29" s="47" t="s">
        <v>425</v>
      </c>
      <c r="B29" s="459">
        <v>61</v>
      </c>
      <c r="C29" s="459">
        <v>64</v>
      </c>
      <c r="D29" s="459">
        <v>3</v>
      </c>
      <c r="E29" s="459">
        <v>17</v>
      </c>
      <c r="F29" s="459">
        <v>0</v>
      </c>
      <c r="G29" s="459">
        <v>0</v>
      </c>
      <c r="H29" s="459">
        <v>29</v>
      </c>
      <c r="I29" s="459">
        <v>24</v>
      </c>
      <c r="J29" s="459">
        <v>9</v>
      </c>
      <c r="K29" s="459">
        <v>16</v>
      </c>
      <c r="L29" s="459">
        <v>0</v>
      </c>
      <c r="M29" s="459">
        <v>0</v>
      </c>
      <c r="N29" s="459">
        <v>19</v>
      </c>
      <c r="O29" s="459">
        <v>13</v>
      </c>
      <c r="P29" s="16">
        <f t="shared" si="12"/>
        <v>121</v>
      </c>
      <c r="Q29" s="16">
        <f t="shared" si="12"/>
        <v>134</v>
      </c>
      <c r="R29" s="47" t="s">
        <v>425</v>
      </c>
      <c r="S29" s="344">
        <v>7</v>
      </c>
      <c r="T29" s="344">
        <v>4</v>
      </c>
      <c r="U29" s="344">
        <v>0</v>
      </c>
      <c r="V29" s="344">
        <v>3</v>
      </c>
      <c r="W29" s="344"/>
      <c r="X29" s="344"/>
      <c r="Y29" s="344">
        <v>4</v>
      </c>
      <c r="Z29" s="344">
        <v>1</v>
      </c>
      <c r="AA29" s="344">
        <v>2</v>
      </c>
      <c r="AB29" s="344">
        <v>4</v>
      </c>
      <c r="AC29" s="344"/>
      <c r="AD29" s="344"/>
      <c r="AE29" s="344">
        <v>3</v>
      </c>
      <c r="AF29" s="344">
        <v>0</v>
      </c>
      <c r="AG29" s="16">
        <f t="shared" si="13"/>
        <v>16</v>
      </c>
      <c r="AH29" s="16">
        <f t="shared" si="13"/>
        <v>12</v>
      </c>
      <c r="AI29" s="47" t="s">
        <v>425</v>
      </c>
      <c r="AJ29" s="204">
        <v>3</v>
      </c>
      <c r="AK29" s="204">
        <v>1</v>
      </c>
      <c r="AL29" s="204"/>
      <c r="AM29" s="204">
        <v>1</v>
      </c>
      <c r="AN29" s="204">
        <v>1</v>
      </c>
      <c r="AO29" s="204"/>
      <c r="AP29" s="204">
        <v>1</v>
      </c>
      <c r="AQ29" s="16">
        <f>AJ29+AK29+AL29+AM29+AN29+AO29+AP29</f>
        <v>7</v>
      </c>
      <c r="AR29" s="17">
        <v>6</v>
      </c>
      <c r="AS29" s="17">
        <v>6</v>
      </c>
      <c r="AU29" s="17">
        <v>16</v>
      </c>
      <c r="AV29" s="17">
        <v>8</v>
      </c>
      <c r="AW29" s="17">
        <v>3</v>
      </c>
      <c r="AX29" s="17">
        <v>1</v>
      </c>
      <c r="AY29" s="17">
        <v>4</v>
      </c>
      <c r="AZ29" s="90">
        <f t="shared" si="8"/>
        <v>21</v>
      </c>
      <c r="BA29" s="17">
        <v>1</v>
      </c>
      <c r="BB29" s="17">
        <v>1</v>
      </c>
      <c r="BC29" s="17"/>
    </row>
    <row r="30" spans="1:55">
      <c r="A30" s="47" t="s">
        <v>426</v>
      </c>
      <c r="B30" s="461">
        <v>126</v>
      </c>
      <c r="C30" s="461">
        <v>130</v>
      </c>
      <c r="D30" s="461">
        <v>12</v>
      </c>
      <c r="E30" s="461">
        <v>32</v>
      </c>
      <c r="F30" s="461">
        <v>25</v>
      </c>
      <c r="G30" s="461">
        <v>4</v>
      </c>
      <c r="H30" s="461">
        <v>32</v>
      </c>
      <c r="I30" s="461">
        <v>11</v>
      </c>
      <c r="J30" s="461">
        <v>50</v>
      </c>
      <c r="K30" s="461">
        <v>74</v>
      </c>
      <c r="L30" s="461">
        <v>14</v>
      </c>
      <c r="M30" s="461">
        <v>5</v>
      </c>
      <c r="N30" s="461">
        <v>29</v>
      </c>
      <c r="O30" s="461">
        <v>10</v>
      </c>
      <c r="P30" s="16">
        <f t="shared" si="12"/>
        <v>288</v>
      </c>
      <c r="Q30" s="16">
        <f t="shared" si="12"/>
        <v>266</v>
      </c>
      <c r="R30" s="47" t="s">
        <v>426</v>
      </c>
      <c r="S30" s="345">
        <v>9</v>
      </c>
      <c r="T30" s="345">
        <v>4</v>
      </c>
      <c r="U30" s="345">
        <v>4</v>
      </c>
      <c r="V30" s="345">
        <v>11</v>
      </c>
      <c r="W30" s="345">
        <v>0</v>
      </c>
      <c r="X30" s="345">
        <v>0</v>
      </c>
      <c r="Y30" s="345">
        <v>11</v>
      </c>
      <c r="Z30" s="345">
        <v>4</v>
      </c>
      <c r="AA30" s="345">
        <v>15</v>
      </c>
      <c r="AB30" s="345">
        <v>17</v>
      </c>
      <c r="AC30" s="345">
        <v>7</v>
      </c>
      <c r="AD30" s="345"/>
      <c r="AE30" s="345">
        <v>10</v>
      </c>
      <c r="AF30" s="345">
        <v>1</v>
      </c>
      <c r="AG30" s="16">
        <f t="shared" si="13"/>
        <v>56</v>
      </c>
      <c r="AH30" s="16">
        <f t="shared" si="13"/>
        <v>37</v>
      </c>
      <c r="AI30" s="47" t="s">
        <v>426</v>
      </c>
      <c r="AJ30" s="205">
        <v>4</v>
      </c>
      <c r="AK30" s="205">
        <v>1</v>
      </c>
      <c r="AL30" s="205">
        <v>1</v>
      </c>
      <c r="AM30" s="205">
        <v>1</v>
      </c>
      <c r="AN30" s="205">
        <v>2</v>
      </c>
      <c r="AO30" s="205">
        <v>1</v>
      </c>
      <c r="AP30" s="205">
        <v>1</v>
      </c>
      <c r="AQ30" s="16">
        <f>AJ30+AK30+AL30+AM30+AN30+AO30+AP30</f>
        <v>11</v>
      </c>
      <c r="AR30" s="17">
        <v>8</v>
      </c>
      <c r="AS30" s="17">
        <v>8</v>
      </c>
      <c r="AU30" s="17">
        <v>22</v>
      </c>
      <c r="AV30" s="17">
        <v>19</v>
      </c>
      <c r="AW30" s="17">
        <v>5</v>
      </c>
      <c r="AX30" s="17"/>
      <c r="AY30" s="17">
        <v>8</v>
      </c>
      <c r="AZ30" s="90">
        <f t="shared" si="8"/>
        <v>30</v>
      </c>
      <c r="BA30" s="17">
        <v>1</v>
      </c>
      <c r="BB30" s="17">
        <v>1</v>
      </c>
      <c r="BC30" s="17"/>
    </row>
    <row r="31" spans="1:55" ht="11.25" customHeight="1">
      <c r="A31" s="55"/>
      <c r="B31" s="110"/>
      <c r="C31" s="110"/>
      <c r="D31" s="110"/>
      <c r="E31" s="214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09"/>
      <c r="Q31" s="110"/>
      <c r="R31" s="55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55"/>
      <c r="AJ31" s="110"/>
      <c r="AK31" s="110"/>
      <c r="AL31" s="110"/>
      <c r="AM31" s="110"/>
      <c r="AN31" s="110"/>
      <c r="AO31" s="110"/>
      <c r="AP31" s="110"/>
      <c r="AQ31" s="110"/>
      <c r="AR31" s="110">
        <v>428</v>
      </c>
      <c r="AS31" s="110">
        <v>391</v>
      </c>
      <c r="AT31" s="111">
        <v>37</v>
      </c>
      <c r="AU31" s="110">
        <v>1142</v>
      </c>
      <c r="AV31" s="110"/>
      <c r="AW31" s="110"/>
      <c r="AX31" s="110"/>
      <c r="AY31" s="110"/>
      <c r="AZ31" s="110"/>
      <c r="BA31" s="110"/>
      <c r="BB31" s="110"/>
      <c r="BC31" s="223"/>
    </row>
    <row r="32" spans="1:55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3"/>
      <c r="Q32" s="112"/>
      <c r="R32" s="114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35"/>
      <c r="AU32" s="112"/>
      <c r="AV32" s="112"/>
      <c r="AW32" s="112"/>
      <c r="AX32" s="112"/>
      <c r="AY32" s="112"/>
      <c r="AZ32" s="112"/>
      <c r="BA32" s="112"/>
      <c r="BB32" s="112"/>
    </row>
    <row r="33" spans="1:55">
      <c r="A33" s="1" t="s">
        <v>662</v>
      </c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1"/>
      <c r="Q33" s="1"/>
      <c r="R33" s="1" t="s">
        <v>663</v>
      </c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1"/>
      <c r="AH33" s="1"/>
      <c r="AI33" s="1" t="s">
        <v>664</v>
      </c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2"/>
      <c r="BA33"/>
      <c r="BB33"/>
      <c r="BC33"/>
    </row>
    <row r="34" spans="1:55">
      <c r="A34" s="1" t="s">
        <v>372</v>
      </c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1"/>
      <c r="Q34" s="1"/>
      <c r="R34" s="1" t="s">
        <v>372</v>
      </c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1"/>
      <c r="AH34" s="1"/>
      <c r="AI34" s="1" t="s">
        <v>584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2"/>
      <c r="BA34"/>
      <c r="BB34"/>
      <c r="BC34"/>
    </row>
    <row r="35" spans="1:55">
      <c r="A35" s="1" t="s">
        <v>1</v>
      </c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1"/>
      <c r="Q35" s="1"/>
      <c r="R35" s="1" t="s">
        <v>1</v>
      </c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1"/>
      <c r="AH35" s="1"/>
      <c r="AI35" s="1" t="s">
        <v>1</v>
      </c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2"/>
      <c r="BA35"/>
      <c r="BB35"/>
      <c r="BC35"/>
    </row>
    <row r="36" spans="1:55">
      <c r="A36" s="1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1"/>
      <c r="Q36" s="1"/>
      <c r="R36" s="1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2"/>
    </row>
    <row r="37" spans="1:55">
      <c r="A37" s="37" t="s">
        <v>530</v>
      </c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50" t="s">
        <v>618</v>
      </c>
      <c r="O37" s="50"/>
      <c r="P37" s="2"/>
      <c r="Q37" s="2"/>
      <c r="R37" s="37" t="s">
        <v>530</v>
      </c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50" t="s">
        <v>618</v>
      </c>
      <c r="AF37" s="50"/>
      <c r="AG37" s="2"/>
      <c r="AH37" s="2"/>
      <c r="AI37" s="37" t="s">
        <v>530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1" t="s">
        <v>618</v>
      </c>
      <c r="AY37" s="1"/>
      <c r="AZ37" s="1"/>
    </row>
    <row r="38" spans="1:55">
      <c r="A38" s="2"/>
      <c r="B38" s="48"/>
      <c r="C38" s="48">
        <v>1.02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2"/>
      <c r="Q38" s="2"/>
      <c r="R38" s="2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5">
      <c r="A39" s="4"/>
      <c r="B39" s="53" t="s">
        <v>585</v>
      </c>
      <c r="C39" s="54"/>
      <c r="D39" s="53" t="s">
        <v>586</v>
      </c>
      <c r="E39" s="54"/>
      <c r="F39" s="53" t="s">
        <v>587</v>
      </c>
      <c r="G39" s="54"/>
      <c r="H39" s="53" t="s">
        <v>588</v>
      </c>
      <c r="I39" s="54"/>
      <c r="J39" s="53" t="s">
        <v>589</v>
      </c>
      <c r="K39" s="54"/>
      <c r="L39" s="53" t="s">
        <v>590</v>
      </c>
      <c r="M39" s="54"/>
      <c r="N39" s="115" t="s">
        <v>591</v>
      </c>
      <c r="O39" s="116"/>
      <c r="P39" s="5" t="s">
        <v>377</v>
      </c>
      <c r="Q39" s="6"/>
      <c r="R39" s="4"/>
      <c r="S39" s="53" t="s">
        <v>585</v>
      </c>
      <c r="T39" s="54"/>
      <c r="U39" s="53" t="s">
        <v>586</v>
      </c>
      <c r="V39" s="54"/>
      <c r="W39" s="53" t="s">
        <v>587</v>
      </c>
      <c r="X39" s="54"/>
      <c r="Y39" s="53" t="s">
        <v>588</v>
      </c>
      <c r="Z39" s="54"/>
      <c r="AA39" s="53" t="s">
        <v>589</v>
      </c>
      <c r="AB39" s="54"/>
      <c r="AC39" s="53" t="s">
        <v>590</v>
      </c>
      <c r="AD39" s="54"/>
      <c r="AE39" s="53" t="s">
        <v>591</v>
      </c>
      <c r="AF39" s="54"/>
      <c r="AG39" s="76" t="s">
        <v>377</v>
      </c>
      <c r="AH39" s="77"/>
      <c r="AI39" s="4"/>
      <c r="AJ39" s="80"/>
      <c r="AK39" s="80"/>
      <c r="AL39" s="80"/>
      <c r="AM39" s="80"/>
      <c r="AN39" s="81"/>
      <c r="AO39" s="80"/>
      <c r="AP39" s="80"/>
      <c r="AQ39" s="79" t="s">
        <v>592</v>
      </c>
      <c r="AR39" s="79" t="s">
        <v>384</v>
      </c>
      <c r="AS39" s="82"/>
      <c r="AT39" s="83"/>
      <c r="AU39" s="79" t="s">
        <v>548</v>
      </c>
      <c r="AV39" s="80"/>
      <c r="AW39" s="80"/>
      <c r="AX39" s="80"/>
      <c r="AY39" s="80"/>
      <c r="AZ39" s="81"/>
      <c r="BA39" s="252" t="s">
        <v>386</v>
      </c>
      <c r="BB39" s="815"/>
      <c r="BC39" s="270"/>
    </row>
    <row r="40" spans="1:55" ht="22.5">
      <c r="A40" s="8" t="s">
        <v>387</v>
      </c>
      <c r="B40" s="56" t="s">
        <v>388</v>
      </c>
      <c r="C40" s="56" t="s">
        <v>389</v>
      </c>
      <c r="D40" s="56" t="s">
        <v>388</v>
      </c>
      <c r="E40" s="56" t="s">
        <v>389</v>
      </c>
      <c r="F40" s="56" t="s">
        <v>388</v>
      </c>
      <c r="G40" s="56" t="s">
        <v>389</v>
      </c>
      <c r="H40" s="56" t="s">
        <v>388</v>
      </c>
      <c r="I40" s="56" t="s">
        <v>389</v>
      </c>
      <c r="J40" s="56" t="s">
        <v>388</v>
      </c>
      <c r="K40" s="56" t="s">
        <v>389</v>
      </c>
      <c r="L40" s="56" t="s">
        <v>388</v>
      </c>
      <c r="M40" s="56" t="s">
        <v>389</v>
      </c>
      <c r="N40" s="56" t="s">
        <v>388</v>
      </c>
      <c r="O40" s="56" t="s">
        <v>389</v>
      </c>
      <c r="P40" s="9" t="s">
        <v>388</v>
      </c>
      <c r="Q40" s="9" t="s">
        <v>389</v>
      </c>
      <c r="R40" s="8" t="s">
        <v>387</v>
      </c>
      <c r="S40" s="56" t="s">
        <v>388</v>
      </c>
      <c r="T40" s="56" t="s">
        <v>389</v>
      </c>
      <c r="U40" s="56" t="s">
        <v>388</v>
      </c>
      <c r="V40" s="56" t="s">
        <v>389</v>
      </c>
      <c r="W40" s="56" t="s">
        <v>388</v>
      </c>
      <c r="X40" s="56" t="s">
        <v>389</v>
      </c>
      <c r="Y40" s="56" t="s">
        <v>388</v>
      </c>
      <c r="Z40" s="56" t="s">
        <v>389</v>
      </c>
      <c r="AA40" s="56" t="s">
        <v>388</v>
      </c>
      <c r="AB40" s="56" t="s">
        <v>389</v>
      </c>
      <c r="AC40" s="56" t="s">
        <v>388</v>
      </c>
      <c r="AD40" s="56" t="s">
        <v>389</v>
      </c>
      <c r="AE40" s="56" t="s">
        <v>388</v>
      </c>
      <c r="AF40" s="56" t="s">
        <v>389</v>
      </c>
      <c r="AG40" s="84" t="s">
        <v>388</v>
      </c>
      <c r="AH40" s="84" t="s">
        <v>389</v>
      </c>
      <c r="AI40" s="8" t="s">
        <v>387</v>
      </c>
      <c r="AJ40" s="86" t="s">
        <v>593</v>
      </c>
      <c r="AK40" s="86" t="s">
        <v>594</v>
      </c>
      <c r="AL40" s="86" t="s">
        <v>595</v>
      </c>
      <c r="AM40" s="86" t="s">
        <v>596</v>
      </c>
      <c r="AN40" s="86" t="s">
        <v>597</v>
      </c>
      <c r="AO40" s="86" t="s">
        <v>598</v>
      </c>
      <c r="AP40" s="86" t="s">
        <v>599</v>
      </c>
      <c r="AQ40" s="85" t="s">
        <v>395</v>
      </c>
      <c r="AR40" s="748" t="s">
        <v>86</v>
      </c>
      <c r="AS40" s="88" t="s">
        <v>401</v>
      </c>
      <c r="AT40" s="88" t="s">
        <v>402</v>
      </c>
      <c r="AU40" s="87" t="s">
        <v>620</v>
      </c>
      <c r="AV40" s="87" t="s">
        <v>641</v>
      </c>
      <c r="AW40" s="87" t="s">
        <v>642</v>
      </c>
      <c r="AX40" s="87" t="s">
        <v>643</v>
      </c>
      <c r="AY40" s="87"/>
      <c r="AZ40" s="87" t="s">
        <v>395</v>
      </c>
      <c r="BA40" s="820" t="s">
        <v>111</v>
      </c>
      <c r="BB40" s="631" t="s">
        <v>600</v>
      </c>
      <c r="BC40" s="625" t="s">
        <v>87</v>
      </c>
    </row>
    <row r="41" spans="1:55">
      <c r="A41" s="10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7"/>
      <c r="M41" s="17"/>
      <c r="N41" s="17"/>
      <c r="O41" s="17"/>
      <c r="P41" s="11"/>
      <c r="Q41" s="11"/>
      <c r="R41" s="10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89"/>
      <c r="AH41" s="89"/>
      <c r="AI41" s="4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641"/>
      <c r="BB41" s="641"/>
      <c r="BC41" s="290"/>
    </row>
    <row r="42" spans="1:55">
      <c r="A42" s="14" t="s">
        <v>407</v>
      </c>
      <c r="B42" s="16">
        <f>SUM(B44:B52)</f>
        <v>926</v>
      </c>
      <c r="C42" s="16">
        <f t="shared" ref="C42:O42" si="14">SUM(C44:C52)</f>
        <v>769</v>
      </c>
      <c r="D42" s="16">
        <f t="shared" si="14"/>
        <v>174</v>
      </c>
      <c r="E42" s="16">
        <f t="shared" si="14"/>
        <v>205</v>
      </c>
      <c r="F42" s="16">
        <f t="shared" si="14"/>
        <v>91</v>
      </c>
      <c r="G42" s="16">
        <f t="shared" si="14"/>
        <v>21</v>
      </c>
      <c r="H42" s="16">
        <f>SUM(H44:H52)</f>
        <v>209</v>
      </c>
      <c r="I42" s="16">
        <f t="shared" si="14"/>
        <v>123</v>
      </c>
      <c r="J42" s="16">
        <f t="shared" si="14"/>
        <v>267</v>
      </c>
      <c r="K42" s="16">
        <f t="shared" si="14"/>
        <v>328</v>
      </c>
      <c r="L42" s="16">
        <f t="shared" si="14"/>
        <v>65</v>
      </c>
      <c r="M42" s="16">
        <f t="shared" si="14"/>
        <v>24</v>
      </c>
      <c r="N42" s="16">
        <f t="shared" si="14"/>
        <v>301</v>
      </c>
      <c r="O42" s="16">
        <f t="shared" si="14"/>
        <v>119</v>
      </c>
      <c r="P42" s="15">
        <f>SUM(P44:P52)</f>
        <v>2033</v>
      </c>
      <c r="Q42" s="15">
        <f>SUM(Q44:Q52)</f>
        <v>1589</v>
      </c>
      <c r="R42" s="14" t="s">
        <v>407</v>
      </c>
      <c r="S42" s="16">
        <f t="shared" ref="S42:AF42" si="15">SUM(S44:S52)</f>
        <v>77</v>
      </c>
      <c r="T42" s="16">
        <f t="shared" si="15"/>
        <v>44</v>
      </c>
      <c r="U42" s="16">
        <f t="shared" si="15"/>
        <v>20</v>
      </c>
      <c r="V42" s="16">
        <f t="shared" si="15"/>
        <v>24</v>
      </c>
      <c r="W42" s="16">
        <f t="shared" si="15"/>
        <v>17</v>
      </c>
      <c r="X42" s="16">
        <f t="shared" si="15"/>
        <v>3</v>
      </c>
      <c r="Y42" s="16">
        <f t="shared" si="15"/>
        <v>35</v>
      </c>
      <c r="Z42" s="16">
        <f t="shared" si="15"/>
        <v>21</v>
      </c>
      <c r="AA42" s="16">
        <f t="shared" si="15"/>
        <v>74</v>
      </c>
      <c r="AB42" s="16">
        <f>SUM(AB44:AB52)</f>
        <v>98</v>
      </c>
      <c r="AC42" s="16">
        <f t="shared" si="15"/>
        <v>20</v>
      </c>
      <c r="AD42" s="16">
        <f t="shared" si="15"/>
        <v>16</v>
      </c>
      <c r="AE42" s="16">
        <f t="shared" si="15"/>
        <v>96</v>
      </c>
      <c r="AF42" s="16">
        <f t="shared" si="15"/>
        <v>46</v>
      </c>
      <c r="AG42" s="15">
        <f>SUM(AG44:AG52)</f>
        <v>339</v>
      </c>
      <c r="AH42" s="15">
        <f>SUM(AH44:AH52)</f>
        <v>252</v>
      </c>
      <c r="AI42" s="14" t="s">
        <v>407</v>
      </c>
      <c r="AJ42" s="15">
        <f t="shared" ref="AJ42:BC42" si="16">SUM(AJ44:AJ52)</f>
        <v>41</v>
      </c>
      <c r="AK42" s="15">
        <f t="shared" si="16"/>
        <v>11</v>
      </c>
      <c r="AL42" s="15">
        <f t="shared" si="16"/>
        <v>6</v>
      </c>
      <c r="AM42" s="15">
        <f t="shared" si="16"/>
        <v>11</v>
      </c>
      <c r="AN42" s="15">
        <f t="shared" si="16"/>
        <v>15</v>
      </c>
      <c r="AO42" s="15">
        <f t="shared" si="16"/>
        <v>6</v>
      </c>
      <c r="AP42" s="15">
        <f t="shared" si="16"/>
        <v>14</v>
      </c>
      <c r="AQ42" s="15">
        <f>SUM(AQ44:AQ52)</f>
        <v>104</v>
      </c>
      <c r="AR42" s="15">
        <f t="shared" si="16"/>
        <v>96</v>
      </c>
      <c r="AS42" s="15">
        <f t="shared" si="16"/>
        <v>91</v>
      </c>
      <c r="AT42" s="15">
        <f t="shared" si="16"/>
        <v>5</v>
      </c>
      <c r="AU42" s="15">
        <f t="shared" si="16"/>
        <v>211</v>
      </c>
      <c r="AV42" s="15">
        <f t="shared" si="16"/>
        <v>78</v>
      </c>
      <c r="AW42" s="15">
        <f t="shared" si="16"/>
        <v>36</v>
      </c>
      <c r="AX42" s="15">
        <f t="shared" si="16"/>
        <v>57</v>
      </c>
      <c r="AY42" s="15"/>
      <c r="AZ42" s="15">
        <f t="shared" si="16"/>
        <v>268</v>
      </c>
      <c r="BA42" s="15">
        <f t="shared" si="16"/>
        <v>8</v>
      </c>
      <c r="BB42" s="15">
        <f t="shared" si="16"/>
        <v>8</v>
      </c>
      <c r="BC42" s="15">
        <f t="shared" si="16"/>
        <v>0</v>
      </c>
    </row>
    <row r="43" spans="1:55">
      <c r="A43" s="10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5"/>
      <c r="Q43" s="15"/>
      <c r="R43" s="10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5"/>
      <c r="AH43" s="15"/>
      <c r="AI43" s="10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31"/>
      <c r="BB43" s="31"/>
      <c r="BC43" s="31"/>
    </row>
    <row r="44" spans="1:55">
      <c r="A44" s="10" t="s">
        <v>531</v>
      </c>
      <c r="B44" s="17">
        <v>186</v>
      </c>
      <c r="C44" s="17">
        <v>204</v>
      </c>
      <c r="D44" s="17">
        <v>31</v>
      </c>
      <c r="E44" s="17">
        <v>57</v>
      </c>
      <c r="F44" s="17">
        <v>50</v>
      </c>
      <c r="G44" s="17">
        <v>12</v>
      </c>
      <c r="H44" s="17">
        <v>66</v>
      </c>
      <c r="I44" s="17">
        <v>58</v>
      </c>
      <c r="J44" s="17">
        <v>41</v>
      </c>
      <c r="K44" s="17">
        <v>78</v>
      </c>
      <c r="L44" s="17">
        <v>28</v>
      </c>
      <c r="M44" s="17">
        <v>11</v>
      </c>
      <c r="N44" s="17">
        <v>97</v>
      </c>
      <c r="O44" s="17">
        <v>51</v>
      </c>
      <c r="P44" s="15">
        <f t="shared" ref="P44:P52" si="17">B44+D44+F44+H44+J44+L44+N44</f>
        <v>499</v>
      </c>
      <c r="Q44" s="15">
        <f t="shared" ref="Q44:Q52" si="18">C44+E44+G44+I44+K44+M44+O44</f>
        <v>471</v>
      </c>
      <c r="R44" s="10" t="s">
        <v>531</v>
      </c>
      <c r="S44" s="17">
        <v>16</v>
      </c>
      <c r="T44" s="17">
        <v>1</v>
      </c>
      <c r="U44" s="17">
        <v>2</v>
      </c>
      <c r="V44" s="17">
        <v>10</v>
      </c>
      <c r="W44" s="17">
        <v>8</v>
      </c>
      <c r="X44" s="17">
        <v>3</v>
      </c>
      <c r="Y44" s="17">
        <v>9</v>
      </c>
      <c r="Z44" s="17">
        <v>13</v>
      </c>
      <c r="AA44" s="17">
        <v>14</v>
      </c>
      <c r="AB44" s="17">
        <v>28</v>
      </c>
      <c r="AC44" s="17">
        <v>10</v>
      </c>
      <c r="AD44" s="17">
        <v>8</v>
      </c>
      <c r="AE44" s="17">
        <v>39</v>
      </c>
      <c r="AF44" s="17">
        <v>15</v>
      </c>
      <c r="AG44" s="15">
        <f t="shared" ref="AG44:AG52" si="19">S44+U44+W44+Y44+AA44+AC44+AE44</f>
        <v>98</v>
      </c>
      <c r="AH44" s="15">
        <f t="shared" ref="AH44:AH52" si="20">T44+V44+X44+Z44+AB44+AD44+AF44</f>
        <v>78</v>
      </c>
      <c r="AI44" s="10" t="s">
        <v>531</v>
      </c>
      <c r="AJ44" s="12">
        <v>12</v>
      </c>
      <c r="AK44" s="12">
        <v>3</v>
      </c>
      <c r="AL44" s="12">
        <v>2</v>
      </c>
      <c r="AM44" s="12">
        <v>4</v>
      </c>
      <c r="AN44" s="12">
        <v>3</v>
      </c>
      <c r="AO44" s="12">
        <v>2</v>
      </c>
      <c r="AP44" s="12">
        <v>4</v>
      </c>
      <c r="AQ44" s="15">
        <f t="shared" ref="AQ44:AQ52" si="21">SUM(AJ44:AP44)</f>
        <v>30</v>
      </c>
      <c r="AR44" s="17">
        <f t="shared" ref="AR44:AR52" si="22">+AS44+AT44</f>
        <v>28</v>
      </c>
      <c r="AS44" s="12">
        <v>28</v>
      </c>
      <c r="AT44" s="12"/>
      <c r="AU44" s="12">
        <v>65</v>
      </c>
      <c r="AV44" s="12">
        <v>33</v>
      </c>
      <c r="AW44" s="12">
        <v>13</v>
      </c>
      <c r="AX44" s="117">
        <v>12</v>
      </c>
      <c r="AY44" s="117"/>
      <c r="AZ44" s="44">
        <f t="shared" ref="AZ44:AZ52" si="23">+AU44+AX44</f>
        <v>77</v>
      </c>
      <c r="BA44" s="17">
        <f t="shared" ref="BA44:BA52" si="24">+BB44+BC44</f>
        <v>1</v>
      </c>
      <c r="BB44" s="17">
        <v>1</v>
      </c>
      <c r="BC44" s="31"/>
    </row>
    <row r="45" spans="1:55">
      <c r="A45" s="42" t="s">
        <v>532</v>
      </c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5">
        <f t="shared" si="17"/>
        <v>0</v>
      </c>
      <c r="Q45" s="15">
        <f t="shared" si="18"/>
        <v>0</v>
      </c>
      <c r="R45" s="42" t="s">
        <v>532</v>
      </c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5">
        <f t="shared" si="19"/>
        <v>0</v>
      </c>
      <c r="AH45" s="15">
        <f t="shared" si="20"/>
        <v>0</v>
      </c>
      <c r="AI45" s="42" t="s">
        <v>532</v>
      </c>
      <c r="AJ45" s="12"/>
      <c r="AK45" s="12"/>
      <c r="AL45" s="12"/>
      <c r="AM45" s="12"/>
      <c r="AN45" s="12"/>
      <c r="AO45" s="12"/>
      <c r="AP45" s="12"/>
      <c r="AQ45" s="15">
        <f t="shared" si="21"/>
        <v>0</v>
      </c>
      <c r="AR45" s="17">
        <f t="shared" si="22"/>
        <v>0</v>
      </c>
      <c r="AS45" s="12"/>
      <c r="AT45" s="12"/>
      <c r="AU45" s="12"/>
      <c r="AV45" s="12"/>
      <c r="AW45" s="12"/>
      <c r="AX45" s="117"/>
      <c r="AY45" s="117"/>
      <c r="AZ45" s="44">
        <f t="shared" si="23"/>
        <v>0</v>
      </c>
      <c r="BA45" s="17">
        <f t="shared" si="24"/>
        <v>0</v>
      </c>
      <c r="BB45" s="17">
        <v>0</v>
      </c>
      <c r="BC45" s="31"/>
    </row>
    <row r="46" spans="1:55">
      <c r="A46" s="10" t="s">
        <v>533</v>
      </c>
      <c r="B46" s="17">
        <v>62</v>
      </c>
      <c r="C46" s="17">
        <v>43</v>
      </c>
      <c r="D46" s="17">
        <v>9</v>
      </c>
      <c r="E46" s="17">
        <v>12</v>
      </c>
      <c r="F46" s="17"/>
      <c r="G46" s="17"/>
      <c r="H46" s="17">
        <v>21</v>
      </c>
      <c r="I46" s="17">
        <v>11</v>
      </c>
      <c r="J46" s="17">
        <v>26</v>
      </c>
      <c r="K46" s="17">
        <v>23</v>
      </c>
      <c r="L46" s="17"/>
      <c r="M46" s="17"/>
      <c r="N46" s="17">
        <v>14</v>
      </c>
      <c r="O46" s="17">
        <v>9</v>
      </c>
      <c r="P46" s="15">
        <f t="shared" si="17"/>
        <v>132</v>
      </c>
      <c r="Q46" s="15">
        <f t="shared" si="18"/>
        <v>98</v>
      </c>
      <c r="R46" s="10" t="s">
        <v>533</v>
      </c>
      <c r="S46" s="17"/>
      <c r="T46" s="17"/>
      <c r="U46" s="17"/>
      <c r="V46" s="17">
        <v>1</v>
      </c>
      <c r="W46" s="17"/>
      <c r="X46" s="17"/>
      <c r="Y46" s="17"/>
      <c r="Z46" s="17"/>
      <c r="AA46" s="17">
        <v>8</v>
      </c>
      <c r="AB46" s="17">
        <v>7</v>
      </c>
      <c r="AC46" s="17"/>
      <c r="AD46" s="17"/>
      <c r="AE46" s="17">
        <v>1</v>
      </c>
      <c r="AF46" s="17">
        <v>1</v>
      </c>
      <c r="AG46" s="15">
        <f t="shared" si="19"/>
        <v>9</v>
      </c>
      <c r="AH46" s="15">
        <f t="shared" si="20"/>
        <v>9</v>
      </c>
      <c r="AI46" s="10" t="s">
        <v>533</v>
      </c>
      <c r="AJ46" s="12">
        <v>3</v>
      </c>
      <c r="AK46" s="12">
        <v>1</v>
      </c>
      <c r="AL46" s="12"/>
      <c r="AM46" s="12">
        <v>1</v>
      </c>
      <c r="AN46" s="12">
        <v>1</v>
      </c>
      <c r="AO46" s="12"/>
      <c r="AP46" s="12">
        <v>1</v>
      </c>
      <c r="AQ46" s="15">
        <f t="shared" si="21"/>
        <v>7</v>
      </c>
      <c r="AR46" s="17">
        <f t="shared" si="22"/>
        <v>7</v>
      </c>
      <c r="AS46" s="12">
        <v>5</v>
      </c>
      <c r="AT46" s="12">
        <v>2</v>
      </c>
      <c r="AU46" s="12">
        <v>13</v>
      </c>
      <c r="AV46" s="12">
        <v>3</v>
      </c>
      <c r="AW46" s="12"/>
      <c r="AX46" s="117">
        <v>4</v>
      </c>
      <c r="AY46" s="117"/>
      <c r="AZ46" s="44">
        <f t="shared" si="23"/>
        <v>17</v>
      </c>
      <c r="BA46" s="17">
        <f t="shared" si="24"/>
        <v>1</v>
      </c>
      <c r="BB46" s="17">
        <v>1</v>
      </c>
      <c r="BC46" s="31"/>
    </row>
    <row r="47" spans="1:55">
      <c r="A47" s="10" t="s">
        <v>534</v>
      </c>
      <c r="B47" s="17">
        <v>66</v>
      </c>
      <c r="C47" s="17">
        <v>49</v>
      </c>
      <c r="D47" s="17">
        <v>16</v>
      </c>
      <c r="E47" s="17">
        <v>14</v>
      </c>
      <c r="F47" s="17">
        <v>5</v>
      </c>
      <c r="G47" s="17">
        <v>2</v>
      </c>
      <c r="H47" s="17">
        <v>19</v>
      </c>
      <c r="I47" s="17">
        <v>11</v>
      </c>
      <c r="J47" s="17">
        <v>16</v>
      </c>
      <c r="K47" s="17">
        <v>34</v>
      </c>
      <c r="L47" s="17">
        <v>5</v>
      </c>
      <c r="M47" s="17"/>
      <c r="N47" s="17">
        <v>22</v>
      </c>
      <c r="O47" s="17">
        <v>10</v>
      </c>
      <c r="P47" s="15">
        <f t="shared" si="17"/>
        <v>149</v>
      </c>
      <c r="Q47" s="15">
        <f t="shared" si="18"/>
        <v>120</v>
      </c>
      <c r="R47" s="10" t="s">
        <v>534</v>
      </c>
      <c r="S47" s="17">
        <v>2</v>
      </c>
      <c r="T47" s="17">
        <v>2</v>
      </c>
      <c r="U47" s="17">
        <v>1</v>
      </c>
      <c r="V47" s="17"/>
      <c r="W47" s="17">
        <v>2</v>
      </c>
      <c r="X47" s="17"/>
      <c r="Y47" s="17">
        <v>3</v>
      </c>
      <c r="Z47" s="17">
        <v>1</v>
      </c>
      <c r="AA47" s="17">
        <v>3</v>
      </c>
      <c r="AB47" s="17">
        <v>2</v>
      </c>
      <c r="AC47" s="17"/>
      <c r="AD47" s="17"/>
      <c r="AE47" s="17">
        <v>12</v>
      </c>
      <c r="AF47" s="17">
        <v>1</v>
      </c>
      <c r="AG47" s="15">
        <f t="shared" si="19"/>
        <v>23</v>
      </c>
      <c r="AH47" s="15">
        <f t="shared" si="20"/>
        <v>6</v>
      </c>
      <c r="AI47" s="10" t="s">
        <v>534</v>
      </c>
      <c r="AJ47" s="12">
        <v>3</v>
      </c>
      <c r="AK47" s="12">
        <v>1</v>
      </c>
      <c r="AL47" s="12">
        <v>1</v>
      </c>
      <c r="AM47" s="12">
        <v>1</v>
      </c>
      <c r="AN47" s="12">
        <v>1</v>
      </c>
      <c r="AO47" s="12">
        <v>1</v>
      </c>
      <c r="AP47" s="12">
        <v>1</v>
      </c>
      <c r="AQ47" s="15">
        <f t="shared" si="21"/>
        <v>9</v>
      </c>
      <c r="AR47" s="17">
        <f t="shared" si="22"/>
        <v>7</v>
      </c>
      <c r="AS47" s="12">
        <v>6</v>
      </c>
      <c r="AT47" s="12">
        <v>1</v>
      </c>
      <c r="AU47" s="12">
        <v>17</v>
      </c>
      <c r="AV47" s="12">
        <v>2</v>
      </c>
      <c r="AW47" s="12">
        <v>9</v>
      </c>
      <c r="AX47" s="117">
        <v>4</v>
      </c>
      <c r="AY47" s="117"/>
      <c r="AZ47" s="44">
        <f t="shared" si="23"/>
        <v>21</v>
      </c>
      <c r="BA47" s="17">
        <f t="shared" si="24"/>
        <v>1</v>
      </c>
      <c r="BB47" s="17">
        <v>1</v>
      </c>
      <c r="BC47" s="31"/>
    </row>
    <row r="48" spans="1:55">
      <c r="A48" s="10" t="s">
        <v>535</v>
      </c>
      <c r="B48" s="17">
        <v>160</v>
      </c>
      <c r="C48" s="17">
        <v>97</v>
      </c>
      <c r="D48" s="17">
        <v>44</v>
      </c>
      <c r="E48" s="17">
        <v>37</v>
      </c>
      <c r="F48" s="17"/>
      <c r="G48" s="17"/>
      <c r="H48" s="17">
        <v>21</v>
      </c>
      <c r="I48" s="17">
        <v>4</v>
      </c>
      <c r="J48" s="17">
        <v>33</v>
      </c>
      <c r="K48" s="17">
        <v>41</v>
      </c>
      <c r="L48" s="17"/>
      <c r="M48" s="17"/>
      <c r="N48" s="17">
        <v>15</v>
      </c>
      <c r="O48" s="17">
        <v>5</v>
      </c>
      <c r="P48" s="15">
        <f t="shared" si="17"/>
        <v>273</v>
      </c>
      <c r="Q48" s="15">
        <f t="shared" si="18"/>
        <v>184</v>
      </c>
      <c r="R48" s="10" t="s">
        <v>535</v>
      </c>
      <c r="S48" s="17">
        <v>3</v>
      </c>
      <c r="T48" s="17">
        <v>1</v>
      </c>
      <c r="U48" s="17">
        <v>11</v>
      </c>
      <c r="V48" s="17">
        <v>6</v>
      </c>
      <c r="W48" s="17"/>
      <c r="X48" s="17"/>
      <c r="Y48" s="17">
        <v>6</v>
      </c>
      <c r="Z48" s="17">
        <v>3</v>
      </c>
      <c r="AA48" s="17">
        <v>13</v>
      </c>
      <c r="AB48" s="17">
        <v>24</v>
      </c>
      <c r="AC48" s="17"/>
      <c r="AD48" s="17"/>
      <c r="AE48" s="17">
        <v>5</v>
      </c>
      <c r="AF48" s="17">
        <v>1</v>
      </c>
      <c r="AG48" s="15">
        <f t="shared" si="19"/>
        <v>38</v>
      </c>
      <c r="AH48" s="15">
        <f t="shared" si="20"/>
        <v>35</v>
      </c>
      <c r="AI48" s="10" t="s">
        <v>535</v>
      </c>
      <c r="AJ48" s="12">
        <v>5</v>
      </c>
      <c r="AK48" s="12">
        <v>2</v>
      </c>
      <c r="AL48" s="12"/>
      <c r="AM48" s="12">
        <v>1</v>
      </c>
      <c r="AN48" s="12">
        <v>2</v>
      </c>
      <c r="AO48" s="12"/>
      <c r="AP48" s="12">
        <v>1</v>
      </c>
      <c r="AQ48" s="15">
        <f t="shared" si="21"/>
        <v>11</v>
      </c>
      <c r="AR48" s="17">
        <f t="shared" si="22"/>
        <v>11</v>
      </c>
      <c r="AS48" s="12">
        <v>11</v>
      </c>
      <c r="AT48" s="12"/>
      <c r="AU48" s="12">
        <v>19</v>
      </c>
      <c r="AV48" s="12">
        <v>1</v>
      </c>
      <c r="AW48" s="12"/>
      <c r="AX48" s="117">
        <v>8</v>
      </c>
      <c r="AY48" s="117"/>
      <c r="AZ48" s="44">
        <f t="shared" si="23"/>
        <v>27</v>
      </c>
      <c r="BA48" s="17">
        <f t="shared" si="24"/>
        <v>1</v>
      </c>
      <c r="BB48" s="17">
        <v>1</v>
      </c>
      <c r="BC48" s="31"/>
    </row>
    <row r="49" spans="1:55">
      <c r="A49" s="10" t="s">
        <v>536</v>
      </c>
      <c r="B49" s="17">
        <v>182</v>
      </c>
      <c r="C49" s="17">
        <v>117</v>
      </c>
      <c r="D49" s="17">
        <v>23</v>
      </c>
      <c r="E49" s="17">
        <v>28</v>
      </c>
      <c r="F49" s="17">
        <v>6</v>
      </c>
      <c r="G49" s="17">
        <v>1</v>
      </c>
      <c r="H49" s="17">
        <v>33</v>
      </c>
      <c r="I49" s="17">
        <v>13</v>
      </c>
      <c r="J49" s="17">
        <v>60</v>
      </c>
      <c r="K49" s="17">
        <v>49</v>
      </c>
      <c r="L49" s="17">
        <v>12</v>
      </c>
      <c r="M49" s="17"/>
      <c r="N49" s="17">
        <v>57</v>
      </c>
      <c r="O49" s="17">
        <v>19</v>
      </c>
      <c r="P49" s="15">
        <f t="shared" si="17"/>
        <v>373</v>
      </c>
      <c r="Q49" s="15">
        <f t="shared" si="18"/>
        <v>227</v>
      </c>
      <c r="R49" s="10" t="s">
        <v>536</v>
      </c>
      <c r="S49" s="17">
        <v>9</v>
      </c>
      <c r="T49" s="17">
        <v>4</v>
      </c>
      <c r="U49" s="17"/>
      <c r="V49" s="17">
        <v>1</v>
      </c>
      <c r="W49" s="17">
        <v>1</v>
      </c>
      <c r="X49" s="17"/>
      <c r="Y49" s="17">
        <v>12</v>
      </c>
      <c r="Z49" s="17">
        <v>1</v>
      </c>
      <c r="AA49" s="17">
        <v>5</v>
      </c>
      <c r="AB49" s="17">
        <v>6</v>
      </c>
      <c r="AC49" s="17">
        <v>3</v>
      </c>
      <c r="AD49" s="17"/>
      <c r="AE49" s="17">
        <v>13</v>
      </c>
      <c r="AF49" s="17">
        <v>5</v>
      </c>
      <c r="AG49" s="15">
        <f t="shared" si="19"/>
        <v>43</v>
      </c>
      <c r="AH49" s="15">
        <f t="shared" si="20"/>
        <v>17</v>
      </c>
      <c r="AI49" s="10" t="s">
        <v>536</v>
      </c>
      <c r="AJ49" s="12">
        <v>6</v>
      </c>
      <c r="AK49" s="12">
        <v>1</v>
      </c>
      <c r="AL49" s="12">
        <v>1</v>
      </c>
      <c r="AM49" s="12">
        <v>1</v>
      </c>
      <c r="AN49" s="12">
        <v>3</v>
      </c>
      <c r="AO49" s="12">
        <v>1</v>
      </c>
      <c r="AP49" s="12">
        <v>3</v>
      </c>
      <c r="AQ49" s="15">
        <f t="shared" si="21"/>
        <v>16</v>
      </c>
      <c r="AR49" s="17">
        <f t="shared" si="22"/>
        <v>14</v>
      </c>
      <c r="AS49" s="12">
        <v>14</v>
      </c>
      <c r="AT49" s="12"/>
      <c r="AU49" s="12">
        <v>30</v>
      </c>
      <c r="AV49" s="12">
        <v>14</v>
      </c>
      <c r="AW49" s="12">
        <v>2</v>
      </c>
      <c r="AX49" s="117">
        <v>7</v>
      </c>
      <c r="AY49" s="117"/>
      <c r="AZ49" s="44">
        <f t="shared" si="23"/>
        <v>37</v>
      </c>
      <c r="BA49" s="17">
        <f t="shared" si="24"/>
        <v>1</v>
      </c>
      <c r="BB49" s="17">
        <v>1</v>
      </c>
      <c r="BC49" s="31"/>
    </row>
    <row r="50" spans="1:55">
      <c r="A50" s="42" t="s">
        <v>537</v>
      </c>
      <c r="B50" s="17">
        <v>115</v>
      </c>
      <c r="C50" s="17">
        <v>121</v>
      </c>
      <c r="D50" s="17">
        <v>8</v>
      </c>
      <c r="E50" s="17">
        <v>19</v>
      </c>
      <c r="F50" s="17">
        <v>14</v>
      </c>
      <c r="G50" s="17">
        <v>5</v>
      </c>
      <c r="H50" s="17">
        <v>16</v>
      </c>
      <c r="I50" s="17">
        <v>11</v>
      </c>
      <c r="J50" s="17">
        <v>26</v>
      </c>
      <c r="K50" s="17">
        <v>52</v>
      </c>
      <c r="L50" s="17">
        <v>12</v>
      </c>
      <c r="M50" s="17">
        <v>9</v>
      </c>
      <c r="N50" s="17">
        <v>25</v>
      </c>
      <c r="O50" s="17">
        <v>12</v>
      </c>
      <c r="P50" s="15">
        <f t="shared" si="17"/>
        <v>216</v>
      </c>
      <c r="Q50" s="15">
        <f t="shared" si="18"/>
        <v>229</v>
      </c>
      <c r="R50" s="42" t="s">
        <v>537</v>
      </c>
      <c r="S50" s="17">
        <v>8</v>
      </c>
      <c r="T50" s="17">
        <v>6</v>
      </c>
      <c r="U50" s="17"/>
      <c r="V50" s="17"/>
      <c r="W50" s="17"/>
      <c r="X50" s="17"/>
      <c r="Y50" s="17"/>
      <c r="Z50" s="17"/>
      <c r="AA50" s="17">
        <v>1</v>
      </c>
      <c r="AB50" s="17">
        <v>6</v>
      </c>
      <c r="AC50" s="17">
        <v>2</v>
      </c>
      <c r="AD50" s="17">
        <v>5</v>
      </c>
      <c r="AE50" s="17">
        <v>5</v>
      </c>
      <c r="AF50" s="17">
        <v>6</v>
      </c>
      <c r="AG50" s="15">
        <f t="shared" si="19"/>
        <v>16</v>
      </c>
      <c r="AH50" s="15">
        <f t="shared" si="20"/>
        <v>23</v>
      </c>
      <c r="AI50" s="42" t="s">
        <v>537</v>
      </c>
      <c r="AJ50" s="12">
        <v>5</v>
      </c>
      <c r="AK50" s="12">
        <v>1</v>
      </c>
      <c r="AL50" s="12">
        <v>1</v>
      </c>
      <c r="AM50" s="12">
        <v>1</v>
      </c>
      <c r="AN50" s="12">
        <v>2</v>
      </c>
      <c r="AO50" s="12">
        <v>1</v>
      </c>
      <c r="AP50" s="12">
        <v>1</v>
      </c>
      <c r="AQ50" s="15">
        <f t="shared" si="21"/>
        <v>12</v>
      </c>
      <c r="AR50" s="17">
        <f t="shared" si="22"/>
        <v>10</v>
      </c>
      <c r="AS50" s="12">
        <v>10</v>
      </c>
      <c r="AT50" s="12"/>
      <c r="AU50" s="12">
        <v>26</v>
      </c>
      <c r="AV50" s="12">
        <v>14</v>
      </c>
      <c r="AW50" s="12">
        <v>8</v>
      </c>
      <c r="AX50" s="117">
        <v>6</v>
      </c>
      <c r="AY50" s="117"/>
      <c r="AZ50" s="44">
        <f t="shared" si="23"/>
        <v>32</v>
      </c>
      <c r="BA50" s="17">
        <f t="shared" si="24"/>
        <v>1</v>
      </c>
      <c r="BB50" s="17">
        <v>1</v>
      </c>
      <c r="BC50" s="31"/>
    </row>
    <row r="51" spans="1:55">
      <c r="A51" s="10" t="s">
        <v>538</v>
      </c>
      <c r="B51" s="17">
        <v>61</v>
      </c>
      <c r="C51" s="17">
        <v>67</v>
      </c>
      <c r="D51" s="17">
        <v>30</v>
      </c>
      <c r="E51" s="17">
        <v>28</v>
      </c>
      <c r="F51" s="17">
        <v>16</v>
      </c>
      <c r="G51" s="17">
        <v>1</v>
      </c>
      <c r="H51" s="17">
        <v>21</v>
      </c>
      <c r="I51" s="17">
        <v>13</v>
      </c>
      <c r="J51" s="17">
        <v>39</v>
      </c>
      <c r="K51" s="17">
        <v>26</v>
      </c>
      <c r="L51" s="17">
        <v>8</v>
      </c>
      <c r="M51" s="17">
        <v>4</v>
      </c>
      <c r="N51" s="17">
        <v>33</v>
      </c>
      <c r="O51" s="17">
        <v>4</v>
      </c>
      <c r="P51" s="15">
        <f t="shared" si="17"/>
        <v>208</v>
      </c>
      <c r="Q51" s="15">
        <f t="shared" si="18"/>
        <v>143</v>
      </c>
      <c r="R51" s="10" t="s">
        <v>538</v>
      </c>
      <c r="S51" s="17">
        <v>35</v>
      </c>
      <c r="T51" s="17">
        <v>30</v>
      </c>
      <c r="U51" s="17">
        <v>4</v>
      </c>
      <c r="V51" s="17">
        <v>5</v>
      </c>
      <c r="W51" s="17">
        <v>6</v>
      </c>
      <c r="X51" s="17">
        <v>0</v>
      </c>
      <c r="Y51" s="17">
        <v>4</v>
      </c>
      <c r="Z51" s="17">
        <v>3</v>
      </c>
      <c r="AA51" s="17">
        <v>21</v>
      </c>
      <c r="AB51" s="17">
        <v>19</v>
      </c>
      <c r="AC51" s="17">
        <v>5</v>
      </c>
      <c r="AD51" s="17">
        <v>3</v>
      </c>
      <c r="AE51" s="17">
        <v>7</v>
      </c>
      <c r="AF51" s="17">
        <v>13</v>
      </c>
      <c r="AG51" s="15">
        <f t="shared" si="19"/>
        <v>82</v>
      </c>
      <c r="AH51" s="15">
        <f t="shared" si="20"/>
        <v>73</v>
      </c>
      <c r="AI51" s="10" t="s">
        <v>538</v>
      </c>
      <c r="AJ51" s="12">
        <v>4</v>
      </c>
      <c r="AK51" s="12">
        <v>1</v>
      </c>
      <c r="AL51" s="12">
        <v>1</v>
      </c>
      <c r="AM51" s="12">
        <v>1</v>
      </c>
      <c r="AN51" s="12">
        <v>2</v>
      </c>
      <c r="AO51" s="12">
        <v>1</v>
      </c>
      <c r="AP51" s="12">
        <v>2</v>
      </c>
      <c r="AQ51" s="15">
        <f t="shared" si="21"/>
        <v>12</v>
      </c>
      <c r="AR51" s="17">
        <f t="shared" si="22"/>
        <v>12</v>
      </c>
      <c r="AS51" s="12">
        <v>12</v>
      </c>
      <c r="AT51" s="12"/>
      <c r="AU51" s="12">
        <v>21</v>
      </c>
      <c r="AV51" s="12">
        <v>8</v>
      </c>
      <c r="AW51" s="12"/>
      <c r="AX51" s="117">
        <v>12</v>
      </c>
      <c r="AY51" s="117"/>
      <c r="AZ51" s="44">
        <f t="shared" si="23"/>
        <v>33</v>
      </c>
      <c r="BA51" s="17">
        <f t="shared" si="24"/>
        <v>1</v>
      </c>
      <c r="BB51" s="17">
        <v>1</v>
      </c>
      <c r="BC51" s="31"/>
    </row>
    <row r="52" spans="1:55">
      <c r="A52" s="10" t="s">
        <v>539</v>
      </c>
      <c r="B52" s="17">
        <v>94</v>
      </c>
      <c r="C52" s="17">
        <v>71</v>
      </c>
      <c r="D52" s="17">
        <v>13</v>
      </c>
      <c r="E52" s="17">
        <v>10</v>
      </c>
      <c r="F52" s="17"/>
      <c r="G52" s="17"/>
      <c r="H52" s="17">
        <v>12</v>
      </c>
      <c r="I52" s="17">
        <v>2</v>
      </c>
      <c r="J52" s="17">
        <v>26</v>
      </c>
      <c r="K52" s="17">
        <v>25</v>
      </c>
      <c r="L52" s="17"/>
      <c r="M52" s="17"/>
      <c r="N52" s="17">
        <v>38</v>
      </c>
      <c r="O52" s="17">
        <v>9</v>
      </c>
      <c r="P52" s="15">
        <f t="shared" si="17"/>
        <v>183</v>
      </c>
      <c r="Q52" s="15">
        <f t="shared" si="18"/>
        <v>117</v>
      </c>
      <c r="R52" s="10" t="s">
        <v>539</v>
      </c>
      <c r="S52" s="17">
        <v>4</v>
      </c>
      <c r="T52" s="17"/>
      <c r="U52" s="17">
        <v>2</v>
      </c>
      <c r="V52" s="17">
        <v>1</v>
      </c>
      <c r="W52" s="17"/>
      <c r="X52" s="17"/>
      <c r="Y52" s="17">
        <v>1</v>
      </c>
      <c r="Z52" s="17"/>
      <c r="AA52" s="17">
        <v>9</v>
      </c>
      <c r="AB52" s="17">
        <v>6</v>
      </c>
      <c r="AC52" s="17"/>
      <c r="AD52" s="17"/>
      <c r="AE52" s="17">
        <v>14</v>
      </c>
      <c r="AF52" s="17">
        <v>4</v>
      </c>
      <c r="AG52" s="15">
        <f t="shared" si="19"/>
        <v>30</v>
      </c>
      <c r="AH52" s="15">
        <f t="shared" si="20"/>
        <v>11</v>
      </c>
      <c r="AI52" s="10" t="s">
        <v>539</v>
      </c>
      <c r="AJ52" s="12">
        <v>3</v>
      </c>
      <c r="AK52" s="12">
        <v>1</v>
      </c>
      <c r="AL52" s="12"/>
      <c r="AM52" s="12">
        <v>1</v>
      </c>
      <c r="AN52" s="12">
        <v>1</v>
      </c>
      <c r="AO52" s="12"/>
      <c r="AP52" s="12">
        <v>1</v>
      </c>
      <c r="AQ52" s="15">
        <f t="shared" si="21"/>
        <v>7</v>
      </c>
      <c r="AR52" s="17">
        <f t="shared" si="22"/>
        <v>7</v>
      </c>
      <c r="AS52" s="12">
        <v>5</v>
      </c>
      <c r="AT52" s="12">
        <v>2</v>
      </c>
      <c r="AU52" s="12">
        <v>20</v>
      </c>
      <c r="AV52" s="12">
        <v>3</v>
      </c>
      <c r="AW52" s="12">
        <v>4</v>
      </c>
      <c r="AX52" s="117">
        <v>4</v>
      </c>
      <c r="AY52" s="117"/>
      <c r="AZ52" s="44">
        <f t="shared" si="23"/>
        <v>24</v>
      </c>
      <c r="BA52" s="17">
        <f t="shared" si="24"/>
        <v>1</v>
      </c>
      <c r="BB52" s="17">
        <v>1</v>
      </c>
      <c r="BC52" s="31"/>
    </row>
    <row r="53" spans="1:55">
      <c r="A53" s="8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9"/>
      <c r="Q53" s="19"/>
      <c r="R53" s="8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91"/>
      <c r="AH53" s="91"/>
      <c r="AI53" s="8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223"/>
      <c r="BB53" s="223"/>
      <c r="BC53" s="223"/>
    </row>
    <row r="54" spans="1:55" s="2" customFormat="1">
      <c r="A54" s="20"/>
      <c r="B54" s="112">
        <f>+B51*$C$38</f>
        <v>62.22</v>
      </c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5"/>
      <c r="Q54" s="20"/>
      <c r="R54" s="20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92"/>
      <c r="AH54" s="92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414"/>
      <c r="BB54" s="414"/>
      <c r="BC54" s="21"/>
    </row>
    <row r="55" spans="1:55">
      <c r="A55" s="1" t="s">
        <v>644</v>
      </c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1"/>
      <c r="Q55" s="1"/>
      <c r="R55" s="1" t="s">
        <v>645</v>
      </c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1"/>
      <c r="AH55" s="1"/>
      <c r="AI55" s="1" t="s">
        <v>646</v>
      </c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2"/>
      <c r="BA55"/>
      <c r="BB55"/>
      <c r="BC55"/>
    </row>
    <row r="56" spans="1:55">
      <c r="A56" s="1" t="s">
        <v>372</v>
      </c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1"/>
      <c r="Q56" s="1"/>
      <c r="R56" s="1" t="s">
        <v>372</v>
      </c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1"/>
      <c r="AH56" s="1"/>
      <c r="AI56" s="1" t="s">
        <v>647</v>
      </c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2"/>
      <c r="BA56"/>
      <c r="BB56"/>
      <c r="BC56"/>
    </row>
    <row r="57" spans="1:55">
      <c r="A57" s="1" t="s">
        <v>1</v>
      </c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1"/>
      <c r="Q57" s="1"/>
      <c r="R57" s="1" t="s">
        <v>1</v>
      </c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1"/>
      <c r="AH57" s="1"/>
      <c r="AI57" s="1" t="s">
        <v>1</v>
      </c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2"/>
      <c r="BA57"/>
      <c r="BB57"/>
      <c r="BC57"/>
    </row>
    <row r="58" spans="1:55">
      <c r="A58" s="1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1"/>
      <c r="Q58" s="1"/>
      <c r="R58" s="1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2"/>
    </row>
    <row r="59" spans="1:55">
      <c r="A59" s="37" t="s">
        <v>430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50" t="s">
        <v>618</v>
      </c>
      <c r="O59" s="50"/>
      <c r="P59" s="2"/>
      <c r="Q59" s="2"/>
      <c r="R59" s="37" t="s">
        <v>430</v>
      </c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50" t="s">
        <v>618</v>
      </c>
      <c r="AF59" s="50"/>
      <c r="AG59" s="2"/>
      <c r="AH59" s="2"/>
      <c r="AI59" s="37" t="s">
        <v>430</v>
      </c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1" t="s">
        <v>618</v>
      </c>
      <c r="AY59" s="1"/>
      <c r="AZ59" s="1"/>
    </row>
    <row r="60" spans="1:55">
      <c r="A60" s="2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2"/>
      <c r="Q60" s="2"/>
      <c r="R60" s="2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5">
      <c r="A61" s="4"/>
      <c r="B61" s="53" t="s">
        <v>585</v>
      </c>
      <c r="C61" s="54"/>
      <c r="D61" s="53" t="s">
        <v>586</v>
      </c>
      <c r="E61" s="54"/>
      <c r="F61" s="53" t="s">
        <v>587</v>
      </c>
      <c r="G61" s="54"/>
      <c r="H61" s="53" t="s">
        <v>588</v>
      </c>
      <c r="I61" s="54"/>
      <c r="J61" s="115" t="s">
        <v>589</v>
      </c>
      <c r="K61" s="116"/>
      <c r="L61" s="53" t="s">
        <v>590</v>
      </c>
      <c r="M61" s="54"/>
      <c r="N61" s="115" t="s">
        <v>591</v>
      </c>
      <c r="O61" s="116"/>
      <c r="P61" s="5" t="s">
        <v>377</v>
      </c>
      <c r="Q61" s="6"/>
      <c r="R61" s="4"/>
      <c r="S61" s="53" t="s">
        <v>585</v>
      </c>
      <c r="T61" s="54"/>
      <c r="U61" s="53" t="s">
        <v>586</v>
      </c>
      <c r="V61" s="54"/>
      <c r="W61" s="53" t="s">
        <v>587</v>
      </c>
      <c r="X61" s="54"/>
      <c r="Y61" s="53" t="s">
        <v>588</v>
      </c>
      <c r="Z61" s="54"/>
      <c r="AA61" s="53" t="s">
        <v>589</v>
      </c>
      <c r="AB61" s="54"/>
      <c r="AC61" s="53" t="s">
        <v>590</v>
      </c>
      <c r="AD61" s="54"/>
      <c r="AE61" s="53" t="s">
        <v>591</v>
      </c>
      <c r="AF61" s="54"/>
      <c r="AG61" s="5" t="s">
        <v>377</v>
      </c>
      <c r="AH61" s="6"/>
      <c r="AI61" s="4"/>
      <c r="AJ61" s="80"/>
      <c r="AK61" s="80"/>
      <c r="AL61" s="80"/>
      <c r="AM61" s="80"/>
      <c r="AN61" s="81"/>
      <c r="AO61" s="80"/>
      <c r="AP61" s="80"/>
      <c r="AQ61" s="79" t="s">
        <v>592</v>
      </c>
      <c r="AR61" s="79" t="s">
        <v>384</v>
      </c>
      <c r="AS61" s="82"/>
      <c r="AT61" s="83"/>
      <c r="AU61" s="79" t="s">
        <v>548</v>
      </c>
      <c r="AV61" s="80"/>
      <c r="AW61" s="80"/>
      <c r="AX61" s="80"/>
      <c r="AY61" s="80"/>
      <c r="AZ61" s="81"/>
      <c r="BA61" s="252" t="s">
        <v>386</v>
      </c>
      <c r="BB61" s="815"/>
      <c r="BC61" s="270"/>
    </row>
    <row r="62" spans="1:55" ht="22.5">
      <c r="A62" s="8" t="s">
        <v>387</v>
      </c>
      <c r="B62" s="56" t="s">
        <v>388</v>
      </c>
      <c r="C62" s="56" t="s">
        <v>389</v>
      </c>
      <c r="D62" s="56" t="s">
        <v>388</v>
      </c>
      <c r="E62" s="56" t="s">
        <v>389</v>
      </c>
      <c r="F62" s="56" t="s">
        <v>388</v>
      </c>
      <c r="G62" s="56" t="s">
        <v>389</v>
      </c>
      <c r="H62" s="56" t="s">
        <v>388</v>
      </c>
      <c r="I62" s="56" t="s">
        <v>389</v>
      </c>
      <c r="J62" s="56" t="s">
        <v>388</v>
      </c>
      <c r="K62" s="56" t="s">
        <v>389</v>
      </c>
      <c r="L62" s="108" t="s">
        <v>388</v>
      </c>
      <c r="M62" s="108" t="s">
        <v>389</v>
      </c>
      <c r="N62" s="108" t="s">
        <v>388</v>
      </c>
      <c r="O62" s="56" t="s">
        <v>389</v>
      </c>
      <c r="P62" s="9" t="s">
        <v>388</v>
      </c>
      <c r="Q62" s="9" t="s">
        <v>389</v>
      </c>
      <c r="R62" s="8" t="s">
        <v>387</v>
      </c>
      <c r="S62" s="56" t="s">
        <v>388</v>
      </c>
      <c r="T62" s="56" t="s">
        <v>389</v>
      </c>
      <c r="U62" s="56" t="s">
        <v>388</v>
      </c>
      <c r="V62" s="56" t="s">
        <v>389</v>
      </c>
      <c r="W62" s="56" t="s">
        <v>388</v>
      </c>
      <c r="X62" s="56" t="s">
        <v>389</v>
      </c>
      <c r="Y62" s="56" t="s">
        <v>388</v>
      </c>
      <c r="Z62" s="56" t="s">
        <v>389</v>
      </c>
      <c r="AA62" s="56" t="s">
        <v>388</v>
      </c>
      <c r="AB62" s="56" t="s">
        <v>389</v>
      </c>
      <c r="AC62" s="56" t="s">
        <v>388</v>
      </c>
      <c r="AD62" s="56" t="s">
        <v>389</v>
      </c>
      <c r="AE62" s="56" t="s">
        <v>388</v>
      </c>
      <c r="AF62" s="56" t="s">
        <v>389</v>
      </c>
      <c r="AG62" s="9" t="s">
        <v>388</v>
      </c>
      <c r="AH62" s="9" t="s">
        <v>389</v>
      </c>
      <c r="AI62" s="8" t="s">
        <v>387</v>
      </c>
      <c r="AJ62" s="86" t="s">
        <v>593</v>
      </c>
      <c r="AK62" s="86" t="s">
        <v>594</v>
      </c>
      <c r="AL62" s="86" t="s">
        <v>595</v>
      </c>
      <c r="AM62" s="86" t="s">
        <v>596</v>
      </c>
      <c r="AN62" s="86" t="s">
        <v>597</v>
      </c>
      <c r="AO62" s="86" t="s">
        <v>598</v>
      </c>
      <c r="AP62" s="86" t="s">
        <v>599</v>
      </c>
      <c r="AQ62" s="85" t="s">
        <v>395</v>
      </c>
      <c r="AR62" s="748" t="s">
        <v>86</v>
      </c>
      <c r="AS62" s="88" t="s">
        <v>401</v>
      </c>
      <c r="AT62" s="88" t="s">
        <v>402</v>
      </c>
      <c r="AU62" s="87" t="s">
        <v>620</v>
      </c>
      <c r="AV62" s="87" t="s">
        <v>641</v>
      </c>
      <c r="AW62" s="87" t="s">
        <v>642</v>
      </c>
      <c r="AX62" s="87" t="s">
        <v>643</v>
      </c>
      <c r="AY62" s="87"/>
      <c r="AZ62" s="87" t="s">
        <v>395</v>
      </c>
      <c r="BA62" s="820" t="s">
        <v>111</v>
      </c>
      <c r="BB62" s="631" t="s">
        <v>600</v>
      </c>
      <c r="BC62" s="625" t="s">
        <v>87</v>
      </c>
    </row>
    <row r="63" spans="1:55">
      <c r="A63" s="10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7"/>
      <c r="M63" s="17"/>
      <c r="N63" s="17"/>
      <c r="O63" s="17"/>
      <c r="P63" s="11"/>
      <c r="Q63" s="11"/>
      <c r="R63" s="10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1"/>
      <c r="AH63" s="11"/>
      <c r="AI63" s="4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641"/>
      <c r="BB63" s="641"/>
      <c r="BC63" s="290"/>
    </row>
    <row r="64" spans="1:55">
      <c r="A64" s="14" t="s">
        <v>407</v>
      </c>
      <c r="B64" s="16">
        <f t="shared" ref="B64:O64" si="25">SUM(B66:B90)</f>
        <v>1735</v>
      </c>
      <c r="C64" s="16">
        <f t="shared" si="25"/>
        <v>1440</v>
      </c>
      <c r="D64" s="16">
        <f t="shared" si="25"/>
        <v>275</v>
      </c>
      <c r="E64" s="16">
        <f t="shared" si="25"/>
        <v>365</v>
      </c>
      <c r="F64" s="16">
        <f t="shared" si="25"/>
        <v>254</v>
      </c>
      <c r="G64" s="16">
        <f t="shared" si="25"/>
        <v>100</v>
      </c>
      <c r="H64" s="16">
        <f t="shared" si="25"/>
        <v>323</v>
      </c>
      <c r="I64" s="16">
        <f t="shared" si="25"/>
        <v>236</v>
      </c>
      <c r="J64" s="16">
        <f t="shared" si="25"/>
        <v>562</v>
      </c>
      <c r="K64" s="16">
        <f t="shared" si="25"/>
        <v>717</v>
      </c>
      <c r="L64" s="16">
        <f t="shared" si="25"/>
        <v>225</v>
      </c>
      <c r="M64" s="16">
        <f t="shared" si="25"/>
        <v>122</v>
      </c>
      <c r="N64" s="16">
        <f t="shared" si="25"/>
        <v>400</v>
      </c>
      <c r="O64" s="16">
        <f t="shared" si="25"/>
        <v>259</v>
      </c>
      <c r="P64" s="15">
        <f>SUM(P66:P90)</f>
        <v>3774</v>
      </c>
      <c r="Q64" s="15">
        <f>SUM(Q66:Q90)</f>
        <v>3239</v>
      </c>
      <c r="R64" s="14" t="s">
        <v>407</v>
      </c>
      <c r="S64" s="16">
        <f t="shared" ref="S64:AF64" si="26">SUM(S66:S90)</f>
        <v>183</v>
      </c>
      <c r="T64" s="16">
        <f t="shared" si="26"/>
        <v>134</v>
      </c>
      <c r="U64" s="16">
        <f t="shared" si="26"/>
        <v>59</v>
      </c>
      <c r="V64" s="16">
        <f t="shared" si="26"/>
        <v>58</v>
      </c>
      <c r="W64" s="16">
        <f t="shared" si="26"/>
        <v>92</v>
      </c>
      <c r="X64" s="16">
        <f t="shared" si="26"/>
        <v>26</v>
      </c>
      <c r="Y64" s="16">
        <f t="shared" si="26"/>
        <v>74</v>
      </c>
      <c r="Z64" s="16">
        <f t="shared" si="26"/>
        <v>55</v>
      </c>
      <c r="AA64" s="16">
        <f t="shared" si="26"/>
        <v>229</v>
      </c>
      <c r="AB64" s="16">
        <f t="shared" si="26"/>
        <v>267</v>
      </c>
      <c r="AC64" s="16">
        <f t="shared" si="26"/>
        <v>103</v>
      </c>
      <c r="AD64" s="16">
        <f t="shared" si="26"/>
        <v>44</v>
      </c>
      <c r="AE64" s="16">
        <f t="shared" si="26"/>
        <v>161</v>
      </c>
      <c r="AF64" s="16">
        <f t="shared" si="26"/>
        <v>132</v>
      </c>
      <c r="AG64" s="15">
        <f>SUM(AG66:AG90)</f>
        <v>901</v>
      </c>
      <c r="AH64" s="15">
        <f>SUM(AH66:AH90)</f>
        <v>716</v>
      </c>
      <c r="AI64" s="14" t="s">
        <v>407</v>
      </c>
      <c r="AJ64" s="15">
        <f t="shared" ref="AJ64:BC64" si="27">SUM(AJ66:AJ90)</f>
        <v>82</v>
      </c>
      <c r="AK64" s="15">
        <f t="shared" si="27"/>
        <v>24</v>
      </c>
      <c r="AL64" s="15">
        <f t="shared" si="27"/>
        <v>15</v>
      </c>
      <c r="AM64" s="15">
        <f t="shared" si="27"/>
        <v>22</v>
      </c>
      <c r="AN64" s="15">
        <f t="shared" si="27"/>
        <v>37</v>
      </c>
      <c r="AO64" s="15">
        <f t="shared" si="27"/>
        <v>14</v>
      </c>
      <c r="AP64" s="15">
        <f t="shared" si="27"/>
        <v>24</v>
      </c>
      <c r="AQ64" s="15">
        <f>SUM(AQ66:AQ90)</f>
        <v>218</v>
      </c>
      <c r="AR64" s="15">
        <f t="shared" si="27"/>
        <v>223</v>
      </c>
      <c r="AS64" s="15">
        <f t="shared" si="27"/>
        <v>197</v>
      </c>
      <c r="AT64" s="15">
        <f t="shared" si="27"/>
        <v>26</v>
      </c>
      <c r="AU64" s="15">
        <f t="shared" si="27"/>
        <v>461</v>
      </c>
      <c r="AV64" s="15">
        <f t="shared" si="27"/>
        <v>169</v>
      </c>
      <c r="AW64" s="15">
        <f t="shared" si="27"/>
        <v>0</v>
      </c>
      <c r="AX64" s="15">
        <f t="shared" si="27"/>
        <v>230</v>
      </c>
      <c r="AY64" s="15"/>
      <c r="AZ64" s="15">
        <f t="shared" si="27"/>
        <v>691</v>
      </c>
      <c r="BA64" s="15">
        <f t="shared" si="27"/>
        <v>22</v>
      </c>
      <c r="BB64" s="15">
        <f t="shared" si="27"/>
        <v>22</v>
      </c>
      <c r="BC64" s="15">
        <f t="shared" si="27"/>
        <v>0</v>
      </c>
    </row>
    <row r="65" spans="1:55">
      <c r="A65" s="10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5"/>
      <c r="Q65" s="15"/>
      <c r="R65" s="10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5"/>
      <c r="AH65" s="15"/>
      <c r="AI65" s="10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6"/>
      <c r="BB65" s="16"/>
      <c r="BC65" s="31"/>
    </row>
    <row r="66" spans="1:55">
      <c r="A66" s="10" t="s">
        <v>431</v>
      </c>
      <c r="B66" s="347">
        <v>262</v>
      </c>
      <c r="C66" s="347">
        <v>250</v>
      </c>
      <c r="D66" s="347">
        <v>32</v>
      </c>
      <c r="E66" s="347">
        <v>64</v>
      </c>
      <c r="F66" s="347">
        <v>48</v>
      </c>
      <c r="G66" s="347">
        <v>24</v>
      </c>
      <c r="H66" s="347">
        <v>64</v>
      </c>
      <c r="I66" s="347">
        <v>57</v>
      </c>
      <c r="J66" s="347">
        <v>156</v>
      </c>
      <c r="K66" s="347">
        <v>215</v>
      </c>
      <c r="L66" s="347">
        <v>72</v>
      </c>
      <c r="M66" s="347">
        <v>49</v>
      </c>
      <c r="N66" s="347">
        <v>82</v>
      </c>
      <c r="O66" s="347">
        <v>68</v>
      </c>
      <c r="P66" s="15">
        <f t="shared" ref="P66:P89" si="28">B66+D66+F66+H66+J66+L66+N66</f>
        <v>716</v>
      </c>
      <c r="Q66" s="15">
        <f t="shared" ref="Q66:Q89" si="29">C66+E66+G66+I66+K66+M66+O66</f>
        <v>727</v>
      </c>
      <c r="R66" s="10" t="s">
        <v>431</v>
      </c>
      <c r="S66" s="347">
        <v>13</v>
      </c>
      <c r="T66" s="347">
        <v>5</v>
      </c>
      <c r="U66" s="347">
        <v>14</v>
      </c>
      <c r="V66" s="347">
        <v>17</v>
      </c>
      <c r="W66" s="347">
        <v>14</v>
      </c>
      <c r="X66" s="347">
        <v>4</v>
      </c>
      <c r="Y66" s="347">
        <v>20</v>
      </c>
      <c r="Z66" s="347">
        <v>18</v>
      </c>
      <c r="AA66" s="347">
        <v>39</v>
      </c>
      <c r="AB66" s="347">
        <v>85</v>
      </c>
      <c r="AC66" s="347">
        <v>27</v>
      </c>
      <c r="AD66" s="347">
        <v>22</v>
      </c>
      <c r="AE66" s="347">
        <v>28</v>
      </c>
      <c r="AF66" s="347">
        <v>52</v>
      </c>
      <c r="AG66" s="15">
        <f t="shared" ref="AG66:AG89" si="30">S66+U66+W66+Y66+AA66+AC66+AE66</f>
        <v>155</v>
      </c>
      <c r="AH66" s="15">
        <f t="shared" ref="AH66:AH89" si="31">T66+V66+X66+Z66+AB66+AD66+AF66</f>
        <v>203</v>
      </c>
      <c r="AI66" s="10" t="s">
        <v>431</v>
      </c>
      <c r="AJ66" s="12">
        <v>24</v>
      </c>
      <c r="AK66" s="12">
        <v>4</v>
      </c>
      <c r="AL66" s="12">
        <v>2</v>
      </c>
      <c r="AM66" s="12">
        <v>4</v>
      </c>
      <c r="AN66" s="12">
        <v>8</v>
      </c>
      <c r="AO66" s="12">
        <v>3</v>
      </c>
      <c r="AP66" s="12">
        <v>5</v>
      </c>
      <c r="AQ66" s="15">
        <f t="shared" ref="AQ66:AQ89" si="32">SUM(AJ66:AP66)</f>
        <v>50</v>
      </c>
      <c r="AR66" s="17">
        <f t="shared" ref="AR66:AR89" si="33">+AS66+AT66</f>
        <v>43</v>
      </c>
      <c r="AS66" s="12">
        <v>40</v>
      </c>
      <c r="AT66" s="12">
        <v>3</v>
      </c>
      <c r="AU66" s="12">
        <v>94</v>
      </c>
      <c r="AV66" s="190">
        <v>46</v>
      </c>
      <c r="AW66" s="190"/>
      <c r="AX66" s="117">
        <v>47</v>
      </c>
      <c r="AY66" s="117"/>
      <c r="AZ66" s="44">
        <f t="shared" ref="AZ66:AZ75" si="34">AU66+AX66</f>
        <v>141</v>
      </c>
      <c r="BA66" s="17">
        <f t="shared" ref="BA66:BA89" si="35">+BB66+BC66</f>
        <v>1</v>
      </c>
      <c r="BB66" s="17">
        <v>1</v>
      </c>
      <c r="BC66" s="31"/>
    </row>
    <row r="67" spans="1:55">
      <c r="A67" s="10" t="s">
        <v>648</v>
      </c>
      <c r="B67" s="347"/>
      <c r="C67" s="347"/>
      <c r="D67" s="347"/>
      <c r="E67" s="347"/>
      <c r="F67" s="347"/>
      <c r="G67" s="347"/>
      <c r="H67" s="347"/>
      <c r="I67" s="347"/>
      <c r="J67" s="347"/>
      <c r="K67" s="347"/>
      <c r="L67" s="347"/>
      <c r="M67" s="347"/>
      <c r="N67" s="347"/>
      <c r="O67" s="347"/>
      <c r="P67" s="15">
        <f t="shared" si="28"/>
        <v>0</v>
      </c>
      <c r="Q67" s="15">
        <f t="shared" si="29"/>
        <v>0</v>
      </c>
      <c r="R67" s="10" t="s">
        <v>648</v>
      </c>
      <c r="S67" s="347"/>
      <c r="T67" s="347"/>
      <c r="U67" s="347"/>
      <c r="V67" s="347"/>
      <c r="W67" s="347"/>
      <c r="X67" s="347"/>
      <c r="Y67" s="347"/>
      <c r="Z67" s="347"/>
      <c r="AA67" s="347"/>
      <c r="AB67" s="347"/>
      <c r="AC67" s="347"/>
      <c r="AD67" s="347"/>
      <c r="AE67" s="347"/>
      <c r="AF67" s="347"/>
      <c r="AG67" s="15">
        <f t="shared" si="30"/>
        <v>0</v>
      </c>
      <c r="AH67" s="15">
        <f t="shared" si="31"/>
        <v>0</v>
      </c>
      <c r="AI67" s="10" t="s">
        <v>648</v>
      </c>
      <c r="AJ67" s="12"/>
      <c r="AK67" s="12"/>
      <c r="AL67" s="12"/>
      <c r="AM67" s="12"/>
      <c r="AN67" s="12"/>
      <c r="AO67" s="12"/>
      <c r="AP67" s="12"/>
      <c r="AQ67" s="15">
        <f t="shared" si="32"/>
        <v>0</v>
      </c>
      <c r="AR67" s="17">
        <f t="shared" si="33"/>
        <v>0</v>
      </c>
      <c r="AS67" s="12"/>
      <c r="AT67" s="12"/>
      <c r="AU67" s="12">
        <v>0</v>
      </c>
      <c r="AV67" s="190"/>
      <c r="AW67" s="190"/>
      <c r="AX67" s="117">
        <v>0</v>
      </c>
      <c r="AY67" s="117"/>
      <c r="AZ67" s="44">
        <f t="shared" si="34"/>
        <v>0</v>
      </c>
      <c r="BA67" s="17">
        <f t="shared" si="35"/>
        <v>1</v>
      </c>
      <c r="BB67" s="17">
        <v>1</v>
      </c>
      <c r="BC67" s="31"/>
    </row>
    <row r="68" spans="1:55">
      <c r="A68" s="10" t="s">
        <v>432</v>
      </c>
      <c r="B68" s="347">
        <v>88</v>
      </c>
      <c r="C68" s="347">
        <v>72</v>
      </c>
      <c r="D68" s="347">
        <v>35</v>
      </c>
      <c r="E68" s="347">
        <v>32</v>
      </c>
      <c r="F68" s="347">
        <v>16</v>
      </c>
      <c r="G68" s="347">
        <v>8</v>
      </c>
      <c r="H68" s="347">
        <v>8</v>
      </c>
      <c r="I68" s="347">
        <v>12</v>
      </c>
      <c r="J68" s="347">
        <v>18</v>
      </c>
      <c r="K68" s="347">
        <v>27</v>
      </c>
      <c r="L68" s="347">
        <v>10</v>
      </c>
      <c r="M68" s="347">
        <v>7</v>
      </c>
      <c r="N68" s="347">
        <v>14</v>
      </c>
      <c r="O68" s="347">
        <v>7</v>
      </c>
      <c r="P68" s="15">
        <f t="shared" si="28"/>
        <v>189</v>
      </c>
      <c r="Q68" s="15">
        <f t="shared" si="29"/>
        <v>165</v>
      </c>
      <c r="R68" s="10" t="s">
        <v>432</v>
      </c>
      <c r="S68" s="347">
        <v>8</v>
      </c>
      <c r="T68" s="347">
        <v>8</v>
      </c>
      <c r="U68" s="347">
        <v>7</v>
      </c>
      <c r="V68" s="347">
        <v>7</v>
      </c>
      <c r="W68" s="347">
        <v>1</v>
      </c>
      <c r="X68" s="347">
        <v>1</v>
      </c>
      <c r="Y68" s="347">
        <v>0</v>
      </c>
      <c r="Z68" s="347">
        <v>2</v>
      </c>
      <c r="AA68" s="347">
        <v>6</v>
      </c>
      <c r="AB68" s="347">
        <v>11</v>
      </c>
      <c r="AC68" s="347">
        <v>3</v>
      </c>
      <c r="AD68" s="347">
        <v>1</v>
      </c>
      <c r="AE68" s="347">
        <v>4</v>
      </c>
      <c r="AF68" s="347">
        <v>4</v>
      </c>
      <c r="AG68" s="15">
        <f t="shared" si="30"/>
        <v>29</v>
      </c>
      <c r="AH68" s="15">
        <f t="shared" si="31"/>
        <v>34</v>
      </c>
      <c r="AI68" s="10" t="s">
        <v>432</v>
      </c>
      <c r="AJ68" s="12">
        <v>4</v>
      </c>
      <c r="AK68" s="12">
        <v>2</v>
      </c>
      <c r="AL68" s="12">
        <v>2</v>
      </c>
      <c r="AM68" s="12">
        <v>1</v>
      </c>
      <c r="AN68" s="12">
        <v>2</v>
      </c>
      <c r="AO68" s="12">
        <v>1</v>
      </c>
      <c r="AP68" s="12">
        <v>1</v>
      </c>
      <c r="AQ68" s="15">
        <f t="shared" si="32"/>
        <v>13</v>
      </c>
      <c r="AR68" s="17">
        <f t="shared" si="33"/>
        <v>14</v>
      </c>
      <c r="AS68" s="12">
        <v>13</v>
      </c>
      <c r="AT68" s="12">
        <v>1</v>
      </c>
      <c r="AU68" s="12">
        <v>36</v>
      </c>
      <c r="AV68" s="190">
        <v>16</v>
      </c>
      <c r="AW68" s="190"/>
      <c r="AX68" s="117">
        <v>19</v>
      </c>
      <c r="AY68" s="117"/>
      <c r="AZ68" s="44">
        <f t="shared" si="34"/>
        <v>55</v>
      </c>
      <c r="BA68" s="17">
        <f t="shared" si="35"/>
        <v>2</v>
      </c>
      <c r="BB68" s="17">
        <v>2</v>
      </c>
      <c r="BC68" s="31"/>
    </row>
    <row r="69" spans="1:55">
      <c r="A69" s="10" t="s">
        <v>433</v>
      </c>
      <c r="B69" s="347">
        <v>120</v>
      </c>
      <c r="C69" s="347">
        <v>152</v>
      </c>
      <c r="D69" s="347">
        <v>38</v>
      </c>
      <c r="E69" s="347">
        <v>48</v>
      </c>
      <c r="F69" s="347">
        <v>54</v>
      </c>
      <c r="G69" s="347">
        <v>18</v>
      </c>
      <c r="H69" s="347">
        <v>0</v>
      </c>
      <c r="I69" s="347">
        <v>0</v>
      </c>
      <c r="J69" s="347">
        <v>28</v>
      </c>
      <c r="K69" s="347">
        <v>54</v>
      </c>
      <c r="L69" s="347">
        <v>12</v>
      </c>
      <c r="M69" s="347">
        <v>4</v>
      </c>
      <c r="N69" s="347">
        <v>15</v>
      </c>
      <c r="O69" s="347">
        <v>13</v>
      </c>
      <c r="P69" s="15">
        <f t="shared" si="28"/>
        <v>267</v>
      </c>
      <c r="Q69" s="15">
        <f t="shared" si="29"/>
        <v>289</v>
      </c>
      <c r="R69" s="10" t="s">
        <v>433</v>
      </c>
      <c r="S69" s="347">
        <v>26</v>
      </c>
      <c r="T69" s="347">
        <v>21</v>
      </c>
      <c r="U69" s="347">
        <v>5</v>
      </c>
      <c r="V69" s="347">
        <v>2</v>
      </c>
      <c r="W69" s="347">
        <v>34</v>
      </c>
      <c r="X69" s="347">
        <v>7</v>
      </c>
      <c r="Y69" s="347">
        <v>0</v>
      </c>
      <c r="Z69" s="347">
        <v>0</v>
      </c>
      <c r="AA69" s="347">
        <v>18</v>
      </c>
      <c r="AB69" s="347">
        <v>23</v>
      </c>
      <c r="AC69" s="347">
        <v>8</v>
      </c>
      <c r="AD69" s="347">
        <v>2</v>
      </c>
      <c r="AE69" s="347">
        <v>14</v>
      </c>
      <c r="AF69" s="347">
        <v>7</v>
      </c>
      <c r="AG69" s="15">
        <f t="shared" si="30"/>
        <v>105</v>
      </c>
      <c r="AH69" s="15">
        <f t="shared" si="31"/>
        <v>62</v>
      </c>
      <c r="AI69" s="10" t="s">
        <v>433</v>
      </c>
      <c r="AJ69" s="12">
        <v>5</v>
      </c>
      <c r="AK69" s="12">
        <v>2</v>
      </c>
      <c r="AL69" s="12">
        <v>2</v>
      </c>
      <c r="AM69" s="12">
        <v>0</v>
      </c>
      <c r="AN69" s="12">
        <v>2</v>
      </c>
      <c r="AO69" s="12">
        <v>1</v>
      </c>
      <c r="AP69" s="12">
        <v>1</v>
      </c>
      <c r="AQ69" s="15">
        <f t="shared" si="32"/>
        <v>13</v>
      </c>
      <c r="AR69" s="17">
        <f t="shared" si="33"/>
        <v>13</v>
      </c>
      <c r="AS69" s="12">
        <v>13</v>
      </c>
      <c r="AT69" s="12">
        <v>0</v>
      </c>
      <c r="AU69" s="12">
        <v>31</v>
      </c>
      <c r="AV69" s="190">
        <v>10</v>
      </c>
      <c r="AW69" s="190"/>
      <c r="AX69" s="117">
        <v>11</v>
      </c>
      <c r="AY69" s="117"/>
      <c r="AZ69" s="44">
        <f t="shared" si="34"/>
        <v>42</v>
      </c>
      <c r="BA69" s="17">
        <f t="shared" si="35"/>
        <v>1</v>
      </c>
      <c r="BB69" s="17">
        <v>1</v>
      </c>
      <c r="BC69" s="31"/>
    </row>
    <row r="70" spans="1:55">
      <c r="A70" s="10" t="s">
        <v>434</v>
      </c>
      <c r="B70" s="347">
        <v>66</v>
      </c>
      <c r="C70" s="347">
        <v>52</v>
      </c>
      <c r="D70" s="347">
        <v>10</v>
      </c>
      <c r="E70" s="347">
        <v>15</v>
      </c>
      <c r="F70" s="347">
        <v>12</v>
      </c>
      <c r="G70" s="347">
        <v>4</v>
      </c>
      <c r="H70" s="347">
        <v>18</v>
      </c>
      <c r="I70" s="347">
        <v>16</v>
      </c>
      <c r="J70" s="347">
        <v>14</v>
      </c>
      <c r="K70" s="347">
        <v>24</v>
      </c>
      <c r="L70" s="347">
        <v>8</v>
      </c>
      <c r="M70" s="347">
        <v>7</v>
      </c>
      <c r="N70" s="347">
        <v>9</v>
      </c>
      <c r="O70" s="347">
        <v>17</v>
      </c>
      <c r="P70" s="15">
        <f t="shared" si="28"/>
        <v>137</v>
      </c>
      <c r="Q70" s="15">
        <f t="shared" si="29"/>
        <v>135</v>
      </c>
      <c r="R70" s="10" t="s">
        <v>434</v>
      </c>
      <c r="S70" s="347">
        <v>5</v>
      </c>
      <c r="T70" s="347">
        <v>3</v>
      </c>
      <c r="U70" s="347">
        <v>2</v>
      </c>
      <c r="V70" s="347">
        <v>0</v>
      </c>
      <c r="W70" s="347">
        <v>5</v>
      </c>
      <c r="X70" s="347">
        <v>1</v>
      </c>
      <c r="Y70" s="347">
        <v>0</v>
      </c>
      <c r="Z70" s="347">
        <v>1</v>
      </c>
      <c r="AA70" s="347">
        <v>6</v>
      </c>
      <c r="AB70" s="347">
        <v>11</v>
      </c>
      <c r="AC70" s="347">
        <v>5</v>
      </c>
      <c r="AD70" s="347">
        <v>4</v>
      </c>
      <c r="AE70" s="347">
        <v>4</v>
      </c>
      <c r="AF70" s="347">
        <v>5</v>
      </c>
      <c r="AG70" s="15">
        <f t="shared" si="30"/>
        <v>27</v>
      </c>
      <c r="AH70" s="15">
        <f t="shared" si="31"/>
        <v>25</v>
      </c>
      <c r="AI70" s="10" t="s">
        <v>434</v>
      </c>
      <c r="AJ70" s="12">
        <v>2</v>
      </c>
      <c r="AK70" s="12">
        <v>1</v>
      </c>
      <c r="AL70" s="12">
        <v>1</v>
      </c>
      <c r="AM70" s="12">
        <v>1</v>
      </c>
      <c r="AN70" s="12">
        <v>1</v>
      </c>
      <c r="AO70" s="12">
        <v>1</v>
      </c>
      <c r="AP70" s="12">
        <v>1</v>
      </c>
      <c r="AQ70" s="15">
        <f t="shared" si="32"/>
        <v>8</v>
      </c>
      <c r="AR70" s="17">
        <f t="shared" si="33"/>
        <v>8</v>
      </c>
      <c r="AS70" s="12">
        <v>7</v>
      </c>
      <c r="AT70" s="12">
        <v>1</v>
      </c>
      <c r="AU70" s="12">
        <v>21</v>
      </c>
      <c r="AV70" s="190">
        <v>8</v>
      </c>
      <c r="AW70" s="190"/>
      <c r="AX70" s="117">
        <v>11</v>
      </c>
      <c r="AY70" s="117"/>
      <c r="AZ70" s="44">
        <f t="shared" si="34"/>
        <v>32</v>
      </c>
      <c r="BA70" s="17">
        <f t="shared" si="35"/>
        <v>1</v>
      </c>
      <c r="BB70" s="17">
        <v>1</v>
      </c>
      <c r="BC70" s="31"/>
    </row>
    <row r="71" spans="1:55">
      <c r="A71" s="10" t="s">
        <v>435</v>
      </c>
      <c r="B71" s="347">
        <v>81</v>
      </c>
      <c r="C71" s="347">
        <v>107</v>
      </c>
      <c r="D71" s="347">
        <v>14</v>
      </c>
      <c r="E71" s="347">
        <v>20</v>
      </c>
      <c r="F71" s="347">
        <v>20</v>
      </c>
      <c r="G71" s="347">
        <v>11</v>
      </c>
      <c r="H71" s="347">
        <v>9</v>
      </c>
      <c r="I71" s="347">
        <v>14</v>
      </c>
      <c r="J71" s="347">
        <v>16</v>
      </c>
      <c r="K71" s="347">
        <v>41</v>
      </c>
      <c r="L71" s="347">
        <v>20</v>
      </c>
      <c r="M71" s="347">
        <v>6</v>
      </c>
      <c r="N71" s="347">
        <v>36</v>
      </c>
      <c r="O71" s="347">
        <v>18</v>
      </c>
      <c r="P71" s="15">
        <f t="shared" si="28"/>
        <v>196</v>
      </c>
      <c r="Q71" s="15">
        <f t="shared" si="29"/>
        <v>217</v>
      </c>
      <c r="R71" s="10" t="s">
        <v>435</v>
      </c>
      <c r="S71" s="347">
        <v>11</v>
      </c>
      <c r="T71" s="347">
        <v>13</v>
      </c>
      <c r="U71" s="347">
        <v>6</v>
      </c>
      <c r="V71" s="347">
        <v>3</v>
      </c>
      <c r="W71" s="347">
        <v>13</v>
      </c>
      <c r="X71" s="347">
        <v>4</v>
      </c>
      <c r="Y71" s="347">
        <v>2</v>
      </c>
      <c r="Z71" s="347">
        <v>3</v>
      </c>
      <c r="AA71" s="347">
        <v>9</v>
      </c>
      <c r="AB71" s="347">
        <v>17</v>
      </c>
      <c r="AC71" s="347">
        <v>9</v>
      </c>
      <c r="AD71" s="347">
        <v>3</v>
      </c>
      <c r="AE71" s="347">
        <v>13</v>
      </c>
      <c r="AF71" s="347">
        <v>4</v>
      </c>
      <c r="AG71" s="15">
        <f t="shared" si="30"/>
        <v>63</v>
      </c>
      <c r="AH71" s="15">
        <f t="shared" si="31"/>
        <v>47</v>
      </c>
      <c r="AI71" s="10" t="s">
        <v>435</v>
      </c>
      <c r="AJ71" s="12">
        <v>3</v>
      </c>
      <c r="AK71" s="12">
        <v>1</v>
      </c>
      <c r="AL71" s="12">
        <v>1</v>
      </c>
      <c r="AM71" s="12">
        <v>1</v>
      </c>
      <c r="AN71" s="12">
        <v>1</v>
      </c>
      <c r="AO71" s="12">
        <v>1</v>
      </c>
      <c r="AP71" s="12">
        <v>1</v>
      </c>
      <c r="AQ71" s="15">
        <f t="shared" si="32"/>
        <v>9</v>
      </c>
      <c r="AR71" s="17">
        <f t="shared" si="33"/>
        <v>9</v>
      </c>
      <c r="AS71" s="12">
        <v>9</v>
      </c>
      <c r="AT71" s="12">
        <v>0</v>
      </c>
      <c r="AU71" s="12">
        <v>19</v>
      </c>
      <c r="AV71" s="190">
        <v>4</v>
      </c>
      <c r="AW71" s="190"/>
      <c r="AX71" s="117">
        <v>8</v>
      </c>
      <c r="AY71" s="117"/>
      <c r="AZ71" s="44">
        <f t="shared" si="34"/>
        <v>27</v>
      </c>
      <c r="BA71" s="17">
        <f t="shared" si="35"/>
        <v>1</v>
      </c>
      <c r="BB71" s="17">
        <v>1</v>
      </c>
      <c r="BC71" s="31"/>
    </row>
    <row r="72" spans="1:55">
      <c r="A72" s="10" t="s">
        <v>436</v>
      </c>
      <c r="B72" s="347">
        <v>194</v>
      </c>
      <c r="C72" s="347">
        <v>146</v>
      </c>
      <c r="D72" s="347">
        <v>19</v>
      </c>
      <c r="E72" s="347">
        <v>30</v>
      </c>
      <c r="F72" s="347">
        <v>15</v>
      </c>
      <c r="G72" s="347">
        <v>6</v>
      </c>
      <c r="H72" s="347">
        <v>38</v>
      </c>
      <c r="I72" s="347">
        <v>37</v>
      </c>
      <c r="J72" s="347">
        <v>69</v>
      </c>
      <c r="K72" s="347">
        <v>85</v>
      </c>
      <c r="L72" s="347">
        <v>25</v>
      </c>
      <c r="M72" s="347">
        <v>17</v>
      </c>
      <c r="N72" s="347">
        <v>53</v>
      </c>
      <c r="O72" s="347">
        <v>34</v>
      </c>
      <c r="P72" s="15">
        <f t="shared" si="28"/>
        <v>413</v>
      </c>
      <c r="Q72" s="15">
        <f t="shared" si="29"/>
        <v>355</v>
      </c>
      <c r="R72" s="10" t="s">
        <v>436</v>
      </c>
      <c r="S72" s="347">
        <v>34</v>
      </c>
      <c r="T72" s="347">
        <v>24</v>
      </c>
      <c r="U72" s="347">
        <v>3</v>
      </c>
      <c r="V72" s="347">
        <v>1</v>
      </c>
      <c r="W72" s="347">
        <v>2</v>
      </c>
      <c r="X72" s="347">
        <v>3</v>
      </c>
      <c r="Y72" s="347">
        <v>9</v>
      </c>
      <c r="Z72" s="347">
        <v>3</v>
      </c>
      <c r="AA72" s="347">
        <v>24</v>
      </c>
      <c r="AB72" s="347">
        <v>31</v>
      </c>
      <c r="AC72" s="347">
        <v>13</v>
      </c>
      <c r="AD72" s="347">
        <v>2</v>
      </c>
      <c r="AE72" s="347">
        <v>24</v>
      </c>
      <c r="AF72" s="347">
        <v>19</v>
      </c>
      <c r="AG72" s="15">
        <f t="shared" si="30"/>
        <v>109</v>
      </c>
      <c r="AH72" s="15">
        <f t="shared" si="31"/>
        <v>83</v>
      </c>
      <c r="AI72" s="10" t="s">
        <v>436</v>
      </c>
      <c r="AJ72" s="12">
        <v>8</v>
      </c>
      <c r="AK72" s="12">
        <v>2</v>
      </c>
      <c r="AL72" s="12">
        <v>1</v>
      </c>
      <c r="AM72" s="12">
        <v>4</v>
      </c>
      <c r="AN72" s="12">
        <v>6</v>
      </c>
      <c r="AO72" s="12">
        <v>1</v>
      </c>
      <c r="AP72" s="12">
        <v>3</v>
      </c>
      <c r="AQ72" s="15">
        <f t="shared" si="32"/>
        <v>25</v>
      </c>
      <c r="AR72" s="17">
        <f t="shared" si="33"/>
        <v>27</v>
      </c>
      <c r="AS72" s="12">
        <v>27</v>
      </c>
      <c r="AT72" s="12">
        <v>0</v>
      </c>
      <c r="AU72" s="12">
        <v>57</v>
      </c>
      <c r="AV72" s="190">
        <v>19</v>
      </c>
      <c r="AW72" s="190"/>
      <c r="AX72" s="117">
        <v>30</v>
      </c>
      <c r="AY72" s="117"/>
      <c r="AZ72" s="44">
        <f t="shared" si="34"/>
        <v>87</v>
      </c>
      <c r="BA72" s="17">
        <f t="shared" si="35"/>
        <v>2</v>
      </c>
      <c r="BB72" s="17">
        <v>2</v>
      </c>
      <c r="BC72" s="31"/>
    </row>
    <row r="73" spans="1:55">
      <c r="A73" s="10" t="s">
        <v>437</v>
      </c>
      <c r="B73" s="347">
        <v>0</v>
      </c>
      <c r="C73" s="347">
        <v>0</v>
      </c>
      <c r="D73" s="347">
        <v>0</v>
      </c>
      <c r="E73" s="347">
        <v>0</v>
      </c>
      <c r="F73" s="347">
        <v>0</v>
      </c>
      <c r="G73" s="347">
        <v>0</v>
      </c>
      <c r="H73" s="347">
        <v>0</v>
      </c>
      <c r="I73" s="347">
        <v>0</v>
      </c>
      <c r="J73" s="347">
        <v>0</v>
      </c>
      <c r="K73" s="347">
        <v>0</v>
      </c>
      <c r="L73" s="347">
        <v>0</v>
      </c>
      <c r="M73" s="347">
        <v>0</v>
      </c>
      <c r="N73" s="347">
        <v>0</v>
      </c>
      <c r="O73" s="347">
        <v>0</v>
      </c>
      <c r="P73" s="15">
        <f t="shared" si="28"/>
        <v>0</v>
      </c>
      <c r="Q73" s="15">
        <f t="shared" si="29"/>
        <v>0</v>
      </c>
      <c r="R73" s="10" t="s">
        <v>437</v>
      </c>
      <c r="S73" s="347">
        <v>0</v>
      </c>
      <c r="T73" s="347">
        <v>0</v>
      </c>
      <c r="U73" s="347">
        <v>0</v>
      </c>
      <c r="V73" s="347">
        <v>0</v>
      </c>
      <c r="W73" s="347">
        <v>0</v>
      </c>
      <c r="X73" s="347">
        <v>0</v>
      </c>
      <c r="Y73" s="347">
        <v>0</v>
      </c>
      <c r="Z73" s="347">
        <v>0</v>
      </c>
      <c r="AA73" s="347">
        <v>0</v>
      </c>
      <c r="AB73" s="347">
        <v>0</v>
      </c>
      <c r="AC73" s="347">
        <v>0</v>
      </c>
      <c r="AD73" s="347">
        <v>0</v>
      </c>
      <c r="AE73" s="347">
        <v>0</v>
      </c>
      <c r="AF73" s="347">
        <v>0</v>
      </c>
      <c r="AG73" s="15">
        <f t="shared" si="30"/>
        <v>0</v>
      </c>
      <c r="AH73" s="15">
        <f t="shared" si="31"/>
        <v>0</v>
      </c>
      <c r="AI73" s="10" t="s">
        <v>437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5">
        <f t="shared" si="32"/>
        <v>0</v>
      </c>
      <c r="AR73" s="17">
        <f t="shared" si="33"/>
        <v>0</v>
      </c>
      <c r="AS73" s="12">
        <v>0</v>
      </c>
      <c r="AT73" s="12">
        <v>0</v>
      </c>
      <c r="AU73" s="12">
        <v>0</v>
      </c>
      <c r="AV73" s="190">
        <v>0</v>
      </c>
      <c r="AW73" s="190"/>
      <c r="AX73" s="117">
        <v>0</v>
      </c>
      <c r="AY73" s="117"/>
      <c r="AZ73" s="44">
        <f t="shared" si="34"/>
        <v>0</v>
      </c>
      <c r="BA73" s="17">
        <f t="shared" si="35"/>
        <v>0</v>
      </c>
      <c r="BB73" s="17">
        <v>0</v>
      </c>
      <c r="BC73" s="31"/>
    </row>
    <row r="74" spans="1:55">
      <c r="A74" s="10" t="s">
        <v>438</v>
      </c>
      <c r="B74" s="347">
        <v>171</v>
      </c>
      <c r="C74" s="347">
        <v>168</v>
      </c>
      <c r="D74" s="347">
        <v>13</v>
      </c>
      <c r="E74" s="347">
        <v>32</v>
      </c>
      <c r="F74" s="347">
        <v>36</v>
      </c>
      <c r="G74" s="347">
        <v>13</v>
      </c>
      <c r="H74" s="347">
        <v>37</v>
      </c>
      <c r="I74" s="347">
        <v>23</v>
      </c>
      <c r="J74" s="347">
        <v>17</v>
      </c>
      <c r="K74" s="347">
        <v>33</v>
      </c>
      <c r="L74" s="347">
        <v>28</v>
      </c>
      <c r="M74" s="347">
        <v>14</v>
      </c>
      <c r="N74" s="347">
        <v>31</v>
      </c>
      <c r="O74" s="347">
        <v>21</v>
      </c>
      <c r="P74" s="15">
        <f t="shared" si="28"/>
        <v>333</v>
      </c>
      <c r="Q74" s="15">
        <f t="shared" si="29"/>
        <v>304</v>
      </c>
      <c r="R74" s="10" t="s">
        <v>438</v>
      </c>
      <c r="S74" s="347">
        <v>26</v>
      </c>
      <c r="T74" s="347">
        <v>21</v>
      </c>
      <c r="U74" s="347">
        <v>5</v>
      </c>
      <c r="V74" s="347">
        <v>5</v>
      </c>
      <c r="W74" s="347">
        <v>10</v>
      </c>
      <c r="X74" s="347">
        <v>2</v>
      </c>
      <c r="Y74" s="347">
        <v>16</v>
      </c>
      <c r="Z74" s="347">
        <v>6</v>
      </c>
      <c r="AA74" s="347">
        <v>8</v>
      </c>
      <c r="AB74" s="347">
        <v>13</v>
      </c>
      <c r="AC74" s="347">
        <v>12</v>
      </c>
      <c r="AD74" s="347">
        <v>8</v>
      </c>
      <c r="AE74" s="347">
        <v>20</v>
      </c>
      <c r="AF74" s="347">
        <v>10</v>
      </c>
      <c r="AG74" s="15">
        <f t="shared" si="30"/>
        <v>97</v>
      </c>
      <c r="AH74" s="15">
        <f t="shared" si="31"/>
        <v>65</v>
      </c>
      <c r="AI74" s="10" t="s">
        <v>438</v>
      </c>
      <c r="AJ74" s="12">
        <v>7</v>
      </c>
      <c r="AK74" s="12">
        <v>1</v>
      </c>
      <c r="AL74" s="12">
        <v>1</v>
      </c>
      <c r="AM74" s="12">
        <v>1</v>
      </c>
      <c r="AN74" s="12">
        <v>1</v>
      </c>
      <c r="AO74" s="12">
        <v>1</v>
      </c>
      <c r="AP74" s="12">
        <v>1</v>
      </c>
      <c r="AQ74" s="15">
        <f t="shared" si="32"/>
        <v>13</v>
      </c>
      <c r="AR74" s="17">
        <f t="shared" si="33"/>
        <v>11</v>
      </c>
      <c r="AS74" s="12">
        <v>9</v>
      </c>
      <c r="AT74" s="12">
        <v>2</v>
      </c>
      <c r="AU74" s="12">
        <v>27</v>
      </c>
      <c r="AV74" s="190">
        <v>13</v>
      </c>
      <c r="AW74" s="190"/>
      <c r="AX74" s="117">
        <v>17</v>
      </c>
      <c r="AY74" s="117"/>
      <c r="AZ74" s="44">
        <f t="shared" si="34"/>
        <v>44</v>
      </c>
      <c r="BA74" s="17">
        <f t="shared" si="35"/>
        <v>1</v>
      </c>
      <c r="BB74" s="17">
        <v>1</v>
      </c>
      <c r="BC74" s="31"/>
    </row>
    <row r="75" spans="1:55">
      <c r="A75" s="10" t="s">
        <v>439</v>
      </c>
      <c r="B75" s="347">
        <v>109</v>
      </c>
      <c r="C75" s="347">
        <v>81</v>
      </c>
      <c r="D75" s="347">
        <v>21</v>
      </c>
      <c r="E75" s="347">
        <v>20</v>
      </c>
      <c r="F75" s="347">
        <v>17</v>
      </c>
      <c r="G75" s="347">
        <v>3</v>
      </c>
      <c r="H75" s="347">
        <v>14</v>
      </c>
      <c r="I75" s="347">
        <v>8</v>
      </c>
      <c r="J75" s="347">
        <v>63</v>
      </c>
      <c r="K75" s="347">
        <v>67</v>
      </c>
      <c r="L75" s="347">
        <v>13</v>
      </c>
      <c r="M75" s="347">
        <v>1</v>
      </c>
      <c r="N75" s="347">
        <v>22</v>
      </c>
      <c r="O75" s="347">
        <v>8</v>
      </c>
      <c r="P75" s="15">
        <f t="shared" si="28"/>
        <v>259</v>
      </c>
      <c r="Q75" s="15">
        <f t="shared" si="29"/>
        <v>188</v>
      </c>
      <c r="R75" s="10" t="s">
        <v>439</v>
      </c>
      <c r="S75" s="347">
        <v>3</v>
      </c>
      <c r="T75" s="347">
        <v>0</v>
      </c>
      <c r="U75" s="347">
        <v>5</v>
      </c>
      <c r="V75" s="347">
        <v>8</v>
      </c>
      <c r="W75" s="347">
        <v>4</v>
      </c>
      <c r="X75" s="347">
        <v>0</v>
      </c>
      <c r="Y75" s="347">
        <v>5</v>
      </c>
      <c r="Z75" s="347">
        <v>2</v>
      </c>
      <c r="AA75" s="347">
        <v>26</v>
      </c>
      <c r="AB75" s="347">
        <v>17</v>
      </c>
      <c r="AC75" s="347">
        <v>3</v>
      </c>
      <c r="AD75" s="347">
        <v>0</v>
      </c>
      <c r="AE75" s="347">
        <v>10</v>
      </c>
      <c r="AF75" s="347">
        <v>2</v>
      </c>
      <c r="AG75" s="15">
        <f t="shared" si="30"/>
        <v>56</v>
      </c>
      <c r="AH75" s="15">
        <f t="shared" si="31"/>
        <v>29</v>
      </c>
      <c r="AI75" s="10" t="s">
        <v>439</v>
      </c>
      <c r="AJ75" s="12">
        <v>4</v>
      </c>
      <c r="AK75" s="12">
        <v>1</v>
      </c>
      <c r="AL75" s="12">
        <v>1</v>
      </c>
      <c r="AM75" s="12">
        <v>1</v>
      </c>
      <c r="AN75" s="12">
        <v>3</v>
      </c>
      <c r="AO75" s="12">
        <v>1</v>
      </c>
      <c r="AP75" s="12">
        <v>1</v>
      </c>
      <c r="AQ75" s="15">
        <f t="shared" si="32"/>
        <v>12</v>
      </c>
      <c r="AR75" s="17">
        <f t="shared" si="33"/>
        <v>15</v>
      </c>
      <c r="AS75" s="12">
        <v>12</v>
      </c>
      <c r="AT75" s="12">
        <v>3</v>
      </c>
      <c r="AU75" s="12">
        <v>24</v>
      </c>
      <c r="AV75" s="190">
        <v>8</v>
      </c>
      <c r="AW75" s="190"/>
      <c r="AX75" s="117">
        <v>0</v>
      </c>
      <c r="AY75" s="117"/>
      <c r="AZ75" s="44">
        <f t="shared" si="34"/>
        <v>24</v>
      </c>
      <c r="BA75" s="17">
        <f t="shared" si="35"/>
        <v>1</v>
      </c>
      <c r="BB75" s="17">
        <v>1</v>
      </c>
      <c r="BC75" s="31"/>
    </row>
    <row r="76" spans="1:55">
      <c r="A76" s="10" t="s">
        <v>440</v>
      </c>
      <c r="B76" s="347">
        <v>0</v>
      </c>
      <c r="C76" s="347">
        <v>0</v>
      </c>
      <c r="D76" s="347">
        <v>0</v>
      </c>
      <c r="E76" s="347">
        <v>0</v>
      </c>
      <c r="F76" s="347">
        <v>0</v>
      </c>
      <c r="G76" s="347">
        <v>0</v>
      </c>
      <c r="H76" s="347">
        <v>0</v>
      </c>
      <c r="I76" s="347">
        <v>0</v>
      </c>
      <c r="J76" s="347">
        <v>0</v>
      </c>
      <c r="K76" s="347">
        <v>0</v>
      </c>
      <c r="L76" s="347">
        <v>0</v>
      </c>
      <c r="M76" s="347">
        <v>0</v>
      </c>
      <c r="N76" s="347">
        <v>0</v>
      </c>
      <c r="O76" s="347">
        <v>0</v>
      </c>
      <c r="P76" s="15">
        <f t="shared" si="28"/>
        <v>0</v>
      </c>
      <c r="Q76" s="15">
        <f t="shared" si="29"/>
        <v>0</v>
      </c>
      <c r="R76" s="10" t="s">
        <v>440</v>
      </c>
      <c r="S76" s="347">
        <v>0</v>
      </c>
      <c r="T76" s="347">
        <v>0</v>
      </c>
      <c r="U76" s="347">
        <v>0</v>
      </c>
      <c r="V76" s="347">
        <v>0</v>
      </c>
      <c r="W76" s="347">
        <v>0</v>
      </c>
      <c r="X76" s="347">
        <v>0</v>
      </c>
      <c r="Y76" s="347">
        <v>0</v>
      </c>
      <c r="Z76" s="347">
        <v>0</v>
      </c>
      <c r="AA76" s="347">
        <v>0</v>
      </c>
      <c r="AB76" s="347">
        <v>0</v>
      </c>
      <c r="AC76" s="347">
        <v>0</v>
      </c>
      <c r="AD76" s="347">
        <v>0</v>
      </c>
      <c r="AE76" s="347">
        <v>0</v>
      </c>
      <c r="AF76" s="347">
        <v>0</v>
      </c>
      <c r="AG76" s="15">
        <f t="shared" si="30"/>
        <v>0</v>
      </c>
      <c r="AH76" s="15">
        <f t="shared" si="31"/>
        <v>0</v>
      </c>
      <c r="AI76" s="10" t="s">
        <v>440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</v>
      </c>
      <c r="AP76" s="12">
        <v>0</v>
      </c>
      <c r="AQ76" s="15">
        <f t="shared" si="32"/>
        <v>0</v>
      </c>
      <c r="AR76" s="17">
        <f t="shared" si="33"/>
        <v>0</v>
      </c>
      <c r="AS76" s="12">
        <v>0</v>
      </c>
      <c r="AT76" s="12">
        <v>0</v>
      </c>
      <c r="AU76" s="12">
        <v>0</v>
      </c>
      <c r="AV76" s="190">
        <v>0</v>
      </c>
      <c r="AW76" s="190"/>
      <c r="AX76" s="117">
        <v>0</v>
      </c>
      <c r="AY76" s="117"/>
      <c r="AZ76" s="44">
        <f t="shared" ref="AZ76:AZ82" si="36">AU76+AX76</f>
        <v>0</v>
      </c>
      <c r="BA76" s="17">
        <f t="shared" si="35"/>
        <v>1</v>
      </c>
      <c r="BB76" s="17">
        <v>1</v>
      </c>
      <c r="BC76" s="31"/>
    </row>
    <row r="77" spans="1:55">
      <c r="A77" s="10" t="s">
        <v>441</v>
      </c>
      <c r="B77" s="347">
        <v>31</v>
      </c>
      <c r="C77" s="347">
        <v>21</v>
      </c>
      <c r="D77" s="347">
        <v>5</v>
      </c>
      <c r="E77" s="347">
        <v>8</v>
      </c>
      <c r="F77" s="347">
        <v>0</v>
      </c>
      <c r="G77" s="347">
        <v>0</v>
      </c>
      <c r="H77" s="347">
        <v>8</v>
      </c>
      <c r="I77" s="347">
        <v>2</v>
      </c>
      <c r="J77" s="347">
        <v>6</v>
      </c>
      <c r="K77" s="347">
        <v>10</v>
      </c>
      <c r="L77" s="347">
        <v>0</v>
      </c>
      <c r="M77" s="347">
        <v>0</v>
      </c>
      <c r="N77" s="347">
        <v>7</v>
      </c>
      <c r="O77" s="347">
        <v>0</v>
      </c>
      <c r="P77" s="15">
        <f t="shared" si="28"/>
        <v>57</v>
      </c>
      <c r="Q77" s="15">
        <f t="shared" si="29"/>
        <v>41</v>
      </c>
      <c r="R77" s="10" t="s">
        <v>441</v>
      </c>
      <c r="S77" s="347">
        <v>3</v>
      </c>
      <c r="T77" s="347">
        <v>4</v>
      </c>
      <c r="U77" s="347">
        <v>0</v>
      </c>
      <c r="V77" s="347">
        <v>0</v>
      </c>
      <c r="W77" s="347">
        <v>0</v>
      </c>
      <c r="X77" s="347">
        <v>0</v>
      </c>
      <c r="Y77" s="347">
        <v>0</v>
      </c>
      <c r="Z77" s="347">
        <v>1</v>
      </c>
      <c r="AA77" s="347">
        <v>4</v>
      </c>
      <c r="AB77" s="347">
        <v>6</v>
      </c>
      <c r="AC77" s="347">
        <v>0</v>
      </c>
      <c r="AD77" s="347">
        <v>0</v>
      </c>
      <c r="AE77" s="347">
        <v>3</v>
      </c>
      <c r="AF77" s="347">
        <v>0</v>
      </c>
      <c r="AG77" s="15">
        <f t="shared" si="30"/>
        <v>10</v>
      </c>
      <c r="AH77" s="15">
        <f t="shared" si="31"/>
        <v>11</v>
      </c>
      <c r="AI77" s="10" t="s">
        <v>441</v>
      </c>
      <c r="AJ77" s="12">
        <v>1</v>
      </c>
      <c r="AK77" s="12">
        <v>1</v>
      </c>
      <c r="AL77" s="12">
        <v>0</v>
      </c>
      <c r="AM77" s="12">
        <v>1</v>
      </c>
      <c r="AN77" s="12">
        <v>1</v>
      </c>
      <c r="AO77" s="12">
        <v>0</v>
      </c>
      <c r="AP77" s="12">
        <v>1</v>
      </c>
      <c r="AQ77" s="15">
        <f t="shared" si="32"/>
        <v>5</v>
      </c>
      <c r="AR77" s="17">
        <f t="shared" si="33"/>
        <v>6</v>
      </c>
      <c r="AS77" s="12">
        <v>4</v>
      </c>
      <c r="AT77" s="12">
        <v>2</v>
      </c>
      <c r="AU77" s="12">
        <v>13</v>
      </c>
      <c r="AV77" s="190">
        <v>7</v>
      </c>
      <c r="AW77" s="190"/>
      <c r="AX77" s="117">
        <v>5</v>
      </c>
      <c r="AY77" s="117"/>
      <c r="AZ77" s="44">
        <f t="shared" si="36"/>
        <v>18</v>
      </c>
      <c r="BA77" s="17">
        <f t="shared" si="35"/>
        <v>1</v>
      </c>
      <c r="BB77" s="17">
        <v>1</v>
      </c>
      <c r="BC77" s="31"/>
    </row>
    <row r="78" spans="1:55">
      <c r="A78" s="10" t="s">
        <v>442</v>
      </c>
      <c r="B78" s="347">
        <v>72</v>
      </c>
      <c r="C78" s="347">
        <v>38</v>
      </c>
      <c r="D78" s="347">
        <v>14</v>
      </c>
      <c r="E78" s="347">
        <v>7</v>
      </c>
      <c r="F78" s="347">
        <v>3</v>
      </c>
      <c r="G78" s="347">
        <v>0</v>
      </c>
      <c r="H78" s="347">
        <v>10</v>
      </c>
      <c r="I78" s="347">
        <v>6</v>
      </c>
      <c r="J78" s="347">
        <v>23</v>
      </c>
      <c r="K78" s="347">
        <v>15</v>
      </c>
      <c r="L78" s="347">
        <v>4</v>
      </c>
      <c r="M78" s="347">
        <v>0</v>
      </c>
      <c r="N78" s="347">
        <v>8</v>
      </c>
      <c r="O78" s="347">
        <v>5</v>
      </c>
      <c r="P78" s="15">
        <f t="shared" si="28"/>
        <v>134</v>
      </c>
      <c r="Q78" s="15">
        <f t="shared" si="29"/>
        <v>71</v>
      </c>
      <c r="R78" s="10" t="s">
        <v>442</v>
      </c>
      <c r="S78" s="347">
        <v>5</v>
      </c>
      <c r="T78" s="347">
        <v>6</v>
      </c>
      <c r="U78" s="347">
        <v>2</v>
      </c>
      <c r="V78" s="347">
        <v>3</v>
      </c>
      <c r="W78" s="347">
        <v>1</v>
      </c>
      <c r="X78" s="347">
        <v>0</v>
      </c>
      <c r="Y78" s="347">
        <v>1</v>
      </c>
      <c r="Z78" s="347">
        <v>1</v>
      </c>
      <c r="AA78" s="347">
        <v>19</v>
      </c>
      <c r="AB78" s="347">
        <v>7</v>
      </c>
      <c r="AC78" s="347">
        <v>2</v>
      </c>
      <c r="AD78" s="347">
        <v>0</v>
      </c>
      <c r="AE78" s="347">
        <v>2</v>
      </c>
      <c r="AF78" s="347">
        <v>1</v>
      </c>
      <c r="AG78" s="15">
        <f t="shared" si="30"/>
        <v>32</v>
      </c>
      <c r="AH78" s="15">
        <f t="shared" si="31"/>
        <v>18</v>
      </c>
      <c r="AI78" s="10" t="s">
        <v>442</v>
      </c>
      <c r="AJ78" s="12">
        <v>2</v>
      </c>
      <c r="AK78" s="12">
        <v>1</v>
      </c>
      <c r="AL78" s="12">
        <v>1</v>
      </c>
      <c r="AM78" s="12">
        <v>1</v>
      </c>
      <c r="AN78" s="12">
        <v>1</v>
      </c>
      <c r="AO78" s="12">
        <v>1</v>
      </c>
      <c r="AP78" s="12">
        <v>1</v>
      </c>
      <c r="AQ78" s="15">
        <f t="shared" si="32"/>
        <v>8</v>
      </c>
      <c r="AR78" s="17">
        <f t="shared" si="33"/>
        <v>6</v>
      </c>
      <c r="AS78" s="12">
        <v>6</v>
      </c>
      <c r="AT78" s="12">
        <v>0</v>
      </c>
      <c r="AU78" s="12">
        <v>18</v>
      </c>
      <c r="AV78" s="190">
        <v>5</v>
      </c>
      <c r="AW78" s="190"/>
      <c r="AX78" s="117">
        <v>5</v>
      </c>
      <c r="AY78" s="117"/>
      <c r="AZ78" s="44">
        <f t="shared" si="36"/>
        <v>23</v>
      </c>
      <c r="BA78" s="17">
        <f t="shared" si="35"/>
        <v>1</v>
      </c>
      <c r="BB78" s="17">
        <v>1</v>
      </c>
      <c r="BC78" s="31"/>
    </row>
    <row r="79" spans="1:55">
      <c r="A79" s="10" t="s">
        <v>443</v>
      </c>
      <c r="B79" s="347">
        <v>0</v>
      </c>
      <c r="C79" s="347">
        <v>0</v>
      </c>
      <c r="D79" s="347">
        <v>0</v>
      </c>
      <c r="E79" s="347">
        <v>0</v>
      </c>
      <c r="F79" s="347">
        <v>0</v>
      </c>
      <c r="G79" s="347">
        <v>0</v>
      </c>
      <c r="H79" s="347">
        <v>0</v>
      </c>
      <c r="I79" s="347">
        <v>0</v>
      </c>
      <c r="J79" s="347">
        <v>0</v>
      </c>
      <c r="K79" s="347">
        <v>0</v>
      </c>
      <c r="L79" s="347">
        <v>0</v>
      </c>
      <c r="M79" s="347">
        <v>0</v>
      </c>
      <c r="N79" s="347">
        <v>0</v>
      </c>
      <c r="O79" s="347">
        <v>0</v>
      </c>
      <c r="P79" s="15">
        <f t="shared" si="28"/>
        <v>0</v>
      </c>
      <c r="Q79" s="15">
        <f t="shared" si="29"/>
        <v>0</v>
      </c>
      <c r="R79" s="10" t="s">
        <v>443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7">
        <v>0</v>
      </c>
      <c r="Y79" s="347">
        <v>0</v>
      </c>
      <c r="Z79" s="347">
        <v>0</v>
      </c>
      <c r="AA79" s="347">
        <v>0</v>
      </c>
      <c r="AB79" s="347">
        <v>0</v>
      </c>
      <c r="AC79" s="347">
        <v>0</v>
      </c>
      <c r="AD79" s="347">
        <v>0</v>
      </c>
      <c r="AE79" s="347">
        <v>0</v>
      </c>
      <c r="AF79" s="347">
        <v>0</v>
      </c>
      <c r="AG79" s="15">
        <f t="shared" si="30"/>
        <v>0</v>
      </c>
      <c r="AH79" s="15">
        <f t="shared" si="31"/>
        <v>0</v>
      </c>
      <c r="AI79" s="10" t="s">
        <v>443</v>
      </c>
      <c r="AJ79" s="12">
        <v>0</v>
      </c>
      <c r="AK79" s="12">
        <v>0</v>
      </c>
      <c r="AL79" s="12">
        <v>0</v>
      </c>
      <c r="AM79" s="12">
        <v>0</v>
      </c>
      <c r="AN79" s="12">
        <v>0</v>
      </c>
      <c r="AO79" s="12">
        <v>0</v>
      </c>
      <c r="AP79" s="12">
        <v>0</v>
      </c>
      <c r="AQ79" s="15">
        <f t="shared" si="32"/>
        <v>0</v>
      </c>
      <c r="AR79" s="17">
        <f t="shared" si="33"/>
        <v>0</v>
      </c>
      <c r="AS79" s="12">
        <v>0</v>
      </c>
      <c r="AT79" s="12">
        <v>0</v>
      </c>
      <c r="AU79" s="12">
        <v>0</v>
      </c>
      <c r="AV79" s="190">
        <v>0</v>
      </c>
      <c r="AW79" s="190"/>
      <c r="AX79" s="117">
        <v>0</v>
      </c>
      <c r="AY79" s="117"/>
      <c r="AZ79" s="44">
        <f t="shared" si="36"/>
        <v>0</v>
      </c>
      <c r="BA79" s="17">
        <f t="shared" si="35"/>
        <v>0</v>
      </c>
      <c r="BB79" s="17">
        <v>0</v>
      </c>
      <c r="BC79" s="31"/>
    </row>
    <row r="80" spans="1:55">
      <c r="A80" s="10" t="s">
        <v>444</v>
      </c>
      <c r="B80" s="347">
        <v>16</v>
      </c>
      <c r="C80" s="347">
        <v>9</v>
      </c>
      <c r="D80" s="347">
        <v>3</v>
      </c>
      <c r="E80" s="347">
        <v>2</v>
      </c>
      <c r="F80" s="347">
        <v>0</v>
      </c>
      <c r="G80" s="347">
        <v>0</v>
      </c>
      <c r="H80" s="347">
        <v>0</v>
      </c>
      <c r="I80" s="347">
        <v>0</v>
      </c>
      <c r="J80" s="347">
        <v>2</v>
      </c>
      <c r="K80" s="347">
        <v>1</v>
      </c>
      <c r="L80" s="347">
        <v>0</v>
      </c>
      <c r="M80" s="347">
        <v>0</v>
      </c>
      <c r="N80" s="347">
        <v>0</v>
      </c>
      <c r="O80" s="347">
        <v>0</v>
      </c>
      <c r="P80" s="15">
        <f t="shared" si="28"/>
        <v>21</v>
      </c>
      <c r="Q80" s="15">
        <f t="shared" si="29"/>
        <v>12</v>
      </c>
      <c r="R80" s="10" t="s">
        <v>444</v>
      </c>
      <c r="S80" s="347">
        <v>2</v>
      </c>
      <c r="T80" s="347">
        <v>2</v>
      </c>
      <c r="U80" s="347">
        <v>0</v>
      </c>
      <c r="V80" s="347">
        <v>1</v>
      </c>
      <c r="W80" s="347">
        <v>0</v>
      </c>
      <c r="X80" s="347">
        <v>0</v>
      </c>
      <c r="Y80" s="347">
        <v>0</v>
      </c>
      <c r="Z80" s="347">
        <v>0</v>
      </c>
      <c r="AA80" s="347">
        <v>2</v>
      </c>
      <c r="AB80" s="347">
        <v>1</v>
      </c>
      <c r="AC80" s="347">
        <v>0</v>
      </c>
      <c r="AD80" s="347">
        <v>0</v>
      </c>
      <c r="AE80" s="347">
        <v>0</v>
      </c>
      <c r="AF80" s="347">
        <v>0</v>
      </c>
      <c r="AG80" s="15">
        <f t="shared" si="30"/>
        <v>4</v>
      </c>
      <c r="AH80" s="15">
        <f t="shared" si="31"/>
        <v>4</v>
      </c>
      <c r="AI80" s="10" t="s">
        <v>444</v>
      </c>
      <c r="AJ80" s="12">
        <v>1</v>
      </c>
      <c r="AK80" s="12">
        <v>1</v>
      </c>
      <c r="AL80" s="12">
        <v>0</v>
      </c>
      <c r="AM80" s="12">
        <v>0</v>
      </c>
      <c r="AN80" s="12">
        <v>1</v>
      </c>
      <c r="AO80" s="12">
        <v>0</v>
      </c>
      <c r="AP80" s="12">
        <v>0</v>
      </c>
      <c r="AQ80" s="15">
        <f t="shared" si="32"/>
        <v>3</v>
      </c>
      <c r="AR80" s="17">
        <f t="shared" si="33"/>
        <v>3</v>
      </c>
      <c r="AS80" s="12">
        <v>3</v>
      </c>
      <c r="AT80" s="12">
        <v>0</v>
      </c>
      <c r="AU80" s="12">
        <v>9</v>
      </c>
      <c r="AV80" s="190">
        <v>1</v>
      </c>
      <c r="AW80" s="190"/>
      <c r="AX80" s="117">
        <v>7</v>
      </c>
      <c r="AY80" s="117"/>
      <c r="AZ80" s="44">
        <f t="shared" si="36"/>
        <v>16</v>
      </c>
      <c r="BA80" s="17">
        <f t="shared" si="35"/>
        <v>1</v>
      </c>
      <c r="BB80" s="17">
        <v>1</v>
      </c>
      <c r="BC80" s="31"/>
    </row>
    <row r="81" spans="1:55">
      <c r="A81" s="10" t="s">
        <v>445</v>
      </c>
      <c r="B81" s="347">
        <v>0</v>
      </c>
      <c r="C81" s="347">
        <v>0</v>
      </c>
      <c r="D81" s="347">
        <v>0</v>
      </c>
      <c r="E81" s="347">
        <v>0</v>
      </c>
      <c r="F81" s="347">
        <v>0</v>
      </c>
      <c r="G81" s="347">
        <v>0</v>
      </c>
      <c r="H81" s="347">
        <v>0</v>
      </c>
      <c r="I81" s="347">
        <v>0</v>
      </c>
      <c r="J81" s="347">
        <v>0</v>
      </c>
      <c r="K81" s="347">
        <v>0</v>
      </c>
      <c r="L81" s="347">
        <v>0</v>
      </c>
      <c r="M81" s="347">
        <v>0</v>
      </c>
      <c r="N81" s="347">
        <v>0</v>
      </c>
      <c r="O81" s="347">
        <v>0</v>
      </c>
      <c r="P81" s="15">
        <f t="shared" si="28"/>
        <v>0</v>
      </c>
      <c r="Q81" s="15">
        <f t="shared" si="29"/>
        <v>0</v>
      </c>
      <c r="R81" s="10" t="s">
        <v>445</v>
      </c>
      <c r="S81" s="347">
        <v>0</v>
      </c>
      <c r="T81" s="347">
        <v>0</v>
      </c>
      <c r="U81" s="347">
        <v>0</v>
      </c>
      <c r="V81" s="347">
        <v>0</v>
      </c>
      <c r="W81" s="347">
        <v>0</v>
      </c>
      <c r="X81" s="347">
        <v>0</v>
      </c>
      <c r="Y81" s="347">
        <v>0</v>
      </c>
      <c r="Z81" s="347">
        <v>0</v>
      </c>
      <c r="AA81" s="347">
        <v>0</v>
      </c>
      <c r="AB81" s="347">
        <v>0</v>
      </c>
      <c r="AC81" s="347">
        <v>0</v>
      </c>
      <c r="AD81" s="347">
        <v>0</v>
      </c>
      <c r="AE81" s="347">
        <v>0</v>
      </c>
      <c r="AF81" s="347">
        <v>0</v>
      </c>
      <c r="AG81" s="15">
        <f t="shared" si="30"/>
        <v>0</v>
      </c>
      <c r="AH81" s="15">
        <f t="shared" si="31"/>
        <v>0</v>
      </c>
      <c r="AI81" s="10" t="s">
        <v>445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5">
        <f t="shared" si="32"/>
        <v>0</v>
      </c>
      <c r="AR81" s="17">
        <f t="shared" si="33"/>
        <v>0</v>
      </c>
      <c r="AS81" s="12">
        <v>0</v>
      </c>
      <c r="AT81" s="12">
        <v>0</v>
      </c>
      <c r="AU81" s="12">
        <v>0</v>
      </c>
      <c r="AV81" s="190">
        <v>0</v>
      </c>
      <c r="AW81" s="190"/>
      <c r="AX81" s="117">
        <v>0</v>
      </c>
      <c r="AY81" s="117"/>
      <c r="AZ81" s="44">
        <f t="shared" si="36"/>
        <v>0</v>
      </c>
      <c r="BA81" s="17">
        <f t="shared" si="35"/>
        <v>0</v>
      </c>
      <c r="BB81" s="17">
        <v>0</v>
      </c>
      <c r="BC81" s="31"/>
    </row>
    <row r="82" spans="1:55">
      <c r="A82" s="10" t="s">
        <v>446</v>
      </c>
      <c r="B82" s="347">
        <v>162</v>
      </c>
      <c r="C82" s="347">
        <v>93</v>
      </c>
      <c r="D82" s="347">
        <v>10</v>
      </c>
      <c r="E82" s="347">
        <v>25</v>
      </c>
      <c r="F82" s="347">
        <v>11</v>
      </c>
      <c r="G82" s="347">
        <v>0</v>
      </c>
      <c r="H82" s="347">
        <v>38</v>
      </c>
      <c r="I82" s="347">
        <v>18</v>
      </c>
      <c r="J82" s="347">
        <v>72</v>
      </c>
      <c r="K82" s="347">
        <v>48</v>
      </c>
      <c r="L82" s="347">
        <v>10</v>
      </c>
      <c r="M82" s="347">
        <v>7</v>
      </c>
      <c r="N82" s="347">
        <v>42</v>
      </c>
      <c r="O82" s="347">
        <v>33</v>
      </c>
      <c r="P82" s="15">
        <f t="shared" si="28"/>
        <v>345</v>
      </c>
      <c r="Q82" s="15">
        <f t="shared" si="29"/>
        <v>224</v>
      </c>
      <c r="R82" s="10" t="s">
        <v>446</v>
      </c>
      <c r="S82" s="347">
        <v>17</v>
      </c>
      <c r="T82" s="347">
        <v>14</v>
      </c>
      <c r="U82" s="347">
        <v>1</v>
      </c>
      <c r="V82" s="347">
        <v>4</v>
      </c>
      <c r="W82" s="347">
        <v>1</v>
      </c>
      <c r="X82" s="347">
        <v>0</v>
      </c>
      <c r="Y82" s="347">
        <v>6</v>
      </c>
      <c r="Z82" s="347">
        <v>6</v>
      </c>
      <c r="AA82" s="347">
        <v>32</v>
      </c>
      <c r="AB82" s="347">
        <v>10</v>
      </c>
      <c r="AC82" s="347">
        <v>5</v>
      </c>
      <c r="AD82" s="347">
        <v>1</v>
      </c>
      <c r="AE82" s="347">
        <v>10</v>
      </c>
      <c r="AF82" s="347">
        <v>8</v>
      </c>
      <c r="AG82" s="15">
        <f t="shared" si="30"/>
        <v>72</v>
      </c>
      <c r="AH82" s="15">
        <f t="shared" si="31"/>
        <v>43</v>
      </c>
      <c r="AI82" s="10" t="s">
        <v>446</v>
      </c>
      <c r="AJ82" s="12">
        <v>6</v>
      </c>
      <c r="AK82" s="12">
        <v>1</v>
      </c>
      <c r="AL82" s="12">
        <v>1</v>
      </c>
      <c r="AM82" s="12">
        <v>2</v>
      </c>
      <c r="AN82" s="12">
        <v>3</v>
      </c>
      <c r="AO82" s="12">
        <v>1</v>
      </c>
      <c r="AP82" s="12">
        <v>2</v>
      </c>
      <c r="AQ82" s="15">
        <f t="shared" si="32"/>
        <v>16</v>
      </c>
      <c r="AR82" s="17">
        <f t="shared" si="33"/>
        <v>24</v>
      </c>
      <c r="AS82" s="12">
        <v>16</v>
      </c>
      <c r="AT82" s="12">
        <v>8</v>
      </c>
      <c r="AU82" s="12">
        <v>29</v>
      </c>
      <c r="AV82" s="190">
        <v>3</v>
      </c>
      <c r="AW82" s="190"/>
      <c r="AX82" s="117">
        <v>27</v>
      </c>
      <c r="AY82" s="117"/>
      <c r="AZ82" s="44">
        <f t="shared" si="36"/>
        <v>56</v>
      </c>
      <c r="BA82" s="17">
        <f t="shared" si="35"/>
        <v>1</v>
      </c>
      <c r="BB82" s="17">
        <v>1</v>
      </c>
      <c r="BC82" s="31"/>
    </row>
    <row r="83" spans="1:55" s="217" customFormat="1">
      <c r="A83" s="100" t="s">
        <v>447</v>
      </c>
      <c r="B83" s="347">
        <v>43</v>
      </c>
      <c r="C83" s="347">
        <v>49</v>
      </c>
      <c r="D83" s="347">
        <v>16</v>
      </c>
      <c r="E83" s="347">
        <v>16</v>
      </c>
      <c r="F83" s="347">
        <v>1</v>
      </c>
      <c r="G83" s="347">
        <v>2</v>
      </c>
      <c r="H83" s="347">
        <v>12</v>
      </c>
      <c r="I83" s="347">
        <v>7</v>
      </c>
      <c r="J83" s="347">
        <v>4</v>
      </c>
      <c r="K83" s="347">
        <v>11</v>
      </c>
      <c r="L83" s="347">
        <v>5</v>
      </c>
      <c r="M83" s="347">
        <v>1</v>
      </c>
      <c r="N83" s="347">
        <v>4</v>
      </c>
      <c r="O83" s="347">
        <v>6</v>
      </c>
      <c r="P83" s="15">
        <f t="shared" si="28"/>
        <v>85</v>
      </c>
      <c r="Q83" s="15">
        <f t="shared" si="29"/>
        <v>92</v>
      </c>
      <c r="R83" s="100" t="s">
        <v>447</v>
      </c>
      <c r="S83" s="347">
        <v>2</v>
      </c>
      <c r="T83" s="347">
        <v>4</v>
      </c>
      <c r="U83" s="347">
        <v>3</v>
      </c>
      <c r="V83" s="347">
        <v>1</v>
      </c>
      <c r="W83" s="347">
        <v>0</v>
      </c>
      <c r="X83" s="347">
        <v>0</v>
      </c>
      <c r="Y83" s="347">
        <v>0</v>
      </c>
      <c r="Z83" s="347">
        <v>0</v>
      </c>
      <c r="AA83" s="347">
        <v>1</v>
      </c>
      <c r="AB83" s="347">
        <v>6</v>
      </c>
      <c r="AC83" s="347">
        <v>4</v>
      </c>
      <c r="AD83" s="347">
        <v>0</v>
      </c>
      <c r="AE83" s="347">
        <v>2</v>
      </c>
      <c r="AF83" s="347">
        <v>2</v>
      </c>
      <c r="AG83" s="15">
        <f t="shared" si="30"/>
        <v>12</v>
      </c>
      <c r="AH83" s="15">
        <f t="shared" si="31"/>
        <v>13</v>
      </c>
      <c r="AI83" s="100" t="s">
        <v>447</v>
      </c>
      <c r="AJ83" s="93">
        <v>3</v>
      </c>
      <c r="AK83" s="93">
        <v>1</v>
      </c>
      <c r="AL83" s="93">
        <v>1</v>
      </c>
      <c r="AM83" s="93">
        <v>1</v>
      </c>
      <c r="AN83" s="93">
        <v>1</v>
      </c>
      <c r="AO83" s="93">
        <v>1</v>
      </c>
      <c r="AP83" s="93">
        <v>1</v>
      </c>
      <c r="AQ83" s="15">
        <f t="shared" si="32"/>
        <v>9</v>
      </c>
      <c r="AR83" s="17">
        <f t="shared" si="33"/>
        <v>8</v>
      </c>
      <c r="AS83" s="93">
        <v>8</v>
      </c>
      <c r="AT83" s="93">
        <v>0</v>
      </c>
      <c r="AU83" s="93">
        <v>16</v>
      </c>
      <c r="AV83" s="190">
        <v>7</v>
      </c>
      <c r="AW83" s="190"/>
      <c r="AX83" s="117">
        <v>3</v>
      </c>
      <c r="AY83" s="117"/>
      <c r="AZ83" s="44">
        <f t="shared" ref="AZ83:AZ89" si="37">AU83+AX83</f>
        <v>19</v>
      </c>
      <c r="BA83" s="17">
        <f t="shared" si="35"/>
        <v>1</v>
      </c>
      <c r="BB83" s="17">
        <v>1</v>
      </c>
      <c r="BC83" s="652"/>
    </row>
    <row r="84" spans="1:55">
      <c r="A84" s="10" t="s">
        <v>448</v>
      </c>
      <c r="B84" s="347">
        <v>143</v>
      </c>
      <c r="C84" s="347">
        <v>102</v>
      </c>
      <c r="D84" s="347">
        <v>19</v>
      </c>
      <c r="E84" s="347">
        <v>33</v>
      </c>
      <c r="F84" s="347">
        <v>21</v>
      </c>
      <c r="G84" s="347">
        <v>11</v>
      </c>
      <c r="H84" s="347">
        <v>33</v>
      </c>
      <c r="I84" s="347">
        <v>17</v>
      </c>
      <c r="J84" s="347">
        <v>30</v>
      </c>
      <c r="K84" s="347">
        <v>50</v>
      </c>
      <c r="L84" s="347">
        <v>18</v>
      </c>
      <c r="M84" s="347">
        <v>9</v>
      </c>
      <c r="N84" s="347">
        <v>25</v>
      </c>
      <c r="O84" s="347">
        <v>19</v>
      </c>
      <c r="P84" s="15">
        <f t="shared" si="28"/>
        <v>289</v>
      </c>
      <c r="Q84" s="15">
        <f t="shared" si="29"/>
        <v>241</v>
      </c>
      <c r="R84" s="10" t="s">
        <v>448</v>
      </c>
      <c r="S84" s="347">
        <v>15</v>
      </c>
      <c r="T84" s="347">
        <v>7</v>
      </c>
      <c r="U84" s="347">
        <v>2</v>
      </c>
      <c r="V84" s="347">
        <v>6</v>
      </c>
      <c r="W84" s="347">
        <v>7</v>
      </c>
      <c r="X84" s="347">
        <v>4</v>
      </c>
      <c r="Y84" s="347">
        <v>12</v>
      </c>
      <c r="Z84" s="347">
        <v>9</v>
      </c>
      <c r="AA84" s="347">
        <v>13</v>
      </c>
      <c r="AB84" s="347">
        <v>21</v>
      </c>
      <c r="AC84" s="347">
        <v>12</v>
      </c>
      <c r="AD84" s="347">
        <v>1</v>
      </c>
      <c r="AE84" s="347">
        <v>13</v>
      </c>
      <c r="AF84" s="347">
        <v>14</v>
      </c>
      <c r="AG84" s="15">
        <f t="shared" si="30"/>
        <v>74</v>
      </c>
      <c r="AH84" s="15">
        <f t="shared" si="31"/>
        <v>62</v>
      </c>
      <c r="AI84" s="10" t="s">
        <v>448</v>
      </c>
      <c r="AJ84" s="12">
        <v>5</v>
      </c>
      <c r="AK84" s="12">
        <v>1</v>
      </c>
      <c r="AL84" s="12">
        <v>1</v>
      </c>
      <c r="AM84" s="12">
        <v>1</v>
      </c>
      <c r="AN84" s="12">
        <v>2</v>
      </c>
      <c r="AO84" s="12">
        <v>1</v>
      </c>
      <c r="AP84" s="12">
        <v>1</v>
      </c>
      <c r="AQ84" s="15">
        <f t="shared" si="32"/>
        <v>12</v>
      </c>
      <c r="AR84" s="17">
        <f t="shared" si="33"/>
        <v>12</v>
      </c>
      <c r="AS84" s="12">
        <v>12</v>
      </c>
      <c r="AT84" s="12">
        <v>0</v>
      </c>
      <c r="AU84" s="12">
        <v>28</v>
      </c>
      <c r="AV84" s="190">
        <v>12</v>
      </c>
      <c r="AW84" s="190"/>
      <c r="AX84" s="117">
        <v>19</v>
      </c>
      <c r="AY84" s="117"/>
      <c r="AZ84" s="44">
        <f t="shared" si="37"/>
        <v>47</v>
      </c>
      <c r="BA84" s="17">
        <f t="shared" si="35"/>
        <v>1</v>
      </c>
      <c r="BB84" s="17">
        <v>1</v>
      </c>
      <c r="BC84" s="31"/>
    </row>
    <row r="85" spans="1:55">
      <c r="A85" s="10" t="s">
        <v>449</v>
      </c>
      <c r="B85" s="347">
        <v>0</v>
      </c>
      <c r="C85" s="347">
        <v>0</v>
      </c>
      <c r="D85" s="347">
        <v>0</v>
      </c>
      <c r="E85" s="347">
        <v>0</v>
      </c>
      <c r="F85" s="347">
        <v>0</v>
      </c>
      <c r="G85" s="347">
        <v>0</v>
      </c>
      <c r="H85" s="347">
        <v>0</v>
      </c>
      <c r="I85" s="347">
        <v>0</v>
      </c>
      <c r="J85" s="347">
        <v>0</v>
      </c>
      <c r="K85" s="347">
        <v>0</v>
      </c>
      <c r="L85" s="347">
        <v>0</v>
      </c>
      <c r="M85" s="347">
        <v>0</v>
      </c>
      <c r="N85" s="347">
        <v>0</v>
      </c>
      <c r="O85" s="347">
        <v>0</v>
      </c>
      <c r="P85" s="15">
        <f t="shared" si="28"/>
        <v>0</v>
      </c>
      <c r="Q85" s="15">
        <f t="shared" si="29"/>
        <v>0</v>
      </c>
      <c r="R85" s="10" t="s">
        <v>449</v>
      </c>
      <c r="S85" s="347">
        <v>0</v>
      </c>
      <c r="T85" s="347">
        <v>0</v>
      </c>
      <c r="U85" s="347">
        <v>0</v>
      </c>
      <c r="V85" s="347">
        <v>0</v>
      </c>
      <c r="W85" s="347">
        <v>0</v>
      </c>
      <c r="X85" s="347">
        <v>0</v>
      </c>
      <c r="Y85" s="347">
        <v>0</v>
      </c>
      <c r="Z85" s="347">
        <v>0</v>
      </c>
      <c r="AA85" s="347">
        <v>0</v>
      </c>
      <c r="AB85" s="347">
        <v>0</v>
      </c>
      <c r="AC85" s="347">
        <v>0</v>
      </c>
      <c r="AD85" s="347">
        <v>0</v>
      </c>
      <c r="AE85" s="347">
        <v>0</v>
      </c>
      <c r="AF85" s="347">
        <v>0</v>
      </c>
      <c r="AG85" s="15">
        <f t="shared" si="30"/>
        <v>0</v>
      </c>
      <c r="AH85" s="15">
        <f t="shared" si="31"/>
        <v>0</v>
      </c>
      <c r="AI85" s="10" t="s">
        <v>449</v>
      </c>
      <c r="AJ85" s="12">
        <v>0</v>
      </c>
      <c r="AK85" s="12">
        <v>0</v>
      </c>
      <c r="AL85" s="12">
        <v>0</v>
      </c>
      <c r="AM85" s="12">
        <v>0</v>
      </c>
      <c r="AN85" s="12">
        <v>0</v>
      </c>
      <c r="AO85" s="12">
        <v>0</v>
      </c>
      <c r="AP85" s="12">
        <v>0</v>
      </c>
      <c r="AQ85" s="15">
        <f t="shared" si="32"/>
        <v>0</v>
      </c>
      <c r="AR85" s="17">
        <f t="shared" si="33"/>
        <v>0</v>
      </c>
      <c r="AS85" s="12">
        <v>0</v>
      </c>
      <c r="AT85" s="12">
        <v>0</v>
      </c>
      <c r="AU85" s="12">
        <v>0</v>
      </c>
      <c r="AV85" s="190">
        <v>0</v>
      </c>
      <c r="AW85" s="190"/>
      <c r="AX85" s="117">
        <v>0</v>
      </c>
      <c r="AY85" s="117"/>
      <c r="AZ85" s="44">
        <f t="shared" si="37"/>
        <v>0</v>
      </c>
      <c r="BA85" s="17">
        <f t="shared" si="35"/>
        <v>0</v>
      </c>
      <c r="BB85" s="17">
        <v>0</v>
      </c>
      <c r="BC85" s="31"/>
    </row>
    <row r="86" spans="1:55">
      <c r="A86" s="10" t="s">
        <v>450</v>
      </c>
      <c r="B86" s="347">
        <v>27</v>
      </c>
      <c r="C86" s="347">
        <v>24</v>
      </c>
      <c r="D86" s="347">
        <v>7</v>
      </c>
      <c r="E86" s="347">
        <v>4</v>
      </c>
      <c r="F86" s="347">
        <v>0</v>
      </c>
      <c r="G86" s="347">
        <v>0</v>
      </c>
      <c r="H86" s="347">
        <v>2</v>
      </c>
      <c r="I86" s="347">
        <v>1</v>
      </c>
      <c r="J86" s="347">
        <v>5</v>
      </c>
      <c r="K86" s="347">
        <v>3</v>
      </c>
      <c r="L86" s="347">
        <v>0</v>
      </c>
      <c r="M86" s="347">
        <v>0</v>
      </c>
      <c r="N86" s="347">
        <v>7</v>
      </c>
      <c r="O86" s="347">
        <v>1</v>
      </c>
      <c r="P86" s="15">
        <f t="shared" si="28"/>
        <v>48</v>
      </c>
      <c r="Q86" s="15">
        <f t="shared" si="29"/>
        <v>33</v>
      </c>
      <c r="R86" s="10" t="s">
        <v>450</v>
      </c>
      <c r="S86" s="347">
        <v>2</v>
      </c>
      <c r="T86" s="347">
        <v>0</v>
      </c>
      <c r="U86" s="347">
        <v>1</v>
      </c>
      <c r="V86" s="347">
        <v>0</v>
      </c>
      <c r="W86" s="347">
        <v>0</v>
      </c>
      <c r="X86" s="347">
        <v>0</v>
      </c>
      <c r="Y86" s="347">
        <v>0</v>
      </c>
      <c r="Z86" s="347">
        <v>0</v>
      </c>
      <c r="AA86" s="347">
        <v>1</v>
      </c>
      <c r="AB86" s="347">
        <v>0</v>
      </c>
      <c r="AC86" s="347">
        <v>0</v>
      </c>
      <c r="AD86" s="347">
        <v>0</v>
      </c>
      <c r="AE86" s="347">
        <v>2</v>
      </c>
      <c r="AF86" s="347">
        <v>1</v>
      </c>
      <c r="AG86" s="15">
        <f t="shared" si="30"/>
        <v>6</v>
      </c>
      <c r="AH86" s="15">
        <f t="shared" si="31"/>
        <v>1</v>
      </c>
      <c r="AI86" s="10" t="s">
        <v>450</v>
      </c>
      <c r="AJ86" s="12">
        <v>1</v>
      </c>
      <c r="AK86" s="12">
        <v>1</v>
      </c>
      <c r="AL86" s="12">
        <v>0</v>
      </c>
      <c r="AM86" s="12">
        <v>1</v>
      </c>
      <c r="AN86" s="12">
        <v>1</v>
      </c>
      <c r="AO86" s="12">
        <v>0</v>
      </c>
      <c r="AP86" s="12">
        <v>1</v>
      </c>
      <c r="AQ86" s="15">
        <f t="shared" si="32"/>
        <v>5</v>
      </c>
      <c r="AR86" s="17">
        <f t="shared" si="33"/>
        <v>0</v>
      </c>
      <c r="AS86" s="12">
        <v>0</v>
      </c>
      <c r="AT86" s="12">
        <v>0</v>
      </c>
      <c r="AU86" s="12">
        <v>7</v>
      </c>
      <c r="AV86" s="190">
        <v>2</v>
      </c>
      <c r="AW86" s="190"/>
      <c r="AX86" s="117">
        <v>4</v>
      </c>
      <c r="AY86" s="117"/>
      <c r="AZ86" s="44">
        <f t="shared" si="37"/>
        <v>11</v>
      </c>
      <c r="BA86" s="17">
        <f t="shared" si="35"/>
        <v>1</v>
      </c>
      <c r="BB86" s="17">
        <v>1</v>
      </c>
      <c r="BC86" s="31"/>
    </row>
    <row r="87" spans="1:55">
      <c r="A87" s="10" t="s">
        <v>451</v>
      </c>
      <c r="B87" s="347">
        <v>65</v>
      </c>
      <c r="C87" s="347">
        <v>26</v>
      </c>
      <c r="D87" s="347">
        <v>4</v>
      </c>
      <c r="E87" s="347">
        <v>3</v>
      </c>
      <c r="F87" s="347">
        <v>0</v>
      </c>
      <c r="G87" s="347">
        <v>0</v>
      </c>
      <c r="H87" s="347">
        <v>13</v>
      </c>
      <c r="I87" s="347">
        <v>10</v>
      </c>
      <c r="J87" s="347">
        <v>15</v>
      </c>
      <c r="K87" s="347">
        <v>15</v>
      </c>
      <c r="L87" s="347">
        <v>0</v>
      </c>
      <c r="M87" s="347">
        <v>0</v>
      </c>
      <c r="N87" s="347">
        <v>24</v>
      </c>
      <c r="O87" s="347">
        <v>5</v>
      </c>
      <c r="P87" s="15">
        <f t="shared" si="28"/>
        <v>121</v>
      </c>
      <c r="Q87" s="15">
        <f t="shared" si="29"/>
        <v>59</v>
      </c>
      <c r="R87" s="10" t="s">
        <v>451</v>
      </c>
      <c r="S87" s="347">
        <v>6</v>
      </c>
      <c r="T87" s="347">
        <v>2</v>
      </c>
      <c r="U87" s="347">
        <v>1</v>
      </c>
      <c r="V87" s="347">
        <v>0</v>
      </c>
      <c r="W87" s="347">
        <v>0</v>
      </c>
      <c r="X87" s="347">
        <v>0</v>
      </c>
      <c r="Y87" s="347">
        <v>3</v>
      </c>
      <c r="Z87" s="347">
        <v>3</v>
      </c>
      <c r="AA87" s="347">
        <v>6</v>
      </c>
      <c r="AB87" s="347">
        <v>2</v>
      </c>
      <c r="AC87" s="347">
        <v>0</v>
      </c>
      <c r="AD87" s="347">
        <v>0</v>
      </c>
      <c r="AE87" s="347">
        <v>7</v>
      </c>
      <c r="AF87" s="347">
        <v>2</v>
      </c>
      <c r="AG87" s="15">
        <f t="shared" si="30"/>
        <v>23</v>
      </c>
      <c r="AH87" s="15">
        <f t="shared" si="31"/>
        <v>9</v>
      </c>
      <c r="AI87" s="10" t="s">
        <v>451</v>
      </c>
      <c r="AJ87" s="12">
        <v>2</v>
      </c>
      <c r="AK87" s="12">
        <v>1</v>
      </c>
      <c r="AL87" s="12">
        <v>0</v>
      </c>
      <c r="AM87" s="12">
        <v>1</v>
      </c>
      <c r="AN87" s="12">
        <v>1</v>
      </c>
      <c r="AO87" s="12">
        <v>0</v>
      </c>
      <c r="AP87" s="12">
        <v>1</v>
      </c>
      <c r="AQ87" s="15">
        <f t="shared" si="32"/>
        <v>6</v>
      </c>
      <c r="AR87" s="17">
        <f t="shared" si="33"/>
        <v>12</v>
      </c>
      <c r="AS87" s="12">
        <v>6</v>
      </c>
      <c r="AT87" s="12">
        <v>6</v>
      </c>
      <c r="AU87" s="12">
        <v>15</v>
      </c>
      <c r="AV87" s="190">
        <v>6</v>
      </c>
      <c r="AW87" s="190"/>
      <c r="AX87" s="117">
        <v>10</v>
      </c>
      <c r="AY87" s="117"/>
      <c r="AZ87" s="44">
        <f t="shared" si="37"/>
        <v>25</v>
      </c>
      <c r="BA87" s="17">
        <f t="shared" si="35"/>
        <v>1</v>
      </c>
      <c r="BB87" s="17">
        <v>1</v>
      </c>
      <c r="BC87" s="31"/>
    </row>
    <row r="88" spans="1:55">
      <c r="A88" s="10" t="s">
        <v>452</v>
      </c>
      <c r="B88" s="347">
        <v>70</v>
      </c>
      <c r="C88" s="347">
        <v>46</v>
      </c>
      <c r="D88" s="347">
        <v>10</v>
      </c>
      <c r="E88" s="347">
        <v>3</v>
      </c>
      <c r="F88" s="347">
        <v>0</v>
      </c>
      <c r="G88" s="347">
        <v>0</v>
      </c>
      <c r="H88" s="347">
        <v>19</v>
      </c>
      <c r="I88" s="347">
        <v>8</v>
      </c>
      <c r="J88" s="347">
        <v>19</v>
      </c>
      <c r="K88" s="347">
        <v>13</v>
      </c>
      <c r="L88" s="347">
        <v>0</v>
      </c>
      <c r="M88" s="347">
        <v>0</v>
      </c>
      <c r="N88" s="347">
        <v>15</v>
      </c>
      <c r="O88" s="347">
        <v>4</v>
      </c>
      <c r="P88" s="15">
        <f t="shared" si="28"/>
        <v>133</v>
      </c>
      <c r="Q88" s="15">
        <f t="shared" si="29"/>
        <v>74</v>
      </c>
      <c r="R88" s="10" t="s">
        <v>452</v>
      </c>
      <c r="S88" s="347">
        <v>4</v>
      </c>
      <c r="T88" s="347">
        <v>0</v>
      </c>
      <c r="U88" s="347">
        <v>0</v>
      </c>
      <c r="V88" s="347">
        <v>0</v>
      </c>
      <c r="W88" s="347">
        <v>0</v>
      </c>
      <c r="X88" s="347">
        <v>0</v>
      </c>
      <c r="Y88" s="347">
        <v>0</v>
      </c>
      <c r="Z88" s="347">
        <v>0</v>
      </c>
      <c r="AA88" s="347">
        <v>12</v>
      </c>
      <c r="AB88" s="347">
        <v>5</v>
      </c>
      <c r="AC88" s="347">
        <v>0</v>
      </c>
      <c r="AD88" s="347">
        <v>0</v>
      </c>
      <c r="AE88" s="347">
        <v>5</v>
      </c>
      <c r="AF88" s="347">
        <v>1</v>
      </c>
      <c r="AG88" s="15">
        <f t="shared" si="30"/>
        <v>21</v>
      </c>
      <c r="AH88" s="15">
        <f t="shared" si="31"/>
        <v>6</v>
      </c>
      <c r="AI88" s="10" t="s">
        <v>452</v>
      </c>
      <c r="AJ88" s="12">
        <v>3</v>
      </c>
      <c r="AK88" s="12">
        <v>1</v>
      </c>
      <c r="AL88" s="12">
        <v>0</v>
      </c>
      <c r="AM88" s="12">
        <v>1</v>
      </c>
      <c r="AN88" s="12">
        <v>1</v>
      </c>
      <c r="AO88" s="12">
        <v>0</v>
      </c>
      <c r="AP88" s="12">
        <v>1</v>
      </c>
      <c r="AQ88" s="15">
        <f t="shared" si="32"/>
        <v>7</v>
      </c>
      <c r="AR88" s="17">
        <f t="shared" si="33"/>
        <v>7</v>
      </c>
      <c r="AS88" s="12">
        <v>7</v>
      </c>
      <c r="AT88" s="12">
        <v>0</v>
      </c>
      <c r="AU88" s="12">
        <v>12</v>
      </c>
      <c r="AV88" s="190">
        <v>1</v>
      </c>
      <c r="AW88" s="190"/>
      <c r="AX88" s="117">
        <v>6</v>
      </c>
      <c r="AY88" s="117"/>
      <c r="AZ88" s="44">
        <f t="shared" si="37"/>
        <v>18</v>
      </c>
      <c r="BA88" s="17">
        <f t="shared" si="35"/>
        <v>1</v>
      </c>
      <c r="BB88" s="17">
        <v>1</v>
      </c>
      <c r="BC88" s="31"/>
    </row>
    <row r="89" spans="1:55">
      <c r="A89" s="10" t="s">
        <v>453</v>
      </c>
      <c r="B89" s="347">
        <v>15</v>
      </c>
      <c r="C89" s="347">
        <v>4</v>
      </c>
      <c r="D89" s="347">
        <v>5</v>
      </c>
      <c r="E89" s="347">
        <v>3</v>
      </c>
      <c r="F89" s="347">
        <v>0</v>
      </c>
      <c r="G89" s="347">
        <v>0</v>
      </c>
      <c r="H89" s="347">
        <v>0</v>
      </c>
      <c r="I89" s="347">
        <v>0</v>
      </c>
      <c r="J89" s="347">
        <v>5</v>
      </c>
      <c r="K89" s="347">
        <v>5</v>
      </c>
      <c r="L89" s="347">
        <v>0</v>
      </c>
      <c r="M89" s="347">
        <v>0</v>
      </c>
      <c r="N89" s="347">
        <v>6</v>
      </c>
      <c r="O89" s="347">
        <v>0</v>
      </c>
      <c r="P89" s="15">
        <f t="shared" si="28"/>
        <v>31</v>
      </c>
      <c r="Q89" s="15">
        <f t="shared" si="29"/>
        <v>12</v>
      </c>
      <c r="R89" s="10" t="s">
        <v>453</v>
      </c>
      <c r="S89" s="347">
        <v>1</v>
      </c>
      <c r="T89" s="347">
        <v>0</v>
      </c>
      <c r="U89" s="347">
        <v>2</v>
      </c>
      <c r="V89" s="347">
        <v>0</v>
      </c>
      <c r="W89" s="347">
        <v>0</v>
      </c>
      <c r="X89" s="347">
        <v>0</v>
      </c>
      <c r="Y89" s="347">
        <v>0</v>
      </c>
      <c r="Z89" s="347">
        <v>0</v>
      </c>
      <c r="AA89" s="347">
        <v>3</v>
      </c>
      <c r="AB89" s="347">
        <v>1</v>
      </c>
      <c r="AC89" s="347">
        <v>0</v>
      </c>
      <c r="AD89" s="347">
        <v>0</v>
      </c>
      <c r="AE89" s="347">
        <v>0</v>
      </c>
      <c r="AF89" s="347">
        <v>0</v>
      </c>
      <c r="AG89" s="15">
        <f t="shared" si="30"/>
        <v>6</v>
      </c>
      <c r="AH89" s="15">
        <f t="shared" si="31"/>
        <v>1</v>
      </c>
      <c r="AI89" s="10" t="s">
        <v>453</v>
      </c>
      <c r="AJ89" s="12">
        <v>1</v>
      </c>
      <c r="AK89" s="12">
        <v>1</v>
      </c>
      <c r="AL89" s="12">
        <v>0</v>
      </c>
      <c r="AM89" s="12">
        <v>0</v>
      </c>
      <c r="AN89" s="12">
        <v>1</v>
      </c>
      <c r="AO89" s="12">
        <v>0</v>
      </c>
      <c r="AP89" s="12">
        <v>1</v>
      </c>
      <c r="AQ89" s="15">
        <f t="shared" si="32"/>
        <v>4</v>
      </c>
      <c r="AR89" s="17">
        <f t="shared" si="33"/>
        <v>5</v>
      </c>
      <c r="AS89" s="12">
        <v>5</v>
      </c>
      <c r="AT89" s="12">
        <v>0</v>
      </c>
      <c r="AU89" s="12">
        <v>5</v>
      </c>
      <c r="AV89" s="190">
        <v>1</v>
      </c>
      <c r="AW89" s="190"/>
      <c r="AX89" s="117">
        <v>1</v>
      </c>
      <c r="AY89" s="117"/>
      <c r="AZ89" s="44">
        <f t="shared" si="37"/>
        <v>6</v>
      </c>
      <c r="BA89" s="17">
        <f t="shared" si="35"/>
        <v>1</v>
      </c>
      <c r="BB89" s="17">
        <v>1</v>
      </c>
      <c r="BC89" s="31"/>
    </row>
    <row r="90" spans="1:55">
      <c r="A90" s="8"/>
      <c r="B90" s="348"/>
      <c r="C90" s="348"/>
      <c r="D90" s="348"/>
      <c r="E90" s="348"/>
      <c r="F90" s="348"/>
      <c r="G90" s="348"/>
      <c r="H90" s="348"/>
      <c r="I90" s="348"/>
      <c r="J90" s="348"/>
      <c r="K90" s="348"/>
      <c r="L90" s="348"/>
      <c r="M90" s="348"/>
      <c r="N90" s="348"/>
      <c r="O90" s="348"/>
      <c r="P90" s="91"/>
      <c r="Q90" s="91"/>
      <c r="R90" s="8"/>
      <c r="S90" s="348"/>
      <c r="T90" s="348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91"/>
      <c r="AH90" s="91"/>
      <c r="AI90" s="8"/>
      <c r="AJ90" s="176"/>
      <c r="AK90" s="176"/>
      <c r="AL90" s="176"/>
      <c r="AM90" s="176"/>
      <c r="AN90" s="176"/>
      <c r="AO90" s="176"/>
      <c r="AP90" s="176"/>
      <c r="AQ90" s="91"/>
      <c r="AR90" s="176"/>
      <c r="AS90" s="176"/>
      <c r="AT90" s="176"/>
      <c r="AU90" s="176"/>
      <c r="AV90" s="176"/>
      <c r="AW90" s="176"/>
      <c r="AX90" s="177"/>
      <c r="AY90" s="177"/>
      <c r="AZ90" s="178"/>
      <c r="BA90" s="110"/>
      <c r="BB90" s="110"/>
      <c r="BC90" s="223"/>
    </row>
    <row r="91" spans="1:55">
      <c r="A91" s="2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2"/>
      <c r="Q91" s="2"/>
      <c r="R91" s="2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5">
      <c r="A92" s="1" t="s">
        <v>654</v>
      </c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1"/>
      <c r="Q92" s="1"/>
      <c r="R92" s="1" t="s">
        <v>655</v>
      </c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1"/>
      <c r="AH92" s="1"/>
      <c r="AI92" s="1" t="s">
        <v>656</v>
      </c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2"/>
      <c r="BA92"/>
      <c r="BB92"/>
      <c r="BC92"/>
    </row>
    <row r="93" spans="1:55">
      <c r="A93" s="1" t="s">
        <v>372</v>
      </c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1"/>
      <c r="Q93" s="1"/>
      <c r="R93" s="1" t="s">
        <v>372</v>
      </c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1"/>
      <c r="AH93" s="1"/>
      <c r="AI93" s="1" t="s">
        <v>647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2"/>
      <c r="BA93"/>
      <c r="BB93"/>
      <c r="BC93"/>
    </row>
    <row r="94" spans="1:55">
      <c r="A94" s="1" t="s">
        <v>1</v>
      </c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1"/>
      <c r="Q94" s="1"/>
      <c r="R94" s="1" t="s">
        <v>1</v>
      </c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1"/>
      <c r="AH94" s="1"/>
      <c r="AI94" s="1" t="s">
        <v>1</v>
      </c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2"/>
      <c r="BA94"/>
      <c r="BB94"/>
      <c r="BC94"/>
    </row>
    <row r="95" spans="1:55">
      <c r="A95" s="1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1"/>
      <c r="Q95" s="1"/>
      <c r="R95" s="1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2"/>
    </row>
    <row r="96" spans="1:55">
      <c r="A96" s="37" t="s">
        <v>480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50" t="s">
        <v>618</v>
      </c>
      <c r="O96" s="50"/>
      <c r="P96" s="2"/>
      <c r="Q96" s="2"/>
      <c r="R96" s="37" t="s">
        <v>480</v>
      </c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50" t="s">
        <v>618</v>
      </c>
      <c r="AF96" s="50"/>
      <c r="AG96" s="2"/>
      <c r="AH96" s="2"/>
      <c r="AI96" s="37" t="s">
        <v>480</v>
      </c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1" t="s">
        <v>618</v>
      </c>
      <c r="AY96" s="1"/>
      <c r="AZ96" s="1"/>
    </row>
    <row r="97" spans="1:55">
      <c r="A97" s="2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2"/>
      <c r="Q97" s="2"/>
      <c r="R97" s="2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5">
      <c r="A98" s="4"/>
      <c r="B98" s="53" t="s">
        <v>585</v>
      </c>
      <c r="C98" s="54"/>
      <c r="D98" s="53" t="s">
        <v>586</v>
      </c>
      <c r="E98" s="54"/>
      <c r="F98" s="53" t="s">
        <v>587</v>
      </c>
      <c r="G98" s="54"/>
      <c r="H98" s="53" t="s">
        <v>588</v>
      </c>
      <c r="I98" s="54"/>
      <c r="J98" s="53" t="s">
        <v>589</v>
      </c>
      <c r="K98" s="54"/>
      <c r="L98" s="53" t="s">
        <v>590</v>
      </c>
      <c r="M98" s="54"/>
      <c r="N98" s="115" t="s">
        <v>591</v>
      </c>
      <c r="O98" s="116"/>
      <c r="P98" s="5" t="s">
        <v>377</v>
      </c>
      <c r="Q98" s="6"/>
      <c r="R98" s="4"/>
      <c r="S98" s="53" t="s">
        <v>585</v>
      </c>
      <c r="T98" s="54"/>
      <c r="U98" s="53" t="s">
        <v>586</v>
      </c>
      <c r="V98" s="54"/>
      <c r="W98" s="53" t="s">
        <v>587</v>
      </c>
      <c r="X98" s="54"/>
      <c r="Y98" s="53" t="s">
        <v>588</v>
      </c>
      <c r="Z98" s="54"/>
      <c r="AA98" s="53" t="s">
        <v>589</v>
      </c>
      <c r="AB98" s="54"/>
      <c r="AC98" s="53" t="s">
        <v>590</v>
      </c>
      <c r="AD98" s="54"/>
      <c r="AE98" s="53" t="s">
        <v>591</v>
      </c>
      <c r="AF98" s="54"/>
      <c r="AG98" s="5" t="s">
        <v>377</v>
      </c>
      <c r="AH98" s="6"/>
      <c r="AI98" s="4"/>
      <c r="AJ98" s="80"/>
      <c r="AK98" s="80"/>
      <c r="AL98" s="80"/>
      <c r="AM98" s="80"/>
      <c r="AN98" s="81"/>
      <c r="AO98" s="80"/>
      <c r="AP98" s="80"/>
      <c r="AQ98" s="79" t="s">
        <v>592</v>
      </c>
      <c r="AR98" s="79" t="s">
        <v>384</v>
      </c>
      <c r="AS98" s="82"/>
      <c r="AT98" s="83"/>
      <c r="AU98" s="79" t="s">
        <v>548</v>
      </c>
      <c r="AV98" s="80"/>
      <c r="AW98" s="80"/>
      <c r="AX98" s="80"/>
      <c r="AY98" s="80"/>
      <c r="AZ98" s="81"/>
      <c r="BA98" s="252" t="s">
        <v>386</v>
      </c>
      <c r="BB98" s="815"/>
      <c r="BC98" s="270"/>
    </row>
    <row r="99" spans="1:55" ht="22.5">
      <c r="A99" s="8" t="s">
        <v>387</v>
      </c>
      <c r="B99" s="56" t="s">
        <v>388</v>
      </c>
      <c r="C99" s="56" t="s">
        <v>389</v>
      </c>
      <c r="D99" s="56" t="s">
        <v>388</v>
      </c>
      <c r="E99" s="56" t="s">
        <v>389</v>
      </c>
      <c r="F99" s="56" t="s">
        <v>388</v>
      </c>
      <c r="G99" s="56" t="s">
        <v>389</v>
      </c>
      <c r="H99" s="56" t="s">
        <v>388</v>
      </c>
      <c r="I99" s="56" t="s">
        <v>389</v>
      </c>
      <c r="J99" s="56" t="s">
        <v>388</v>
      </c>
      <c r="K99" s="56" t="s">
        <v>389</v>
      </c>
      <c r="L99" s="108" t="s">
        <v>388</v>
      </c>
      <c r="M99" s="108" t="s">
        <v>389</v>
      </c>
      <c r="N99" s="108" t="s">
        <v>388</v>
      </c>
      <c r="O99" s="108" t="s">
        <v>389</v>
      </c>
      <c r="P99" s="9" t="s">
        <v>388</v>
      </c>
      <c r="Q99" s="9" t="s">
        <v>389</v>
      </c>
      <c r="R99" s="8" t="s">
        <v>387</v>
      </c>
      <c r="S99" s="56" t="s">
        <v>388</v>
      </c>
      <c r="T99" s="56" t="s">
        <v>389</v>
      </c>
      <c r="U99" s="56" t="s">
        <v>388</v>
      </c>
      <c r="V99" s="56" t="s">
        <v>389</v>
      </c>
      <c r="W99" s="56" t="s">
        <v>388</v>
      </c>
      <c r="X99" s="56" t="s">
        <v>389</v>
      </c>
      <c r="Y99" s="56" t="s">
        <v>388</v>
      </c>
      <c r="Z99" s="56" t="s">
        <v>389</v>
      </c>
      <c r="AA99" s="56" t="s">
        <v>388</v>
      </c>
      <c r="AB99" s="56" t="s">
        <v>389</v>
      </c>
      <c r="AC99" s="56" t="s">
        <v>388</v>
      </c>
      <c r="AD99" s="56" t="s">
        <v>389</v>
      </c>
      <c r="AE99" s="56" t="s">
        <v>388</v>
      </c>
      <c r="AF99" s="56" t="s">
        <v>389</v>
      </c>
      <c r="AG99" s="9" t="s">
        <v>388</v>
      </c>
      <c r="AH99" s="9" t="s">
        <v>389</v>
      </c>
      <c r="AI99" s="8" t="s">
        <v>387</v>
      </c>
      <c r="AJ99" s="86" t="s">
        <v>593</v>
      </c>
      <c r="AK99" s="86" t="s">
        <v>594</v>
      </c>
      <c r="AL99" s="86" t="s">
        <v>595</v>
      </c>
      <c r="AM99" s="86" t="s">
        <v>596</v>
      </c>
      <c r="AN99" s="86" t="s">
        <v>597</v>
      </c>
      <c r="AO99" s="86" t="s">
        <v>598</v>
      </c>
      <c r="AP99" s="86" t="s">
        <v>599</v>
      </c>
      <c r="AQ99" s="85" t="s">
        <v>395</v>
      </c>
      <c r="AR99" s="748" t="s">
        <v>86</v>
      </c>
      <c r="AS99" s="88" t="s">
        <v>401</v>
      </c>
      <c r="AT99" s="88" t="s">
        <v>402</v>
      </c>
      <c r="AU99" s="87" t="s">
        <v>620</v>
      </c>
      <c r="AV99" s="87" t="s">
        <v>657</v>
      </c>
      <c r="AW99" s="87" t="s">
        <v>642</v>
      </c>
      <c r="AX99" s="87" t="s">
        <v>658</v>
      </c>
      <c r="AY99" s="87"/>
      <c r="AZ99" s="87" t="s">
        <v>395</v>
      </c>
      <c r="BA99" s="820" t="s">
        <v>111</v>
      </c>
      <c r="BB99" s="631" t="s">
        <v>600</v>
      </c>
      <c r="BC99" s="625" t="s">
        <v>87</v>
      </c>
    </row>
    <row r="100" spans="1:55">
      <c r="A100" s="10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7"/>
      <c r="M100" s="17"/>
      <c r="N100" s="17"/>
      <c r="O100" s="17"/>
      <c r="P100" s="11"/>
      <c r="Q100" s="11"/>
      <c r="R100" s="10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1"/>
      <c r="AH100" s="11"/>
      <c r="AI100" s="4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641"/>
      <c r="BB100" s="641"/>
      <c r="BC100" s="290"/>
    </row>
    <row r="101" spans="1:55">
      <c r="A101" s="14" t="s">
        <v>407</v>
      </c>
      <c r="B101" s="16">
        <f t="shared" ref="B101:O101" si="38">SUM(B103:B123)</f>
        <v>0</v>
      </c>
      <c r="C101" s="16">
        <f t="shared" si="38"/>
        <v>0</v>
      </c>
      <c r="D101" s="16">
        <f t="shared" si="38"/>
        <v>0</v>
      </c>
      <c r="E101" s="16">
        <f t="shared" si="38"/>
        <v>0</v>
      </c>
      <c r="F101" s="16">
        <f t="shared" si="38"/>
        <v>0</v>
      </c>
      <c r="G101" s="16">
        <f t="shared" si="38"/>
        <v>0</v>
      </c>
      <c r="H101" s="16">
        <f t="shared" si="38"/>
        <v>0</v>
      </c>
      <c r="I101" s="16">
        <f t="shared" si="38"/>
        <v>0</v>
      </c>
      <c r="J101" s="16">
        <f t="shared" si="38"/>
        <v>0</v>
      </c>
      <c r="K101" s="16">
        <f t="shared" si="38"/>
        <v>0</v>
      </c>
      <c r="L101" s="16">
        <f t="shared" si="38"/>
        <v>0</v>
      </c>
      <c r="M101" s="16">
        <f t="shared" si="38"/>
        <v>0</v>
      </c>
      <c r="N101" s="16">
        <f t="shared" si="38"/>
        <v>0</v>
      </c>
      <c r="O101" s="16">
        <f t="shared" si="38"/>
        <v>0</v>
      </c>
      <c r="P101" s="15">
        <f>SUM(P103:P123)</f>
        <v>0</v>
      </c>
      <c r="Q101" s="15">
        <f>SUM(Q103:Q123)</f>
        <v>0</v>
      </c>
      <c r="R101" s="14" t="s">
        <v>407</v>
      </c>
      <c r="S101" s="16">
        <f t="shared" ref="S101:AF101" si="39">SUM(S103:S123)</f>
        <v>0</v>
      </c>
      <c r="T101" s="16">
        <f t="shared" si="39"/>
        <v>0</v>
      </c>
      <c r="U101" s="16">
        <f t="shared" si="39"/>
        <v>0</v>
      </c>
      <c r="V101" s="16">
        <f t="shared" si="39"/>
        <v>0</v>
      </c>
      <c r="W101" s="16">
        <f t="shared" si="39"/>
        <v>0</v>
      </c>
      <c r="X101" s="16">
        <f t="shared" si="39"/>
        <v>0</v>
      </c>
      <c r="Y101" s="16">
        <f t="shared" si="39"/>
        <v>0</v>
      </c>
      <c r="Z101" s="16">
        <f t="shared" si="39"/>
        <v>0</v>
      </c>
      <c r="AA101" s="16">
        <f t="shared" si="39"/>
        <v>0</v>
      </c>
      <c r="AB101" s="16">
        <f t="shared" si="39"/>
        <v>0</v>
      </c>
      <c r="AC101" s="16">
        <f t="shared" si="39"/>
        <v>0</v>
      </c>
      <c r="AD101" s="16">
        <f t="shared" si="39"/>
        <v>0</v>
      </c>
      <c r="AE101" s="16">
        <f t="shared" si="39"/>
        <v>0</v>
      </c>
      <c r="AF101" s="16">
        <f t="shared" si="39"/>
        <v>0</v>
      </c>
      <c r="AG101" s="15">
        <f>SUM(AG103:AG123)</f>
        <v>0</v>
      </c>
      <c r="AH101" s="15">
        <f>SUM(AH103:AH123)</f>
        <v>0</v>
      </c>
      <c r="AI101" s="14" t="s">
        <v>407</v>
      </c>
      <c r="AJ101" s="15">
        <f t="shared" ref="AJ101:BC101" si="40">SUM(AJ103:AJ123)</f>
        <v>40</v>
      </c>
      <c r="AK101" s="15">
        <f t="shared" si="40"/>
        <v>11</v>
      </c>
      <c r="AL101" s="15">
        <f t="shared" si="40"/>
        <v>5</v>
      </c>
      <c r="AM101" s="15">
        <f t="shared" si="40"/>
        <v>16</v>
      </c>
      <c r="AN101" s="15">
        <f t="shared" si="40"/>
        <v>21</v>
      </c>
      <c r="AO101" s="15">
        <f t="shared" si="40"/>
        <v>4</v>
      </c>
      <c r="AP101" s="15">
        <f t="shared" si="40"/>
        <v>15</v>
      </c>
      <c r="AQ101" s="15">
        <f t="shared" si="40"/>
        <v>112</v>
      </c>
      <c r="AR101" s="15">
        <f t="shared" si="40"/>
        <v>126</v>
      </c>
      <c r="AS101" s="15">
        <f t="shared" si="40"/>
        <v>112</v>
      </c>
      <c r="AT101" s="15">
        <f t="shared" si="40"/>
        <v>14</v>
      </c>
      <c r="AU101" s="15">
        <f t="shared" si="40"/>
        <v>241</v>
      </c>
      <c r="AV101" s="15">
        <f t="shared" si="40"/>
        <v>85</v>
      </c>
      <c r="AW101" s="15">
        <f t="shared" si="40"/>
        <v>0</v>
      </c>
      <c r="AX101" s="15">
        <f t="shared" si="40"/>
        <v>113</v>
      </c>
      <c r="AY101" s="15"/>
      <c r="AZ101" s="15">
        <f t="shared" si="40"/>
        <v>354</v>
      </c>
      <c r="BA101" s="15">
        <f t="shared" si="40"/>
        <v>15</v>
      </c>
      <c r="BB101" s="15">
        <f t="shared" si="40"/>
        <v>15</v>
      </c>
      <c r="BC101" s="15">
        <f t="shared" si="40"/>
        <v>0</v>
      </c>
    </row>
    <row r="102" spans="1:55" ht="15">
      <c r="A102" s="10"/>
      <c r="B102" s="17"/>
      <c r="C102" s="838" t="s">
        <v>155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5"/>
      <c r="Q102" s="15"/>
      <c r="R102" s="10"/>
      <c r="S102" s="17"/>
      <c r="T102" s="838" t="s">
        <v>155</v>
      </c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2"/>
      <c r="AH102" s="12"/>
      <c r="AI102" s="10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7"/>
      <c r="BB102" s="17"/>
      <c r="BC102" s="31"/>
    </row>
    <row r="103" spans="1:55">
      <c r="A103" s="10" t="s">
        <v>481</v>
      </c>
      <c r="B103" s="349"/>
      <c r="C103" s="349"/>
      <c r="D103" s="349"/>
      <c r="E103" s="349"/>
      <c r="F103" s="349"/>
      <c r="G103" s="349"/>
      <c r="H103" s="349"/>
      <c r="I103" s="349"/>
      <c r="J103" s="349"/>
      <c r="K103" s="349"/>
      <c r="L103" s="349"/>
      <c r="M103" s="349"/>
      <c r="N103" s="349"/>
      <c r="O103" s="350"/>
      <c r="P103" s="15">
        <f t="shared" ref="P103:P123" si="41">B103+D103+F103+H103+J103+L103+N103</f>
        <v>0</v>
      </c>
      <c r="Q103" s="15">
        <f t="shared" ref="Q103:Q123" si="42">C103+E103+G103+I103+K103+M103+O103</f>
        <v>0</v>
      </c>
      <c r="R103" s="10" t="s">
        <v>481</v>
      </c>
      <c r="S103" s="353"/>
      <c r="T103" s="353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  <c r="AF103" s="353"/>
      <c r="AG103" s="15">
        <f t="shared" ref="AG103:AG123" si="43">S103+U103+W103+Y103+AA103+AC103+AE103</f>
        <v>0</v>
      </c>
      <c r="AH103" s="15">
        <f t="shared" ref="AH103:AH123" si="44">T103+V103+X103+Z103+AB103+AD103+AF103</f>
        <v>0</v>
      </c>
      <c r="AI103" s="10" t="s">
        <v>481</v>
      </c>
      <c r="AJ103" s="211">
        <v>10</v>
      </c>
      <c r="AK103" s="211">
        <v>2</v>
      </c>
      <c r="AL103" s="211">
        <v>1</v>
      </c>
      <c r="AM103" s="211">
        <v>3</v>
      </c>
      <c r="AN103" s="211">
        <v>3</v>
      </c>
      <c r="AO103" s="211">
        <v>1</v>
      </c>
      <c r="AP103" s="211">
        <v>3</v>
      </c>
      <c r="AQ103" s="15">
        <f>SUM(AJ103:AP103)</f>
        <v>23</v>
      </c>
      <c r="AR103" s="151">
        <f>+AS103+AT103</f>
        <v>23</v>
      </c>
      <c r="AS103" s="151">
        <v>23</v>
      </c>
      <c r="AT103" s="823"/>
      <c r="AU103" s="212">
        <v>59</v>
      </c>
      <c r="AV103" s="212">
        <v>42</v>
      </c>
      <c r="AW103" s="213">
        <v>0</v>
      </c>
      <c r="AX103" s="212">
        <v>26</v>
      </c>
      <c r="AY103" s="212"/>
      <c r="AZ103" s="822">
        <f>+AU103+AX103</f>
        <v>85</v>
      </c>
      <c r="BA103" s="17">
        <f>+BB103+BC103</f>
        <v>1</v>
      </c>
      <c r="BB103" s="17">
        <v>1</v>
      </c>
      <c r="BC103" s="31"/>
    </row>
    <row r="104" spans="1:55">
      <c r="A104" s="10" t="s">
        <v>482</v>
      </c>
      <c r="B104" s="349"/>
      <c r="C104" s="349"/>
      <c r="D104" s="349"/>
      <c r="E104" s="349"/>
      <c r="F104" s="349"/>
      <c r="G104" s="349"/>
      <c r="H104" s="349"/>
      <c r="I104" s="349"/>
      <c r="J104" s="349"/>
      <c r="K104" s="349"/>
      <c r="L104" s="349"/>
      <c r="M104" s="349"/>
      <c r="N104" s="349"/>
      <c r="O104" s="350"/>
      <c r="P104" s="15">
        <f t="shared" si="41"/>
        <v>0</v>
      </c>
      <c r="Q104" s="15">
        <f t="shared" si="42"/>
        <v>0</v>
      </c>
      <c r="R104" s="10" t="s">
        <v>482</v>
      </c>
      <c r="S104" s="353"/>
      <c r="T104" s="353"/>
      <c r="U104" s="353"/>
      <c r="V104" s="353"/>
      <c r="W104" s="353"/>
      <c r="X104" s="353"/>
      <c r="Y104" s="353"/>
      <c r="Z104" s="353"/>
      <c r="AA104" s="353"/>
      <c r="AB104" s="353"/>
      <c r="AC104" s="353"/>
      <c r="AD104" s="353"/>
      <c r="AE104" s="353"/>
      <c r="AF104" s="353"/>
      <c r="AG104" s="15">
        <f t="shared" si="43"/>
        <v>0</v>
      </c>
      <c r="AH104" s="15">
        <f t="shared" si="44"/>
        <v>0</v>
      </c>
      <c r="AI104" s="10" t="s">
        <v>482</v>
      </c>
      <c r="AJ104" s="211">
        <v>1</v>
      </c>
      <c r="AK104" s="211"/>
      <c r="AL104" s="211"/>
      <c r="AM104" s="211">
        <v>1</v>
      </c>
      <c r="AN104" s="211">
        <v>1</v>
      </c>
      <c r="AO104" s="211"/>
      <c r="AP104" s="211"/>
      <c r="AQ104" s="15">
        <f t="shared" ref="AQ104:AQ123" si="45">SUM(AJ104:AP104)</f>
        <v>3</v>
      </c>
      <c r="AR104" s="415">
        <f t="shared" ref="AR104:AR123" si="46">+AS104+AT104</f>
        <v>4</v>
      </c>
      <c r="AS104" s="415">
        <v>4</v>
      </c>
      <c r="AT104" s="823"/>
      <c r="AU104" s="212">
        <v>4</v>
      </c>
      <c r="AV104" s="212"/>
      <c r="AW104" s="213">
        <v>0</v>
      </c>
      <c r="AX104" s="212">
        <v>3</v>
      </c>
      <c r="AY104" s="212"/>
      <c r="AZ104" s="822">
        <f t="shared" ref="AZ104:AZ123" si="47">+AU104+AX104</f>
        <v>7</v>
      </c>
      <c r="BA104" s="17">
        <f t="shared" ref="BA104:BA123" si="48">+BB104+BC104</f>
        <v>0</v>
      </c>
      <c r="BB104" s="17">
        <v>0</v>
      </c>
      <c r="BC104" s="31"/>
    </row>
    <row r="105" spans="1:55">
      <c r="A105" s="10" t="s">
        <v>483</v>
      </c>
      <c r="B105" s="349"/>
      <c r="C105" s="349"/>
      <c r="D105" s="349"/>
      <c r="E105" s="349"/>
      <c r="F105" s="349"/>
      <c r="G105" s="349"/>
      <c r="H105" s="349"/>
      <c r="I105" s="349"/>
      <c r="J105" s="349"/>
      <c r="K105" s="349"/>
      <c r="L105" s="349"/>
      <c r="M105" s="349"/>
      <c r="N105" s="349"/>
      <c r="O105" s="350"/>
      <c r="P105" s="15">
        <f t="shared" si="41"/>
        <v>0</v>
      </c>
      <c r="Q105" s="15">
        <f t="shared" si="42"/>
        <v>0</v>
      </c>
      <c r="R105" s="10" t="s">
        <v>483</v>
      </c>
      <c r="S105" s="353"/>
      <c r="T105" s="353"/>
      <c r="U105" s="353"/>
      <c r="V105" s="353"/>
      <c r="W105" s="353"/>
      <c r="X105" s="353"/>
      <c r="Y105" s="353"/>
      <c r="Z105" s="353"/>
      <c r="AA105" s="353"/>
      <c r="AB105" s="353"/>
      <c r="AC105" s="353"/>
      <c r="AD105" s="353"/>
      <c r="AE105" s="353"/>
      <c r="AF105" s="353"/>
      <c r="AG105" s="15">
        <f t="shared" si="43"/>
        <v>0</v>
      </c>
      <c r="AH105" s="15">
        <f t="shared" si="44"/>
        <v>0</v>
      </c>
      <c r="AI105" s="10" t="s">
        <v>483</v>
      </c>
      <c r="AJ105" s="211"/>
      <c r="AK105" s="211"/>
      <c r="AL105" s="211"/>
      <c r="AM105" s="211"/>
      <c r="AN105" s="211"/>
      <c r="AO105" s="211"/>
      <c r="AP105" s="211"/>
      <c r="AQ105" s="15">
        <f t="shared" si="45"/>
        <v>0</v>
      </c>
      <c r="AR105" s="415">
        <f t="shared" si="46"/>
        <v>0</v>
      </c>
      <c r="AS105" s="415"/>
      <c r="AT105" s="823"/>
      <c r="AU105" s="212"/>
      <c r="AV105" s="212"/>
      <c r="AW105" s="213">
        <v>0</v>
      </c>
      <c r="AX105" s="212"/>
      <c r="AY105" s="212"/>
      <c r="AZ105" s="822">
        <f t="shared" si="47"/>
        <v>0</v>
      </c>
      <c r="BA105" s="17">
        <f t="shared" si="48"/>
        <v>1</v>
      </c>
      <c r="BB105" s="17">
        <v>1</v>
      </c>
      <c r="BC105" s="31"/>
    </row>
    <row r="106" spans="1:55">
      <c r="A106" s="10" t="s">
        <v>484</v>
      </c>
      <c r="B106" s="349"/>
      <c r="C106" s="349"/>
      <c r="D106" s="349"/>
      <c r="E106" s="349"/>
      <c r="F106" s="349"/>
      <c r="G106" s="349"/>
      <c r="H106" s="349"/>
      <c r="I106" s="349"/>
      <c r="J106" s="349"/>
      <c r="K106" s="349"/>
      <c r="L106" s="349"/>
      <c r="M106" s="349"/>
      <c r="N106" s="349"/>
      <c r="O106" s="350"/>
      <c r="P106" s="15">
        <f t="shared" si="41"/>
        <v>0</v>
      </c>
      <c r="Q106" s="15">
        <f t="shared" si="42"/>
        <v>0</v>
      </c>
      <c r="R106" s="10" t="s">
        <v>484</v>
      </c>
      <c r="S106" s="353"/>
      <c r="T106" s="353"/>
      <c r="U106" s="353"/>
      <c r="V106" s="353"/>
      <c r="W106" s="353"/>
      <c r="X106" s="353"/>
      <c r="Y106" s="353"/>
      <c r="Z106" s="353"/>
      <c r="AA106" s="353"/>
      <c r="AB106" s="353"/>
      <c r="AC106" s="353"/>
      <c r="AD106" s="353"/>
      <c r="AE106" s="353"/>
      <c r="AF106" s="353"/>
      <c r="AG106" s="15">
        <f t="shared" si="43"/>
        <v>0</v>
      </c>
      <c r="AH106" s="15">
        <f t="shared" si="44"/>
        <v>0</v>
      </c>
      <c r="AI106" s="10" t="s">
        <v>484</v>
      </c>
      <c r="AJ106" s="211">
        <v>1</v>
      </c>
      <c r="AK106" s="211"/>
      <c r="AL106" s="211"/>
      <c r="AM106" s="211">
        <v>1</v>
      </c>
      <c r="AN106" s="211">
        <v>1</v>
      </c>
      <c r="AO106" s="211"/>
      <c r="AP106" s="211">
        <v>1</v>
      </c>
      <c r="AQ106" s="15">
        <f t="shared" si="45"/>
        <v>4</v>
      </c>
      <c r="AR106" s="415">
        <f t="shared" si="46"/>
        <v>4</v>
      </c>
      <c r="AS106" s="415">
        <v>4</v>
      </c>
      <c r="AT106" s="823"/>
      <c r="AU106" s="212">
        <v>12</v>
      </c>
      <c r="AV106" s="212">
        <v>2</v>
      </c>
      <c r="AW106" s="213">
        <v>0</v>
      </c>
      <c r="AX106" s="212">
        <v>7</v>
      </c>
      <c r="AY106" s="212"/>
      <c r="AZ106" s="822">
        <f t="shared" si="47"/>
        <v>19</v>
      </c>
      <c r="BA106" s="17">
        <f t="shared" si="48"/>
        <v>0</v>
      </c>
      <c r="BB106" s="17">
        <v>0</v>
      </c>
      <c r="BC106" s="31"/>
    </row>
    <row r="107" spans="1:55">
      <c r="A107" s="10" t="s">
        <v>485</v>
      </c>
      <c r="B107" s="349"/>
      <c r="C107" s="349"/>
      <c r="D107" s="349"/>
      <c r="E107" s="349"/>
      <c r="F107" s="349"/>
      <c r="G107" s="349"/>
      <c r="H107" s="349"/>
      <c r="I107" s="349"/>
      <c r="J107" s="349"/>
      <c r="K107" s="349"/>
      <c r="L107" s="349"/>
      <c r="M107" s="349"/>
      <c r="N107" s="349"/>
      <c r="O107" s="350"/>
      <c r="P107" s="15">
        <f t="shared" si="41"/>
        <v>0</v>
      </c>
      <c r="Q107" s="15">
        <f t="shared" si="42"/>
        <v>0</v>
      </c>
      <c r="R107" s="10" t="s">
        <v>485</v>
      </c>
      <c r="S107" s="353"/>
      <c r="T107" s="353"/>
      <c r="U107" s="353"/>
      <c r="V107" s="353"/>
      <c r="W107" s="353"/>
      <c r="X107" s="353"/>
      <c r="Y107" s="353"/>
      <c r="Z107" s="353"/>
      <c r="AA107" s="353"/>
      <c r="AB107" s="353"/>
      <c r="AC107" s="353"/>
      <c r="AD107" s="353"/>
      <c r="AE107" s="353"/>
      <c r="AF107" s="353"/>
      <c r="AG107" s="15">
        <f t="shared" si="43"/>
        <v>0</v>
      </c>
      <c r="AH107" s="15">
        <f t="shared" si="44"/>
        <v>0</v>
      </c>
      <c r="AI107" s="10" t="s">
        <v>485</v>
      </c>
      <c r="AJ107" s="211">
        <v>2</v>
      </c>
      <c r="AK107" s="211"/>
      <c r="AL107" s="211"/>
      <c r="AM107" s="211">
        <v>1</v>
      </c>
      <c r="AN107" s="211">
        <v>1</v>
      </c>
      <c r="AO107" s="211"/>
      <c r="AP107" s="211">
        <v>1</v>
      </c>
      <c r="AQ107" s="15">
        <f t="shared" si="45"/>
        <v>5</v>
      </c>
      <c r="AR107" s="415">
        <f t="shared" si="46"/>
        <v>4</v>
      </c>
      <c r="AS107" s="415">
        <v>4</v>
      </c>
      <c r="AT107" s="823"/>
      <c r="AU107" s="212">
        <v>16</v>
      </c>
      <c r="AV107" s="212">
        <v>3</v>
      </c>
      <c r="AW107" s="213">
        <v>0</v>
      </c>
      <c r="AX107" s="212"/>
      <c r="AY107" s="212"/>
      <c r="AZ107" s="822">
        <f t="shared" si="47"/>
        <v>16</v>
      </c>
      <c r="BA107" s="17">
        <f t="shared" si="48"/>
        <v>1</v>
      </c>
      <c r="BB107" s="17">
        <v>1</v>
      </c>
      <c r="BC107" s="31"/>
    </row>
    <row r="108" spans="1:55">
      <c r="A108" s="10" t="s">
        <v>486</v>
      </c>
      <c r="B108" s="349"/>
      <c r="C108" s="349"/>
      <c r="D108" s="349"/>
      <c r="E108" s="349"/>
      <c r="F108" s="349"/>
      <c r="G108" s="349"/>
      <c r="H108" s="349"/>
      <c r="I108" s="349"/>
      <c r="J108" s="349"/>
      <c r="K108" s="349"/>
      <c r="L108" s="349"/>
      <c r="M108" s="349"/>
      <c r="N108" s="349"/>
      <c r="O108" s="350"/>
      <c r="P108" s="15">
        <f t="shared" si="41"/>
        <v>0</v>
      </c>
      <c r="Q108" s="15">
        <f t="shared" si="42"/>
        <v>0</v>
      </c>
      <c r="R108" s="10" t="s">
        <v>486</v>
      </c>
      <c r="S108" s="353"/>
      <c r="T108" s="353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  <c r="AF108" s="353"/>
      <c r="AG108" s="15">
        <f t="shared" si="43"/>
        <v>0</v>
      </c>
      <c r="AH108" s="15">
        <f t="shared" si="44"/>
        <v>0</v>
      </c>
      <c r="AI108" s="10" t="s">
        <v>486</v>
      </c>
      <c r="AJ108" s="211">
        <v>3</v>
      </c>
      <c r="AK108" s="211">
        <v>1</v>
      </c>
      <c r="AL108" s="211"/>
      <c r="AM108" s="211">
        <v>1</v>
      </c>
      <c r="AN108" s="211">
        <v>1</v>
      </c>
      <c r="AO108" s="211"/>
      <c r="AP108" s="211">
        <v>1</v>
      </c>
      <c r="AQ108" s="15">
        <f t="shared" si="45"/>
        <v>7</v>
      </c>
      <c r="AR108" s="415">
        <f t="shared" si="46"/>
        <v>6</v>
      </c>
      <c r="AS108" s="415">
        <v>6</v>
      </c>
      <c r="AT108" s="823"/>
      <c r="AU108" s="212">
        <v>16</v>
      </c>
      <c r="AV108" s="212">
        <v>6</v>
      </c>
      <c r="AW108" s="213">
        <v>0</v>
      </c>
      <c r="AX108" s="212">
        <v>4</v>
      </c>
      <c r="AY108" s="212"/>
      <c r="AZ108" s="822">
        <f t="shared" si="47"/>
        <v>20</v>
      </c>
      <c r="BA108" s="17">
        <f t="shared" si="48"/>
        <v>0</v>
      </c>
      <c r="BB108" s="17">
        <v>0</v>
      </c>
      <c r="BC108" s="31"/>
    </row>
    <row r="109" spans="1:55">
      <c r="A109" s="10" t="s">
        <v>487</v>
      </c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50"/>
      <c r="P109" s="15">
        <f t="shared" si="41"/>
        <v>0</v>
      </c>
      <c r="Q109" s="15">
        <f t="shared" si="42"/>
        <v>0</v>
      </c>
      <c r="R109" s="10" t="s">
        <v>487</v>
      </c>
      <c r="S109" s="353"/>
      <c r="T109" s="353"/>
      <c r="U109" s="353"/>
      <c r="V109" s="353"/>
      <c r="W109" s="353"/>
      <c r="X109" s="353"/>
      <c r="Y109" s="353"/>
      <c r="Z109" s="353"/>
      <c r="AA109" s="353"/>
      <c r="AB109" s="353"/>
      <c r="AC109" s="353"/>
      <c r="AD109" s="353"/>
      <c r="AE109" s="353"/>
      <c r="AF109" s="353"/>
      <c r="AG109" s="15">
        <f t="shared" si="43"/>
        <v>0</v>
      </c>
      <c r="AH109" s="15">
        <f t="shared" si="44"/>
        <v>0</v>
      </c>
      <c r="AI109" s="10" t="s">
        <v>487</v>
      </c>
      <c r="AJ109" s="211">
        <v>1</v>
      </c>
      <c r="AK109" s="211"/>
      <c r="AL109" s="211"/>
      <c r="AM109" s="211"/>
      <c r="AN109" s="211"/>
      <c r="AO109" s="211"/>
      <c r="AP109" s="211"/>
      <c r="AQ109" s="15">
        <f t="shared" si="45"/>
        <v>1</v>
      </c>
      <c r="AR109" s="415">
        <f t="shared" si="46"/>
        <v>6</v>
      </c>
      <c r="AS109" s="415">
        <v>3</v>
      </c>
      <c r="AT109" s="823">
        <v>3</v>
      </c>
      <c r="AU109" s="212">
        <v>4</v>
      </c>
      <c r="AV109" s="212">
        <v>2</v>
      </c>
      <c r="AW109" s="213">
        <v>0</v>
      </c>
      <c r="AX109" s="212"/>
      <c r="AY109" s="212"/>
      <c r="AZ109" s="822">
        <f t="shared" si="47"/>
        <v>4</v>
      </c>
      <c r="BA109" s="17">
        <f t="shared" si="48"/>
        <v>1</v>
      </c>
      <c r="BB109" s="17">
        <v>1</v>
      </c>
      <c r="BC109" s="31"/>
    </row>
    <row r="110" spans="1:55">
      <c r="A110" s="10" t="s">
        <v>488</v>
      </c>
      <c r="B110" s="349"/>
      <c r="C110" s="349"/>
      <c r="D110" s="349"/>
      <c r="E110" s="349"/>
      <c r="F110" s="349"/>
      <c r="G110" s="349"/>
      <c r="H110" s="349"/>
      <c r="I110" s="349"/>
      <c r="J110" s="349"/>
      <c r="K110" s="349"/>
      <c r="L110" s="349"/>
      <c r="M110" s="349"/>
      <c r="N110" s="349"/>
      <c r="O110" s="350"/>
      <c r="P110" s="15">
        <f t="shared" si="41"/>
        <v>0</v>
      </c>
      <c r="Q110" s="15">
        <f t="shared" si="42"/>
        <v>0</v>
      </c>
      <c r="R110" s="10" t="s">
        <v>488</v>
      </c>
      <c r="S110" s="353"/>
      <c r="T110" s="353"/>
      <c r="U110" s="353"/>
      <c r="V110" s="353"/>
      <c r="W110" s="353"/>
      <c r="X110" s="353"/>
      <c r="Y110" s="353"/>
      <c r="Z110" s="353"/>
      <c r="AA110" s="353"/>
      <c r="AB110" s="353"/>
      <c r="AC110" s="353"/>
      <c r="AD110" s="353"/>
      <c r="AE110" s="353"/>
      <c r="AF110" s="353"/>
      <c r="AG110" s="15">
        <f t="shared" si="43"/>
        <v>0</v>
      </c>
      <c r="AH110" s="15">
        <f t="shared" si="44"/>
        <v>0</v>
      </c>
      <c r="AI110" s="10" t="s">
        <v>488</v>
      </c>
      <c r="AJ110" s="211">
        <v>1</v>
      </c>
      <c r="AK110" s="211"/>
      <c r="AL110" s="211"/>
      <c r="AM110" s="211">
        <v>1</v>
      </c>
      <c r="AN110" s="211">
        <v>1</v>
      </c>
      <c r="AO110" s="211"/>
      <c r="AP110" s="211">
        <v>1</v>
      </c>
      <c r="AQ110" s="15">
        <f t="shared" si="45"/>
        <v>4</v>
      </c>
      <c r="AR110" s="415">
        <f t="shared" si="46"/>
        <v>4</v>
      </c>
      <c r="AS110" s="415">
        <v>4</v>
      </c>
      <c r="AT110" s="823"/>
      <c r="AU110" s="212">
        <v>10</v>
      </c>
      <c r="AV110" s="212">
        <v>3</v>
      </c>
      <c r="AW110" s="213">
        <v>0</v>
      </c>
      <c r="AX110" s="212">
        <v>3</v>
      </c>
      <c r="AY110" s="212"/>
      <c r="AZ110" s="822">
        <f t="shared" si="47"/>
        <v>13</v>
      </c>
      <c r="BA110" s="17">
        <f t="shared" si="48"/>
        <v>1</v>
      </c>
      <c r="BB110" s="17">
        <v>1</v>
      </c>
      <c r="BC110" s="31"/>
    </row>
    <row r="111" spans="1:55">
      <c r="A111" s="10" t="s">
        <v>489</v>
      </c>
      <c r="B111" s="349"/>
      <c r="C111" s="349"/>
      <c r="D111" s="349"/>
      <c r="E111" s="349"/>
      <c r="F111" s="349"/>
      <c r="G111" s="349"/>
      <c r="H111" s="349"/>
      <c r="I111" s="349"/>
      <c r="J111" s="349"/>
      <c r="K111" s="349"/>
      <c r="L111" s="349"/>
      <c r="M111" s="349"/>
      <c r="N111" s="349"/>
      <c r="O111" s="350"/>
      <c r="P111" s="15">
        <f t="shared" si="41"/>
        <v>0</v>
      </c>
      <c r="Q111" s="15">
        <f t="shared" si="42"/>
        <v>0</v>
      </c>
      <c r="R111" s="10" t="s">
        <v>489</v>
      </c>
      <c r="S111" s="353"/>
      <c r="T111" s="353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  <c r="AF111" s="353"/>
      <c r="AG111" s="15">
        <f t="shared" si="43"/>
        <v>0</v>
      </c>
      <c r="AH111" s="15">
        <f t="shared" si="44"/>
        <v>0</v>
      </c>
      <c r="AI111" s="10" t="s">
        <v>489</v>
      </c>
      <c r="AJ111" s="211">
        <v>3</v>
      </c>
      <c r="AK111" s="211">
        <v>1</v>
      </c>
      <c r="AL111" s="211">
        <v>1</v>
      </c>
      <c r="AM111" s="211">
        <v>1</v>
      </c>
      <c r="AN111" s="211">
        <v>2</v>
      </c>
      <c r="AO111" s="211">
        <v>1</v>
      </c>
      <c r="AP111" s="211">
        <v>1</v>
      </c>
      <c r="AQ111" s="15">
        <f t="shared" si="45"/>
        <v>10</v>
      </c>
      <c r="AR111" s="415">
        <f t="shared" si="46"/>
        <v>10</v>
      </c>
      <c r="AS111" s="415">
        <v>10</v>
      </c>
      <c r="AT111" s="823"/>
      <c r="AU111" s="212">
        <v>16</v>
      </c>
      <c r="AV111" s="212">
        <v>5</v>
      </c>
      <c r="AW111" s="212">
        <v>0</v>
      </c>
      <c r="AX111" s="212">
        <v>9</v>
      </c>
      <c r="AY111" s="212"/>
      <c r="AZ111" s="822">
        <f t="shared" si="47"/>
        <v>25</v>
      </c>
      <c r="BA111" s="17">
        <f t="shared" si="48"/>
        <v>1</v>
      </c>
      <c r="BB111" s="17">
        <v>1</v>
      </c>
      <c r="BC111" s="31"/>
    </row>
    <row r="112" spans="1:55">
      <c r="A112" s="10" t="s">
        <v>490</v>
      </c>
      <c r="B112" s="349"/>
      <c r="C112" s="349"/>
      <c r="D112" s="349"/>
      <c r="E112" s="349"/>
      <c r="F112" s="349"/>
      <c r="G112" s="349"/>
      <c r="H112" s="349"/>
      <c r="I112" s="349"/>
      <c r="J112" s="349"/>
      <c r="K112" s="349"/>
      <c r="L112" s="349"/>
      <c r="M112" s="349"/>
      <c r="N112" s="349"/>
      <c r="O112" s="350"/>
      <c r="P112" s="15">
        <f t="shared" si="41"/>
        <v>0</v>
      </c>
      <c r="Q112" s="15">
        <f t="shared" si="42"/>
        <v>0</v>
      </c>
      <c r="R112" s="10" t="s">
        <v>490</v>
      </c>
      <c r="S112" s="353"/>
      <c r="T112" s="353"/>
      <c r="U112" s="353"/>
      <c r="V112" s="353"/>
      <c r="W112" s="353"/>
      <c r="X112" s="353"/>
      <c r="Y112" s="353"/>
      <c r="Z112" s="353"/>
      <c r="AA112" s="353"/>
      <c r="AB112" s="353"/>
      <c r="AC112" s="353"/>
      <c r="AD112" s="353"/>
      <c r="AE112" s="353"/>
      <c r="AF112" s="353"/>
      <c r="AG112" s="15">
        <f t="shared" si="43"/>
        <v>0</v>
      </c>
      <c r="AH112" s="15">
        <f t="shared" si="44"/>
        <v>0</v>
      </c>
      <c r="AI112" s="10" t="s">
        <v>490</v>
      </c>
      <c r="AJ112" s="211">
        <v>4</v>
      </c>
      <c r="AK112" s="211">
        <v>1</v>
      </c>
      <c r="AL112" s="211">
        <v>1</v>
      </c>
      <c r="AM112" s="211">
        <v>1</v>
      </c>
      <c r="AN112" s="211">
        <v>2</v>
      </c>
      <c r="AO112" s="211">
        <v>1</v>
      </c>
      <c r="AP112" s="211">
        <v>1</v>
      </c>
      <c r="AQ112" s="15">
        <f t="shared" si="45"/>
        <v>11</v>
      </c>
      <c r="AR112" s="415">
        <f t="shared" si="46"/>
        <v>25</v>
      </c>
      <c r="AS112" s="415">
        <v>17</v>
      </c>
      <c r="AT112" s="823">
        <v>8</v>
      </c>
      <c r="AU112" s="212">
        <v>22</v>
      </c>
      <c r="AV112" s="212">
        <v>6</v>
      </c>
      <c r="AW112" s="213">
        <v>0</v>
      </c>
      <c r="AX112" s="212">
        <v>23</v>
      </c>
      <c r="AY112" s="212"/>
      <c r="AZ112" s="822">
        <f t="shared" si="47"/>
        <v>45</v>
      </c>
      <c r="BA112" s="17">
        <f t="shared" si="48"/>
        <v>1</v>
      </c>
      <c r="BB112" s="17">
        <v>1</v>
      </c>
      <c r="BC112" s="31"/>
    </row>
    <row r="113" spans="1:55">
      <c r="A113" s="10" t="s">
        <v>491</v>
      </c>
      <c r="B113" s="349"/>
      <c r="C113" s="349"/>
      <c r="D113" s="349"/>
      <c r="E113" s="349"/>
      <c r="F113" s="349"/>
      <c r="G113" s="349"/>
      <c r="H113" s="349"/>
      <c r="I113" s="349"/>
      <c r="J113" s="349"/>
      <c r="K113" s="349"/>
      <c r="L113" s="349"/>
      <c r="M113" s="349"/>
      <c r="N113" s="349"/>
      <c r="O113" s="350"/>
      <c r="P113" s="15">
        <f t="shared" si="41"/>
        <v>0</v>
      </c>
      <c r="Q113" s="15">
        <f t="shared" si="42"/>
        <v>0</v>
      </c>
      <c r="R113" s="10" t="s">
        <v>491</v>
      </c>
      <c r="S113" s="353"/>
      <c r="T113" s="353"/>
      <c r="U113" s="353"/>
      <c r="V113" s="353"/>
      <c r="W113" s="353"/>
      <c r="X113" s="353"/>
      <c r="Y113" s="353"/>
      <c r="Z113" s="353"/>
      <c r="AA113" s="353"/>
      <c r="AB113" s="353"/>
      <c r="AC113" s="353"/>
      <c r="AD113" s="353"/>
      <c r="AE113" s="353"/>
      <c r="AF113" s="353"/>
      <c r="AG113" s="15">
        <f t="shared" si="43"/>
        <v>0</v>
      </c>
      <c r="AH113" s="15">
        <f t="shared" si="44"/>
        <v>0</v>
      </c>
      <c r="AI113" s="10" t="s">
        <v>491</v>
      </c>
      <c r="AJ113" s="211">
        <v>1</v>
      </c>
      <c r="AK113" s="211">
        <v>1</v>
      </c>
      <c r="AL113" s="211"/>
      <c r="AM113" s="211">
        <v>1</v>
      </c>
      <c r="AN113" s="211">
        <v>1</v>
      </c>
      <c r="AO113" s="211"/>
      <c r="AP113" s="211">
        <v>1</v>
      </c>
      <c r="AQ113" s="15">
        <f t="shared" si="45"/>
        <v>5</v>
      </c>
      <c r="AR113" s="415">
        <f t="shared" si="46"/>
        <v>5</v>
      </c>
      <c r="AS113" s="415">
        <v>5</v>
      </c>
      <c r="AT113" s="823"/>
      <c r="AU113" s="212">
        <v>10</v>
      </c>
      <c r="AV113" s="212">
        <v>2</v>
      </c>
      <c r="AW113" s="213">
        <v>0</v>
      </c>
      <c r="AX113" s="212">
        <v>3</v>
      </c>
      <c r="AY113" s="212"/>
      <c r="AZ113" s="822">
        <f t="shared" si="47"/>
        <v>13</v>
      </c>
      <c r="BA113" s="17">
        <f t="shared" si="48"/>
        <v>0</v>
      </c>
      <c r="BB113" s="17">
        <v>0</v>
      </c>
      <c r="BC113" s="31"/>
    </row>
    <row r="114" spans="1:55">
      <c r="A114" s="10" t="s">
        <v>492</v>
      </c>
      <c r="B114" s="349"/>
      <c r="C114" s="349"/>
      <c r="D114" s="349"/>
      <c r="E114" s="349"/>
      <c r="F114" s="349"/>
      <c r="G114" s="349"/>
      <c r="H114" s="349"/>
      <c r="I114" s="349"/>
      <c r="J114" s="349"/>
      <c r="K114" s="349"/>
      <c r="L114" s="349"/>
      <c r="M114" s="349"/>
      <c r="N114" s="349"/>
      <c r="O114" s="350"/>
      <c r="P114" s="15">
        <f t="shared" si="41"/>
        <v>0</v>
      </c>
      <c r="Q114" s="15">
        <f t="shared" si="42"/>
        <v>0</v>
      </c>
      <c r="R114" s="10" t="s">
        <v>492</v>
      </c>
      <c r="S114" s="353"/>
      <c r="T114" s="353"/>
      <c r="U114" s="353"/>
      <c r="V114" s="353"/>
      <c r="W114" s="353"/>
      <c r="X114" s="353"/>
      <c r="Y114" s="353"/>
      <c r="Z114" s="353"/>
      <c r="AA114" s="353"/>
      <c r="AB114" s="353"/>
      <c r="AC114" s="353"/>
      <c r="AD114" s="353"/>
      <c r="AE114" s="353"/>
      <c r="AF114" s="353"/>
      <c r="AG114" s="15">
        <f t="shared" si="43"/>
        <v>0</v>
      </c>
      <c r="AH114" s="15">
        <f t="shared" si="44"/>
        <v>0</v>
      </c>
      <c r="AI114" s="10" t="s">
        <v>492</v>
      </c>
      <c r="AJ114" s="211">
        <v>3</v>
      </c>
      <c r="AK114" s="211">
        <v>1</v>
      </c>
      <c r="AL114" s="211">
        <v>1</v>
      </c>
      <c r="AM114" s="211">
        <v>1</v>
      </c>
      <c r="AN114" s="211">
        <v>1</v>
      </c>
      <c r="AO114" s="211"/>
      <c r="AP114" s="211">
        <v>1</v>
      </c>
      <c r="AQ114" s="15">
        <f t="shared" si="45"/>
        <v>8</v>
      </c>
      <c r="AR114" s="415">
        <f t="shared" si="46"/>
        <v>6</v>
      </c>
      <c r="AS114" s="415">
        <v>6</v>
      </c>
      <c r="AT114" s="823"/>
      <c r="AU114" s="212">
        <v>19</v>
      </c>
      <c r="AV114" s="212">
        <v>4</v>
      </c>
      <c r="AW114" s="213">
        <v>0</v>
      </c>
      <c r="AX114" s="212">
        <v>10</v>
      </c>
      <c r="AY114" s="212"/>
      <c r="AZ114" s="822">
        <f t="shared" si="47"/>
        <v>29</v>
      </c>
      <c r="BA114" s="17">
        <f t="shared" si="48"/>
        <v>1</v>
      </c>
      <c r="BB114" s="17">
        <v>1</v>
      </c>
      <c r="BC114" s="31"/>
    </row>
    <row r="115" spans="1:55">
      <c r="A115" s="10" t="s">
        <v>493</v>
      </c>
      <c r="B115" s="349"/>
      <c r="C115" s="349"/>
      <c r="D115" s="349"/>
      <c r="E115" s="349"/>
      <c r="F115" s="349"/>
      <c r="G115" s="349"/>
      <c r="H115" s="349"/>
      <c r="I115" s="349"/>
      <c r="J115" s="349"/>
      <c r="K115" s="349"/>
      <c r="L115" s="349"/>
      <c r="M115" s="349"/>
      <c r="N115" s="349"/>
      <c r="O115" s="350"/>
      <c r="P115" s="15">
        <f t="shared" si="41"/>
        <v>0</v>
      </c>
      <c r="Q115" s="15">
        <f t="shared" si="42"/>
        <v>0</v>
      </c>
      <c r="R115" s="10" t="s">
        <v>493</v>
      </c>
      <c r="S115" s="353"/>
      <c r="T115" s="353"/>
      <c r="U115" s="353"/>
      <c r="V115" s="353"/>
      <c r="W115" s="353"/>
      <c r="X115" s="353"/>
      <c r="Y115" s="353"/>
      <c r="Z115" s="353"/>
      <c r="AA115" s="353"/>
      <c r="AB115" s="353"/>
      <c r="AC115" s="353"/>
      <c r="AD115" s="353"/>
      <c r="AE115" s="353"/>
      <c r="AF115" s="353"/>
      <c r="AG115" s="15">
        <f t="shared" si="43"/>
        <v>0</v>
      </c>
      <c r="AH115" s="15">
        <f t="shared" si="44"/>
        <v>0</v>
      </c>
      <c r="AI115" s="10" t="s">
        <v>493</v>
      </c>
      <c r="AJ115" s="211">
        <v>3</v>
      </c>
      <c r="AK115" s="211">
        <v>1</v>
      </c>
      <c r="AL115" s="211">
        <v>1</v>
      </c>
      <c r="AM115" s="211">
        <v>1</v>
      </c>
      <c r="AN115" s="211">
        <v>4</v>
      </c>
      <c r="AO115" s="211">
        <v>1</v>
      </c>
      <c r="AP115" s="211">
        <v>1</v>
      </c>
      <c r="AQ115" s="15">
        <f t="shared" si="45"/>
        <v>12</v>
      </c>
      <c r="AR115" s="415">
        <f t="shared" si="46"/>
        <v>13</v>
      </c>
      <c r="AS115" s="415">
        <v>12</v>
      </c>
      <c r="AT115" s="823">
        <v>1</v>
      </c>
      <c r="AU115" s="212">
        <v>16</v>
      </c>
      <c r="AV115" s="212">
        <v>4</v>
      </c>
      <c r="AW115" s="213">
        <v>0</v>
      </c>
      <c r="AX115" s="212">
        <v>8</v>
      </c>
      <c r="AY115" s="212"/>
      <c r="AZ115" s="822">
        <f t="shared" si="47"/>
        <v>24</v>
      </c>
      <c r="BA115" s="17">
        <f t="shared" si="48"/>
        <v>1</v>
      </c>
      <c r="BB115" s="17">
        <v>1</v>
      </c>
      <c r="BC115" s="31"/>
    </row>
    <row r="116" spans="1:55">
      <c r="A116" s="42" t="s">
        <v>494</v>
      </c>
      <c r="B116" s="349"/>
      <c r="C116" s="349"/>
      <c r="D116" s="349"/>
      <c r="E116" s="349"/>
      <c r="F116" s="349"/>
      <c r="G116" s="349"/>
      <c r="H116" s="349"/>
      <c r="I116" s="349"/>
      <c r="J116" s="349"/>
      <c r="K116" s="349"/>
      <c r="L116" s="349"/>
      <c r="M116" s="349"/>
      <c r="N116" s="349"/>
      <c r="O116" s="350"/>
      <c r="P116" s="15">
        <f t="shared" si="41"/>
        <v>0</v>
      </c>
      <c r="Q116" s="15">
        <f t="shared" si="42"/>
        <v>0</v>
      </c>
      <c r="R116" s="42" t="s">
        <v>494</v>
      </c>
      <c r="S116" s="353"/>
      <c r="T116" s="353"/>
      <c r="U116" s="353"/>
      <c r="V116" s="353"/>
      <c r="W116" s="353"/>
      <c r="X116" s="353"/>
      <c r="Y116" s="353"/>
      <c r="Z116" s="353"/>
      <c r="AA116" s="353"/>
      <c r="AB116" s="353"/>
      <c r="AC116" s="353"/>
      <c r="AD116" s="353"/>
      <c r="AE116" s="353"/>
      <c r="AF116" s="353"/>
      <c r="AG116" s="15">
        <f t="shared" si="43"/>
        <v>0</v>
      </c>
      <c r="AH116" s="15">
        <f t="shared" si="44"/>
        <v>0</v>
      </c>
      <c r="AI116" s="42" t="s">
        <v>494</v>
      </c>
      <c r="AJ116" s="211">
        <v>2</v>
      </c>
      <c r="AK116" s="211">
        <v>1</v>
      </c>
      <c r="AL116" s="211"/>
      <c r="AM116" s="211">
        <v>1</v>
      </c>
      <c r="AN116" s="211">
        <v>1</v>
      </c>
      <c r="AO116" s="211"/>
      <c r="AP116" s="211">
        <v>1</v>
      </c>
      <c r="AQ116" s="15">
        <f t="shared" si="45"/>
        <v>6</v>
      </c>
      <c r="AR116" s="415">
        <f t="shared" si="46"/>
        <v>7</v>
      </c>
      <c r="AS116" s="415">
        <v>5</v>
      </c>
      <c r="AT116" s="823">
        <v>2</v>
      </c>
      <c r="AU116" s="212">
        <v>13</v>
      </c>
      <c r="AV116" s="212">
        <v>2</v>
      </c>
      <c r="AW116" s="213">
        <v>0</v>
      </c>
      <c r="AX116" s="212">
        <v>4</v>
      </c>
      <c r="AY116" s="212"/>
      <c r="AZ116" s="822">
        <f t="shared" si="47"/>
        <v>17</v>
      </c>
      <c r="BA116" s="17">
        <f t="shared" si="48"/>
        <v>1</v>
      </c>
      <c r="BB116" s="17">
        <v>1</v>
      </c>
      <c r="BC116" s="31"/>
    </row>
    <row r="117" spans="1:55">
      <c r="A117" s="10" t="s">
        <v>495</v>
      </c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50"/>
      <c r="P117" s="15">
        <f t="shared" si="41"/>
        <v>0</v>
      </c>
      <c r="Q117" s="15">
        <f t="shared" si="42"/>
        <v>0</v>
      </c>
      <c r="R117" s="10" t="s">
        <v>495</v>
      </c>
      <c r="S117" s="353"/>
      <c r="T117" s="353"/>
      <c r="U117" s="353"/>
      <c r="V117" s="353"/>
      <c r="W117" s="353"/>
      <c r="X117" s="353"/>
      <c r="Y117" s="353"/>
      <c r="Z117" s="353"/>
      <c r="AA117" s="353"/>
      <c r="AB117" s="353"/>
      <c r="AC117" s="353"/>
      <c r="AD117" s="353"/>
      <c r="AE117" s="353"/>
      <c r="AF117" s="353"/>
      <c r="AG117" s="15">
        <f t="shared" si="43"/>
        <v>0</v>
      </c>
      <c r="AH117" s="15">
        <f t="shared" si="44"/>
        <v>0</v>
      </c>
      <c r="AI117" s="10" t="s">
        <v>495</v>
      </c>
      <c r="AJ117" s="211"/>
      <c r="AK117" s="211"/>
      <c r="AL117" s="211"/>
      <c r="AM117" s="211"/>
      <c r="AN117" s="211"/>
      <c r="AO117" s="211"/>
      <c r="AP117" s="211"/>
      <c r="AQ117" s="15">
        <f t="shared" si="45"/>
        <v>0</v>
      </c>
      <c r="AR117" s="415">
        <f t="shared" si="46"/>
        <v>0</v>
      </c>
      <c r="AS117" s="415"/>
      <c r="AT117" s="823"/>
      <c r="AU117" s="212"/>
      <c r="AV117" s="212"/>
      <c r="AW117" s="213">
        <v>0</v>
      </c>
      <c r="AX117" s="212"/>
      <c r="AY117" s="212"/>
      <c r="AZ117" s="822">
        <f t="shared" si="47"/>
        <v>0</v>
      </c>
      <c r="BA117" s="17">
        <f t="shared" si="48"/>
        <v>1</v>
      </c>
      <c r="BB117" s="17">
        <v>1</v>
      </c>
      <c r="BC117" s="31"/>
    </row>
    <row r="118" spans="1:55">
      <c r="A118" s="10" t="s">
        <v>496</v>
      </c>
      <c r="B118" s="349"/>
      <c r="C118" s="349"/>
      <c r="D118" s="349"/>
      <c r="E118" s="349"/>
      <c r="F118" s="349"/>
      <c r="G118" s="349"/>
      <c r="H118" s="349"/>
      <c r="I118" s="349"/>
      <c r="J118" s="349"/>
      <c r="K118" s="349"/>
      <c r="L118" s="349"/>
      <c r="M118" s="349"/>
      <c r="N118" s="349"/>
      <c r="O118" s="350"/>
      <c r="P118" s="15">
        <f t="shared" si="41"/>
        <v>0</v>
      </c>
      <c r="Q118" s="15">
        <f t="shared" si="42"/>
        <v>0</v>
      </c>
      <c r="R118" s="10" t="s">
        <v>496</v>
      </c>
      <c r="S118" s="353"/>
      <c r="T118" s="353"/>
      <c r="U118" s="353"/>
      <c r="V118" s="353"/>
      <c r="W118" s="353"/>
      <c r="X118" s="353"/>
      <c r="Y118" s="353"/>
      <c r="Z118" s="353"/>
      <c r="AA118" s="353"/>
      <c r="AB118" s="353"/>
      <c r="AC118" s="353"/>
      <c r="AD118" s="353"/>
      <c r="AE118" s="353"/>
      <c r="AF118" s="353"/>
      <c r="AG118" s="15">
        <f t="shared" si="43"/>
        <v>0</v>
      </c>
      <c r="AH118" s="15">
        <f t="shared" si="44"/>
        <v>0</v>
      </c>
      <c r="AI118" s="10" t="s">
        <v>496</v>
      </c>
      <c r="AJ118" s="211"/>
      <c r="AK118" s="211"/>
      <c r="AL118" s="211"/>
      <c r="AM118" s="211"/>
      <c r="AN118" s="211"/>
      <c r="AO118" s="211"/>
      <c r="AP118" s="211"/>
      <c r="AQ118" s="15">
        <f t="shared" si="45"/>
        <v>0</v>
      </c>
      <c r="AR118" s="415">
        <f t="shared" si="46"/>
        <v>0</v>
      </c>
      <c r="AS118" s="415"/>
      <c r="AT118" s="823"/>
      <c r="AU118" s="212"/>
      <c r="AV118" s="212"/>
      <c r="AW118" s="213">
        <v>0</v>
      </c>
      <c r="AX118" s="212"/>
      <c r="AY118" s="212"/>
      <c r="AZ118" s="822">
        <f t="shared" si="47"/>
        <v>0</v>
      </c>
      <c r="BA118" s="17">
        <f t="shared" si="48"/>
        <v>1</v>
      </c>
      <c r="BB118" s="17">
        <v>1</v>
      </c>
      <c r="BC118" s="31"/>
    </row>
    <row r="119" spans="1:55">
      <c r="A119" s="10" t="s">
        <v>497</v>
      </c>
      <c r="B119" s="349"/>
      <c r="C119" s="349"/>
      <c r="D119" s="349"/>
      <c r="E119" s="349"/>
      <c r="F119" s="349"/>
      <c r="G119" s="349"/>
      <c r="H119" s="349"/>
      <c r="I119" s="349"/>
      <c r="J119" s="349"/>
      <c r="K119" s="349"/>
      <c r="L119" s="349"/>
      <c r="M119" s="349"/>
      <c r="N119" s="349"/>
      <c r="O119" s="350"/>
      <c r="P119" s="15">
        <f t="shared" si="41"/>
        <v>0</v>
      </c>
      <c r="Q119" s="15">
        <f t="shared" si="42"/>
        <v>0</v>
      </c>
      <c r="R119" s="10" t="s">
        <v>497</v>
      </c>
      <c r="S119" s="353"/>
      <c r="T119" s="353"/>
      <c r="U119" s="353"/>
      <c r="V119" s="353"/>
      <c r="W119" s="353"/>
      <c r="X119" s="353"/>
      <c r="Y119" s="353"/>
      <c r="Z119" s="353"/>
      <c r="AA119" s="353"/>
      <c r="AB119" s="353"/>
      <c r="AC119" s="353"/>
      <c r="AD119" s="353"/>
      <c r="AE119" s="353"/>
      <c r="AF119" s="353"/>
      <c r="AG119" s="15">
        <f t="shared" si="43"/>
        <v>0</v>
      </c>
      <c r="AH119" s="15">
        <f t="shared" si="44"/>
        <v>0</v>
      </c>
      <c r="AI119" s="10" t="s">
        <v>497</v>
      </c>
      <c r="AJ119" s="211"/>
      <c r="AK119" s="211"/>
      <c r="AL119" s="211"/>
      <c r="AM119" s="211"/>
      <c r="AN119" s="211"/>
      <c r="AO119" s="211"/>
      <c r="AP119" s="211"/>
      <c r="AQ119" s="15">
        <f t="shared" si="45"/>
        <v>0</v>
      </c>
      <c r="AR119" s="415">
        <f t="shared" si="46"/>
        <v>0</v>
      </c>
      <c r="AS119" s="415"/>
      <c r="AT119" s="823"/>
      <c r="AU119" s="212"/>
      <c r="AV119" s="212"/>
      <c r="AW119" s="212">
        <v>0</v>
      </c>
      <c r="AX119" s="212"/>
      <c r="AY119" s="212"/>
      <c r="AZ119" s="822">
        <f t="shared" si="47"/>
        <v>0</v>
      </c>
      <c r="BA119" s="17">
        <f t="shared" si="48"/>
        <v>1</v>
      </c>
      <c r="BB119" s="17">
        <v>1</v>
      </c>
      <c r="BC119" s="31"/>
    </row>
    <row r="120" spans="1:55">
      <c r="A120" s="10" t="s">
        <v>498</v>
      </c>
      <c r="B120" s="349"/>
      <c r="C120" s="349"/>
      <c r="D120" s="349"/>
      <c r="E120" s="349"/>
      <c r="F120" s="349"/>
      <c r="G120" s="349"/>
      <c r="H120" s="349"/>
      <c r="I120" s="349"/>
      <c r="J120" s="349"/>
      <c r="K120" s="349"/>
      <c r="L120" s="349"/>
      <c r="M120" s="349"/>
      <c r="N120" s="349"/>
      <c r="O120" s="350"/>
      <c r="P120" s="15">
        <f t="shared" si="41"/>
        <v>0</v>
      </c>
      <c r="Q120" s="15">
        <f t="shared" si="42"/>
        <v>0</v>
      </c>
      <c r="R120" s="10" t="s">
        <v>498</v>
      </c>
      <c r="S120" s="353"/>
      <c r="T120" s="353"/>
      <c r="U120" s="353"/>
      <c r="V120" s="353"/>
      <c r="W120" s="353"/>
      <c r="X120" s="353"/>
      <c r="Y120" s="353"/>
      <c r="Z120" s="353"/>
      <c r="AA120" s="353"/>
      <c r="AB120" s="353"/>
      <c r="AC120" s="353"/>
      <c r="AD120" s="353"/>
      <c r="AE120" s="353"/>
      <c r="AF120" s="353"/>
      <c r="AG120" s="15">
        <f t="shared" si="43"/>
        <v>0</v>
      </c>
      <c r="AH120" s="15">
        <f t="shared" si="44"/>
        <v>0</v>
      </c>
      <c r="AI120" s="10" t="s">
        <v>498</v>
      </c>
      <c r="AJ120" s="211"/>
      <c r="AK120" s="211"/>
      <c r="AL120" s="211"/>
      <c r="AM120" s="211"/>
      <c r="AN120" s="211"/>
      <c r="AO120" s="211"/>
      <c r="AP120" s="211"/>
      <c r="AQ120" s="15">
        <f t="shared" si="45"/>
        <v>0</v>
      </c>
      <c r="AR120" s="415">
        <f t="shared" si="46"/>
        <v>0</v>
      </c>
      <c r="AS120" s="415"/>
      <c r="AT120" s="823"/>
      <c r="AU120" s="212"/>
      <c r="AV120" s="212"/>
      <c r="AW120" s="212">
        <v>0</v>
      </c>
      <c r="AX120" s="212"/>
      <c r="AY120" s="212"/>
      <c r="AZ120" s="822">
        <f t="shared" si="47"/>
        <v>0</v>
      </c>
      <c r="BA120" s="17">
        <f t="shared" si="48"/>
        <v>0</v>
      </c>
      <c r="BB120" s="17">
        <v>0</v>
      </c>
      <c r="BC120" s="31"/>
    </row>
    <row r="121" spans="1:55">
      <c r="A121" s="10" t="s">
        <v>499</v>
      </c>
      <c r="B121" s="349"/>
      <c r="C121" s="349"/>
      <c r="D121" s="349"/>
      <c r="E121" s="349"/>
      <c r="F121" s="349"/>
      <c r="G121" s="349"/>
      <c r="H121" s="349"/>
      <c r="I121" s="349"/>
      <c r="J121" s="349"/>
      <c r="K121" s="349"/>
      <c r="L121" s="349"/>
      <c r="M121" s="349"/>
      <c r="N121" s="349"/>
      <c r="O121" s="350"/>
      <c r="P121" s="15">
        <f t="shared" si="41"/>
        <v>0</v>
      </c>
      <c r="Q121" s="15">
        <f t="shared" si="42"/>
        <v>0</v>
      </c>
      <c r="R121" s="10" t="s">
        <v>499</v>
      </c>
      <c r="S121" s="353"/>
      <c r="T121" s="353"/>
      <c r="U121" s="353"/>
      <c r="V121" s="353"/>
      <c r="W121" s="353"/>
      <c r="X121" s="353"/>
      <c r="Y121" s="353"/>
      <c r="Z121" s="353"/>
      <c r="AA121" s="353"/>
      <c r="AB121" s="353"/>
      <c r="AC121" s="353"/>
      <c r="AD121" s="353"/>
      <c r="AE121" s="353"/>
      <c r="AF121" s="353"/>
      <c r="AG121" s="15">
        <f t="shared" si="43"/>
        <v>0</v>
      </c>
      <c r="AH121" s="15">
        <f t="shared" si="44"/>
        <v>0</v>
      </c>
      <c r="AI121" s="10" t="s">
        <v>499</v>
      </c>
      <c r="AJ121" s="211">
        <v>3</v>
      </c>
      <c r="AK121" s="211">
        <v>1</v>
      </c>
      <c r="AL121" s="211"/>
      <c r="AM121" s="211">
        <v>1</v>
      </c>
      <c r="AN121" s="211">
        <v>1</v>
      </c>
      <c r="AO121" s="211"/>
      <c r="AP121" s="211">
        <v>1</v>
      </c>
      <c r="AQ121" s="15">
        <f t="shared" si="45"/>
        <v>7</v>
      </c>
      <c r="AR121" s="415">
        <f t="shared" si="46"/>
        <v>6</v>
      </c>
      <c r="AS121" s="415">
        <v>6</v>
      </c>
      <c r="AT121" s="823"/>
      <c r="AU121" s="212">
        <v>14</v>
      </c>
      <c r="AV121" s="212">
        <v>2</v>
      </c>
      <c r="AW121" s="213">
        <v>0</v>
      </c>
      <c r="AX121" s="212">
        <v>8</v>
      </c>
      <c r="AY121" s="212"/>
      <c r="AZ121" s="822">
        <f t="shared" si="47"/>
        <v>22</v>
      </c>
      <c r="BA121" s="17">
        <f t="shared" si="48"/>
        <v>1</v>
      </c>
      <c r="BB121" s="17">
        <v>1</v>
      </c>
      <c r="BC121" s="31"/>
    </row>
    <row r="122" spans="1:55">
      <c r="A122" s="10" t="s">
        <v>500</v>
      </c>
      <c r="B122" s="349"/>
      <c r="C122" s="349"/>
      <c r="D122" s="349"/>
      <c r="E122" s="349"/>
      <c r="F122" s="349"/>
      <c r="G122" s="349"/>
      <c r="H122" s="349"/>
      <c r="I122" s="349"/>
      <c r="J122" s="349"/>
      <c r="K122" s="349"/>
      <c r="L122" s="349"/>
      <c r="M122" s="349"/>
      <c r="N122" s="349"/>
      <c r="O122" s="350"/>
      <c r="P122" s="15">
        <f t="shared" si="41"/>
        <v>0</v>
      </c>
      <c r="Q122" s="15">
        <f t="shared" si="42"/>
        <v>0</v>
      </c>
      <c r="R122" s="10" t="s">
        <v>500</v>
      </c>
      <c r="S122" s="353"/>
      <c r="T122" s="353"/>
      <c r="U122" s="353"/>
      <c r="V122" s="353"/>
      <c r="W122" s="353"/>
      <c r="X122" s="353"/>
      <c r="Y122" s="353"/>
      <c r="Z122" s="353"/>
      <c r="AA122" s="353"/>
      <c r="AB122" s="353"/>
      <c r="AC122" s="353"/>
      <c r="AD122" s="353"/>
      <c r="AE122" s="353"/>
      <c r="AF122" s="353"/>
      <c r="AG122" s="15">
        <f t="shared" si="43"/>
        <v>0</v>
      </c>
      <c r="AH122" s="15">
        <f t="shared" si="44"/>
        <v>0</v>
      </c>
      <c r="AI122" s="10" t="s">
        <v>500</v>
      </c>
      <c r="AJ122" s="211"/>
      <c r="AK122" s="211"/>
      <c r="AL122" s="211"/>
      <c r="AM122" s="211"/>
      <c r="AN122" s="211"/>
      <c r="AO122" s="211"/>
      <c r="AP122" s="211"/>
      <c r="AQ122" s="15">
        <f t="shared" si="45"/>
        <v>0</v>
      </c>
      <c r="AR122" s="415">
        <f t="shared" si="46"/>
        <v>0</v>
      </c>
      <c r="AS122" s="415"/>
      <c r="AT122" s="823"/>
      <c r="AU122" s="212"/>
      <c r="AV122" s="212"/>
      <c r="AW122" s="213">
        <v>0</v>
      </c>
      <c r="AX122" s="212"/>
      <c r="AY122" s="212"/>
      <c r="AZ122" s="822">
        <f t="shared" si="47"/>
        <v>0</v>
      </c>
      <c r="BA122" s="17">
        <f t="shared" si="48"/>
        <v>0</v>
      </c>
      <c r="BB122" s="17">
        <v>0</v>
      </c>
      <c r="BC122" s="32"/>
    </row>
    <row r="123" spans="1:55">
      <c r="A123" s="10" t="s">
        <v>501</v>
      </c>
      <c r="B123" s="349"/>
      <c r="C123" s="349"/>
      <c r="D123" s="349"/>
      <c r="E123" s="349"/>
      <c r="F123" s="349"/>
      <c r="G123" s="349"/>
      <c r="H123" s="349"/>
      <c r="I123" s="349"/>
      <c r="J123" s="349"/>
      <c r="K123" s="349"/>
      <c r="L123" s="349"/>
      <c r="M123" s="349"/>
      <c r="N123" s="349"/>
      <c r="O123" s="350"/>
      <c r="P123" s="15">
        <f t="shared" si="41"/>
        <v>0</v>
      </c>
      <c r="Q123" s="15">
        <f t="shared" si="42"/>
        <v>0</v>
      </c>
      <c r="R123" s="10" t="s">
        <v>501</v>
      </c>
      <c r="S123" s="353"/>
      <c r="T123" s="353"/>
      <c r="U123" s="353"/>
      <c r="V123" s="353"/>
      <c r="W123" s="353"/>
      <c r="X123" s="353"/>
      <c r="Y123" s="353"/>
      <c r="Z123" s="353"/>
      <c r="AA123" s="353"/>
      <c r="AB123" s="353"/>
      <c r="AC123" s="353"/>
      <c r="AD123" s="353"/>
      <c r="AE123" s="353"/>
      <c r="AF123" s="353"/>
      <c r="AG123" s="15">
        <f t="shared" si="43"/>
        <v>0</v>
      </c>
      <c r="AH123" s="15">
        <f t="shared" si="44"/>
        <v>0</v>
      </c>
      <c r="AI123" s="10" t="s">
        <v>501</v>
      </c>
      <c r="AJ123" s="211">
        <v>2</v>
      </c>
      <c r="AK123" s="211">
        <v>1</v>
      </c>
      <c r="AL123" s="211"/>
      <c r="AM123" s="211">
        <v>1</v>
      </c>
      <c r="AN123" s="211">
        <v>1</v>
      </c>
      <c r="AO123" s="211"/>
      <c r="AP123" s="211">
        <v>1</v>
      </c>
      <c r="AQ123" s="15">
        <f t="shared" si="45"/>
        <v>6</v>
      </c>
      <c r="AR123" s="415">
        <f t="shared" si="46"/>
        <v>3</v>
      </c>
      <c r="AS123" s="415">
        <v>3</v>
      </c>
      <c r="AT123" s="823"/>
      <c r="AU123" s="212">
        <v>10</v>
      </c>
      <c r="AV123" s="212">
        <v>2</v>
      </c>
      <c r="AW123" s="213">
        <v>0</v>
      </c>
      <c r="AX123" s="212">
        <v>5</v>
      </c>
      <c r="AY123" s="212"/>
      <c r="AZ123" s="822">
        <f t="shared" si="47"/>
        <v>15</v>
      </c>
      <c r="BA123" s="17">
        <f t="shared" si="48"/>
        <v>1</v>
      </c>
      <c r="BB123" s="17">
        <v>1</v>
      </c>
      <c r="BC123" s="32"/>
    </row>
    <row r="124" spans="1:55">
      <c r="A124" s="8"/>
      <c r="B124" s="110"/>
      <c r="C124" s="110"/>
      <c r="D124" s="110"/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9"/>
      <c r="Q124" s="19"/>
      <c r="R124" s="8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9"/>
      <c r="AH124" s="19"/>
      <c r="AI124" s="8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60"/>
      <c r="AZ124" s="160"/>
      <c r="BA124" s="223"/>
      <c r="BB124" s="223"/>
      <c r="BC124" s="318"/>
    </row>
    <row r="125" spans="1:55">
      <c r="A125" s="2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2"/>
      <c r="Q125" s="2"/>
      <c r="R125" s="2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/>
      <c r="BB125"/>
      <c r="BC125"/>
    </row>
    <row r="126" spans="1:55">
      <c r="A126" s="1" t="s">
        <v>649</v>
      </c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1"/>
      <c r="Q126" s="1"/>
      <c r="R126" s="1" t="s">
        <v>650</v>
      </c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1"/>
      <c r="AH126" s="1"/>
      <c r="AI126" s="1" t="s">
        <v>651</v>
      </c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2"/>
      <c r="BA126"/>
      <c r="BB126"/>
      <c r="BC126"/>
    </row>
    <row r="127" spans="1:55">
      <c r="A127" s="1" t="s">
        <v>372</v>
      </c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1"/>
      <c r="Q127" s="1"/>
      <c r="R127" s="1" t="s">
        <v>372</v>
      </c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1"/>
      <c r="AH127" s="1"/>
      <c r="AI127" s="1" t="s">
        <v>652</v>
      </c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2"/>
      <c r="BA127"/>
      <c r="BB127"/>
      <c r="BC127"/>
    </row>
    <row r="128" spans="1:55">
      <c r="A128" s="1" t="s">
        <v>1</v>
      </c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1"/>
      <c r="Q128" s="1"/>
      <c r="R128" s="1" t="s">
        <v>1</v>
      </c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1"/>
      <c r="AH128" s="1"/>
      <c r="AI128" s="1" t="s">
        <v>1</v>
      </c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2"/>
    </row>
    <row r="129" spans="1:55">
      <c r="A129" s="1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1"/>
      <c r="Q129" s="1"/>
      <c r="R129" s="1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2"/>
    </row>
    <row r="130" spans="1:55">
      <c r="A130" s="37" t="s">
        <v>458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50" t="s">
        <v>618</v>
      </c>
      <c r="O130" s="50"/>
      <c r="P130" s="2"/>
      <c r="Q130" s="2"/>
      <c r="R130" s="37" t="s">
        <v>458</v>
      </c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50" t="s">
        <v>618</v>
      </c>
      <c r="AF130" s="50"/>
      <c r="AG130" s="2"/>
      <c r="AH130" s="2"/>
      <c r="AI130" s="37" t="s">
        <v>458</v>
      </c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1" t="s">
        <v>618</v>
      </c>
      <c r="AY130" s="1"/>
      <c r="AZ130" s="1"/>
    </row>
    <row r="131" spans="1:55">
      <c r="A131" s="2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2"/>
      <c r="Q131" s="2"/>
      <c r="R131" s="2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5">
      <c r="A132" s="4"/>
      <c r="B132" s="53" t="s">
        <v>585</v>
      </c>
      <c r="C132" s="54"/>
      <c r="D132" s="53" t="s">
        <v>586</v>
      </c>
      <c r="E132" s="54"/>
      <c r="F132" s="53" t="s">
        <v>587</v>
      </c>
      <c r="G132" s="54"/>
      <c r="H132" s="53" t="s">
        <v>588</v>
      </c>
      <c r="I132" s="54"/>
      <c r="J132" s="53" t="s">
        <v>589</v>
      </c>
      <c r="K132" s="54"/>
      <c r="L132" s="53" t="s">
        <v>590</v>
      </c>
      <c r="M132" s="54"/>
      <c r="N132" s="115" t="s">
        <v>591</v>
      </c>
      <c r="O132" s="116"/>
      <c r="P132" s="5" t="s">
        <v>377</v>
      </c>
      <c r="Q132" s="6"/>
      <c r="R132" s="4"/>
      <c r="S132" s="53" t="s">
        <v>585</v>
      </c>
      <c r="T132" s="54"/>
      <c r="U132" s="53" t="s">
        <v>586</v>
      </c>
      <c r="V132" s="54"/>
      <c r="W132" s="53" t="s">
        <v>587</v>
      </c>
      <c r="X132" s="54"/>
      <c r="Y132" s="53" t="s">
        <v>588</v>
      </c>
      <c r="Z132" s="54"/>
      <c r="AA132" s="53" t="s">
        <v>589</v>
      </c>
      <c r="AB132" s="54"/>
      <c r="AC132" s="53" t="s">
        <v>653</v>
      </c>
      <c r="AD132" s="54"/>
      <c r="AE132" s="53" t="s">
        <v>591</v>
      </c>
      <c r="AF132" s="54"/>
      <c r="AG132" s="5" t="s">
        <v>377</v>
      </c>
      <c r="AH132" s="6"/>
      <c r="AI132" s="4"/>
      <c r="AJ132" s="80"/>
      <c r="AK132" s="80"/>
      <c r="AL132" s="80"/>
      <c r="AM132" s="80"/>
      <c r="AN132" s="81"/>
      <c r="AO132" s="80"/>
      <c r="AP132" s="80"/>
      <c r="AQ132" s="79" t="s">
        <v>592</v>
      </c>
      <c r="AR132" s="79" t="s">
        <v>384</v>
      </c>
      <c r="AS132" s="82"/>
      <c r="AT132" s="83"/>
      <c r="AU132" s="79" t="s">
        <v>548</v>
      </c>
      <c r="AV132" s="80"/>
      <c r="AW132" s="80"/>
      <c r="AX132" s="80"/>
      <c r="AY132" s="80"/>
      <c r="AZ132" s="81"/>
      <c r="BA132" s="252" t="s">
        <v>386</v>
      </c>
      <c r="BB132" s="815"/>
      <c r="BC132" s="270"/>
    </row>
    <row r="133" spans="1:55" ht="22.5">
      <c r="A133" s="8" t="s">
        <v>387</v>
      </c>
      <c r="B133" s="56" t="s">
        <v>388</v>
      </c>
      <c r="C133" s="56" t="s">
        <v>389</v>
      </c>
      <c r="D133" s="56" t="s">
        <v>388</v>
      </c>
      <c r="E133" s="56" t="s">
        <v>389</v>
      </c>
      <c r="F133" s="56" t="s">
        <v>388</v>
      </c>
      <c r="G133" s="56" t="s">
        <v>389</v>
      </c>
      <c r="H133" s="56" t="s">
        <v>388</v>
      </c>
      <c r="I133" s="56" t="s">
        <v>389</v>
      </c>
      <c r="J133" s="56" t="s">
        <v>388</v>
      </c>
      <c r="K133" s="56" t="s">
        <v>389</v>
      </c>
      <c r="L133" s="56" t="s">
        <v>388</v>
      </c>
      <c r="M133" s="56" t="s">
        <v>389</v>
      </c>
      <c r="N133" s="56" t="s">
        <v>388</v>
      </c>
      <c r="O133" s="56" t="s">
        <v>389</v>
      </c>
      <c r="P133" s="9" t="s">
        <v>388</v>
      </c>
      <c r="Q133" s="9" t="s">
        <v>389</v>
      </c>
      <c r="R133" s="8" t="s">
        <v>387</v>
      </c>
      <c r="S133" s="56" t="s">
        <v>388</v>
      </c>
      <c r="T133" s="56" t="s">
        <v>389</v>
      </c>
      <c r="U133" s="56" t="s">
        <v>388</v>
      </c>
      <c r="V133" s="56" t="s">
        <v>389</v>
      </c>
      <c r="W133" s="56" t="s">
        <v>388</v>
      </c>
      <c r="X133" s="56" t="s">
        <v>389</v>
      </c>
      <c r="Y133" s="56" t="s">
        <v>388</v>
      </c>
      <c r="Z133" s="56" t="s">
        <v>389</v>
      </c>
      <c r="AA133" s="56" t="s">
        <v>388</v>
      </c>
      <c r="AB133" s="56" t="s">
        <v>389</v>
      </c>
      <c r="AC133" s="56" t="s">
        <v>388</v>
      </c>
      <c r="AD133" s="56" t="s">
        <v>389</v>
      </c>
      <c r="AE133" s="56" t="s">
        <v>388</v>
      </c>
      <c r="AF133" s="56" t="s">
        <v>389</v>
      </c>
      <c r="AG133" s="9" t="s">
        <v>388</v>
      </c>
      <c r="AH133" s="9" t="s">
        <v>389</v>
      </c>
      <c r="AI133" s="8" t="s">
        <v>387</v>
      </c>
      <c r="AJ133" s="86" t="s">
        <v>593</v>
      </c>
      <c r="AK133" s="86" t="s">
        <v>594</v>
      </c>
      <c r="AL133" s="86" t="s">
        <v>595</v>
      </c>
      <c r="AM133" s="86" t="s">
        <v>596</v>
      </c>
      <c r="AN133" s="86" t="s">
        <v>597</v>
      </c>
      <c r="AO133" s="86" t="s">
        <v>598</v>
      </c>
      <c r="AP133" s="86" t="s">
        <v>599</v>
      </c>
      <c r="AQ133" s="85" t="s">
        <v>395</v>
      </c>
      <c r="AR133" s="748" t="s">
        <v>86</v>
      </c>
      <c r="AS133" s="88" t="s">
        <v>401</v>
      </c>
      <c r="AT133" s="88" t="s">
        <v>402</v>
      </c>
      <c r="AU133" s="87" t="s">
        <v>620</v>
      </c>
      <c r="AV133" s="87" t="s">
        <v>641</v>
      </c>
      <c r="AW133" s="87" t="s">
        <v>642</v>
      </c>
      <c r="AX133" s="931" t="s">
        <v>643</v>
      </c>
      <c r="AY133" s="931"/>
      <c r="AZ133" s="87" t="s">
        <v>395</v>
      </c>
      <c r="BA133" s="820" t="s">
        <v>111</v>
      </c>
      <c r="BB133" s="631" t="s">
        <v>600</v>
      </c>
      <c r="BC133" s="625" t="s">
        <v>87</v>
      </c>
    </row>
    <row r="134" spans="1:55">
      <c r="A134" s="10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7"/>
      <c r="M134" s="17"/>
      <c r="N134" s="17"/>
      <c r="O134" s="17"/>
      <c r="P134" s="11"/>
      <c r="Q134" s="11"/>
      <c r="R134" s="10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1"/>
      <c r="AH134" s="11"/>
      <c r="AI134" s="4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641"/>
      <c r="BB134" s="641"/>
      <c r="BC134" s="290"/>
    </row>
    <row r="135" spans="1:55">
      <c r="A135" s="14" t="s">
        <v>407</v>
      </c>
      <c r="B135" s="16">
        <f t="shared" ref="B135:O135" si="49">SUM(B137:B154)</f>
        <v>1203</v>
      </c>
      <c r="C135" s="16">
        <f t="shared" si="49"/>
        <v>1046</v>
      </c>
      <c r="D135" s="16">
        <f t="shared" si="49"/>
        <v>173</v>
      </c>
      <c r="E135" s="16">
        <f t="shared" si="49"/>
        <v>273</v>
      </c>
      <c r="F135" s="16">
        <f t="shared" si="49"/>
        <v>142</v>
      </c>
      <c r="G135" s="16">
        <f t="shared" si="49"/>
        <v>46</v>
      </c>
      <c r="H135" s="16">
        <f t="shared" si="49"/>
        <v>416</v>
      </c>
      <c r="I135" s="16">
        <f t="shared" si="49"/>
        <v>293</v>
      </c>
      <c r="J135" s="16">
        <f t="shared" si="49"/>
        <v>303</v>
      </c>
      <c r="K135" s="16">
        <f t="shared" si="49"/>
        <v>556</v>
      </c>
      <c r="L135" s="16">
        <f t="shared" si="49"/>
        <v>111</v>
      </c>
      <c r="M135" s="16">
        <f t="shared" si="49"/>
        <v>43</v>
      </c>
      <c r="N135" s="16">
        <f t="shared" si="49"/>
        <v>482</v>
      </c>
      <c r="O135" s="16">
        <f t="shared" si="49"/>
        <v>333</v>
      </c>
      <c r="P135" s="15">
        <f>SUM(P137:P154)</f>
        <v>2830</v>
      </c>
      <c r="Q135" s="15">
        <f>SUM(Q137:Q154)</f>
        <v>2590</v>
      </c>
      <c r="R135" s="14" t="s">
        <v>407</v>
      </c>
      <c r="S135" s="16">
        <f t="shared" ref="S135:AF135" si="50">SUM(S137:S154)</f>
        <v>116</v>
      </c>
      <c r="T135" s="16">
        <f t="shared" si="50"/>
        <v>96</v>
      </c>
      <c r="U135" s="16">
        <f t="shared" si="50"/>
        <v>16</v>
      </c>
      <c r="V135" s="16">
        <f t="shared" si="50"/>
        <v>29</v>
      </c>
      <c r="W135" s="16">
        <f t="shared" si="50"/>
        <v>24</v>
      </c>
      <c r="X135" s="16">
        <f t="shared" si="50"/>
        <v>3</v>
      </c>
      <c r="Y135" s="16">
        <f t="shared" si="50"/>
        <v>60</v>
      </c>
      <c r="Z135" s="16">
        <f t="shared" si="50"/>
        <v>71</v>
      </c>
      <c r="AA135" s="16">
        <f t="shared" si="50"/>
        <v>123</v>
      </c>
      <c r="AB135" s="16">
        <f t="shared" si="50"/>
        <v>232</v>
      </c>
      <c r="AC135" s="16">
        <f t="shared" si="50"/>
        <v>23</v>
      </c>
      <c r="AD135" s="16">
        <f t="shared" si="50"/>
        <v>8</v>
      </c>
      <c r="AE135" s="16">
        <f t="shared" si="50"/>
        <v>172</v>
      </c>
      <c r="AF135" s="16">
        <f t="shared" si="50"/>
        <v>138</v>
      </c>
      <c r="AG135" s="15">
        <f>SUM(AG137:AG154)</f>
        <v>534</v>
      </c>
      <c r="AH135" s="15">
        <f>SUM(AH137:AH154)</f>
        <v>577</v>
      </c>
      <c r="AI135" s="14" t="s">
        <v>407</v>
      </c>
      <c r="AJ135" s="15">
        <f t="shared" ref="AJ135:BC135" si="51">SUM(AJ137:AJ154)</f>
        <v>53</v>
      </c>
      <c r="AK135" s="15">
        <f t="shared" si="51"/>
        <v>18</v>
      </c>
      <c r="AL135" s="15">
        <f t="shared" si="51"/>
        <v>8</v>
      </c>
      <c r="AM135" s="15">
        <f t="shared" si="51"/>
        <v>23</v>
      </c>
      <c r="AN135" s="15">
        <f t="shared" si="51"/>
        <v>24</v>
      </c>
      <c r="AO135" s="15">
        <f t="shared" si="51"/>
        <v>6</v>
      </c>
      <c r="AP135" s="15">
        <f t="shared" si="51"/>
        <v>23</v>
      </c>
      <c r="AQ135" s="15">
        <f>SUM(AQ137:AQ154)</f>
        <v>155</v>
      </c>
      <c r="AR135" s="15">
        <f t="shared" si="51"/>
        <v>188</v>
      </c>
      <c r="AS135" s="15">
        <f t="shared" si="51"/>
        <v>166</v>
      </c>
      <c r="AT135" s="15">
        <f t="shared" si="51"/>
        <v>22</v>
      </c>
      <c r="AU135" s="15">
        <f t="shared" si="51"/>
        <v>340</v>
      </c>
      <c r="AV135" s="15">
        <f t="shared" si="51"/>
        <v>0</v>
      </c>
      <c r="AW135" s="15">
        <f t="shared" si="51"/>
        <v>36</v>
      </c>
      <c r="AX135" s="15">
        <f t="shared" si="51"/>
        <v>193</v>
      </c>
      <c r="AY135" s="15"/>
      <c r="AZ135" s="15">
        <f t="shared" si="51"/>
        <v>533</v>
      </c>
      <c r="BA135" s="15">
        <f t="shared" si="51"/>
        <v>16</v>
      </c>
      <c r="BB135" s="15">
        <f t="shared" si="51"/>
        <v>16</v>
      </c>
      <c r="BC135" s="15">
        <f t="shared" si="51"/>
        <v>0</v>
      </c>
    </row>
    <row r="136" spans="1:55">
      <c r="A136" s="10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5"/>
      <c r="Q136" s="15"/>
      <c r="R136" s="10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5"/>
      <c r="AH136" s="15"/>
      <c r="AI136" s="10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7"/>
      <c r="BB136" s="17"/>
      <c r="BC136" s="31"/>
    </row>
    <row r="137" spans="1:55">
      <c r="A137" s="10" t="s">
        <v>459</v>
      </c>
      <c r="B137" s="17">
        <v>363</v>
      </c>
      <c r="C137" s="17">
        <v>349</v>
      </c>
      <c r="D137" s="17">
        <v>54</v>
      </c>
      <c r="E137" s="17">
        <v>93</v>
      </c>
      <c r="F137" s="17">
        <v>46</v>
      </c>
      <c r="G137" s="17">
        <v>21</v>
      </c>
      <c r="H137" s="17">
        <v>146</v>
      </c>
      <c r="I137" s="17">
        <v>122</v>
      </c>
      <c r="J137" s="17">
        <v>73</v>
      </c>
      <c r="K137" s="17">
        <v>182</v>
      </c>
      <c r="L137" s="17">
        <v>37</v>
      </c>
      <c r="M137" s="17">
        <v>28</v>
      </c>
      <c r="N137" s="17">
        <v>167</v>
      </c>
      <c r="O137" s="17">
        <v>141</v>
      </c>
      <c r="P137" s="15">
        <f t="shared" ref="P137:P154" si="52">B137+D137+F137+H137+J137+L137+N137</f>
        <v>886</v>
      </c>
      <c r="Q137" s="15">
        <f t="shared" ref="Q137:Q154" si="53">C137+E137+G137+I137+K137+M137+O137</f>
        <v>936</v>
      </c>
      <c r="R137" s="10" t="s">
        <v>459</v>
      </c>
      <c r="S137" s="17">
        <v>20</v>
      </c>
      <c r="T137" s="17">
        <v>18</v>
      </c>
      <c r="U137" s="17">
        <v>6</v>
      </c>
      <c r="V137" s="17">
        <v>12</v>
      </c>
      <c r="W137" s="17">
        <v>2</v>
      </c>
      <c r="X137" s="17">
        <v>0</v>
      </c>
      <c r="Y137" s="17">
        <v>14</v>
      </c>
      <c r="Z137" s="17">
        <v>34</v>
      </c>
      <c r="AA137" s="17">
        <v>23</v>
      </c>
      <c r="AB137" s="17">
        <v>69</v>
      </c>
      <c r="AC137" s="17">
        <v>6</v>
      </c>
      <c r="AD137" s="17">
        <v>3</v>
      </c>
      <c r="AE137" s="17">
        <v>48</v>
      </c>
      <c r="AF137" s="17">
        <v>45</v>
      </c>
      <c r="AG137" s="15">
        <f t="shared" ref="AG137:AG154" si="54">S137+U137+W137+Y137+AA137+AC137+AE137</f>
        <v>119</v>
      </c>
      <c r="AH137" s="15">
        <f t="shared" ref="AH137:AH154" si="55">T137+V137+X137+Z137+AB137+AD137+AF137</f>
        <v>181</v>
      </c>
      <c r="AI137" s="100" t="s">
        <v>459</v>
      </c>
      <c r="AJ137" s="12">
        <v>13</v>
      </c>
      <c r="AK137" s="12">
        <v>3</v>
      </c>
      <c r="AL137" s="12">
        <v>2</v>
      </c>
      <c r="AM137" s="12">
        <v>5</v>
      </c>
      <c r="AN137" s="12">
        <v>5</v>
      </c>
      <c r="AO137" s="12">
        <v>2</v>
      </c>
      <c r="AP137" s="12">
        <v>6</v>
      </c>
      <c r="AQ137" s="15">
        <f t="shared" ref="AQ137:AQ154" si="56">SUM(AJ137:AP137)</f>
        <v>36</v>
      </c>
      <c r="AR137" s="17">
        <v>41</v>
      </c>
      <c r="AS137" s="12">
        <v>36</v>
      </c>
      <c r="AT137" s="12">
        <v>5</v>
      </c>
      <c r="AU137" s="12">
        <v>91</v>
      </c>
      <c r="AV137" s="12"/>
      <c r="AW137" s="12">
        <v>0</v>
      </c>
      <c r="AX137" s="117">
        <v>39</v>
      </c>
      <c r="AY137" s="117"/>
      <c r="AZ137" s="44">
        <f t="shared" ref="AZ137:AZ152" si="57">AU137+AX137</f>
        <v>130</v>
      </c>
      <c r="BA137" s="17">
        <f t="shared" ref="BA137:BA154" si="58">+BB137+BC137</f>
        <v>1</v>
      </c>
      <c r="BB137" s="17">
        <v>1</v>
      </c>
      <c r="BC137" s="31"/>
    </row>
    <row r="138" spans="1:55">
      <c r="A138" s="10" t="s">
        <v>460</v>
      </c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5">
        <f t="shared" si="52"/>
        <v>0</v>
      </c>
      <c r="Q138" s="15">
        <f t="shared" si="53"/>
        <v>0</v>
      </c>
      <c r="R138" s="10" t="s">
        <v>460</v>
      </c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5">
        <f t="shared" si="54"/>
        <v>0</v>
      </c>
      <c r="AH138" s="15">
        <f t="shared" si="55"/>
        <v>0</v>
      </c>
      <c r="AI138" s="100" t="s">
        <v>460</v>
      </c>
      <c r="AJ138" s="12"/>
      <c r="AK138" s="12"/>
      <c r="AL138" s="12"/>
      <c r="AM138" s="12"/>
      <c r="AN138" s="12"/>
      <c r="AO138" s="12"/>
      <c r="AP138" s="12"/>
      <c r="AQ138" s="15">
        <f t="shared" si="56"/>
        <v>0</v>
      </c>
      <c r="AR138" s="17"/>
      <c r="AS138" s="12"/>
      <c r="AT138" s="12"/>
      <c r="AU138" s="12"/>
      <c r="AV138" s="12"/>
      <c r="AW138" s="12">
        <v>0</v>
      </c>
      <c r="AX138" s="117"/>
      <c r="AY138" s="117"/>
      <c r="AZ138" s="44">
        <f t="shared" si="57"/>
        <v>0</v>
      </c>
      <c r="BA138" s="17">
        <f t="shared" si="58"/>
        <v>0</v>
      </c>
      <c r="BB138" s="17">
        <v>0</v>
      </c>
      <c r="BC138" s="31"/>
    </row>
    <row r="139" spans="1:55">
      <c r="A139" s="10" t="s">
        <v>461</v>
      </c>
      <c r="B139" s="17">
        <v>159</v>
      </c>
      <c r="C139" s="17">
        <v>120</v>
      </c>
      <c r="D139" s="17">
        <v>20</v>
      </c>
      <c r="E139" s="17">
        <v>33</v>
      </c>
      <c r="F139" s="17">
        <v>46</v>
      </c>
      <c r="G139" s="17">
        <v>15</v>
      </c>
      <c r="H139" s="17">
        <v>44</v>
      </c>
      <c r="I139" s="17">
        <v>48</v>
      </c>
      <c r="J139" s="17">
        <v>36</v>
      </c>
      <c r="K139" s="17">
        <v>65</v>
      </c>
      <c r="L139" s="17">
        <v>49</v>
      </c>
      <c r="M139" s="17">
        <v>10</v>
      </c>
      <c r="N139" s="17">
        <v>49</v>
      </c>
      <c r="O139" s="17">
        <v>60</v>
      </c>
      <c r="P139" s="15">
        <f t="shared" si="52"/>
        <v>403</v>
      </c>
      <c r="Q139" s="15">
        <f t="shared" si="53"/>
        <v>351</v>
      </c>
      <c r="R139" s="10" t="s">
        <v>461</v>
      </c>
      <c r="S139" s="17">
        <v>20</v>
      </c>
      <c r="T139" s="17">
        <v>18</v>
      </c>
      <c r="U139" s="17">
        <v>2</v>
      </c>
      <c r="V139" s="17">
        <v>3</v>
      </c>
      <c r="W139" s="17">
        <v>16</v>
      </c>
      <c r="X139" s="17">
        <v>2</v>
      </c>
      <c r="Y139" s="17">
        <v>11</v>
      </c>
      <c r="Z139" s="17">
        <v>16</v>
      </c>
      <c r="AA139" s="17">
        <v>16</v>
      </c>
      <c r="AB139" s="17">
        <v>28</v>
      </c>
      <c r="AC139" s="17">
        <v>15</v>
      </c>
      <c r="AD139" s="17">
        <v>4</v>
      </c>
      <c r="AE139" s="17">
        <v>16</v>
      </c>
      <c r="AF139" s="17">
        <v>36</v>
      </c>
      <c r="AG139" s="15">
        <f t="shared" si="54"/>
        <v>96</v>
      </c>
      <c r="AH139" s="15">
        <f t="shared" si="55"/>
        <v>107</v>
      </c>
      <c r="AI139" s="100" t="s">
        <v>461</v>
      </c>
      <c r="AJ139" s="12">
        <v>8</v>
      </c>
      <c r="AK139" s="12">
        <v>2</v>
      </c>
      <c r="AL139" s="12">
        <v>2</v>
      </c>
      <c r="AM139" s="12">
        <v>3</v>
      </c>
      <c r="AN139" s="12">
        <v>2</v>
      </c>
      <c r="AO139" s="12">
        <v>2</v>
      </c>
      <c r="AP139" s="12">
        <v>3</v>
      </c>
      <c r="AQ139" s="15">
        <f t="shared" si="56"/>
        <v>22</v>
      </c>
      <c r="AR139" s="17">
        <v>24</v>
      </c>
      <c r="AS139" s="12">
        <v>22</v>
      </c>
      <c r="AT139" s="12">
        <v>2</v>
      </c>
      <c r="AU139" s="12">
        <v>44</v>
      </c>
      <c r="AV139" s="12"/>
      <c r="AW139" s="12">
        <v>8</v>
      </c>
      <c r="AX139" s="117">
        <v>18</v>
      </c>
      <c r="AY139" s="117"/>
      <c r="AZ139" s="44">
        <f t="shared" si="57"/>
        <v>62</v>
      </c>
      <c r="BA139" s="17">
        <f t="shared" si="58"/>
        <v>1</v>
      </c>
      <c r="BB139" s="17">
        <v>1</v>
      </c>
      <c r="BC139" s="31"/>
    </row>
    <row r="140" spans="1:55">
      <c r="A140" s="10" t="s">
        <v>462</v>
      </c>
      <c r="B140" s="17">
        <v>92</v>
      </c>
      <c r="C140" s="17">
        <v>115</v>
      </c>
      <c r="D140" s="17">
        <v>9</v>
      </c>
      <c r="E140" s="17">
        <v>13</v>
      </c>
      <c r="F140" s="17">
        <v>15</v>
      </c>
      <c r="G140" s="17">
        <v>1</v>
      </c>
      <c r="H140" s="17">
        <v>25</v>
      </c>
      <c r="I140" s="17">
        <v>24</v>
      </c>
      <c r="J140" s="17">
        <v>12</v>
      </c>
      <c r="K140" s="17">
        <v>42</v>
      </c>
      <c r="L140" s="17">
        <v>0</v>
      </c>
      <c r="M140" s="17">
        <v>0</v>
      </c>
      <c r="N140" s="17">
        <v>37</v>
      </c>
      <c r="O140" s="17">
        <v>23</v>
      </c>
      <c r="P140" s="15">
        <f t="shared" si="52"/>
        <v>190</v>
      </c>
      <c r="Q140" s="15">
        <f t="shared" si="53"/>
        <v>218</v>
      </c>
      <c r="R140" s="10" t="s">
        <v>462</v>
      </c>
      <c r="S140" s="17">
        <v>2</v>
      </c>
      <c r="T140" s="17">
        <v>4</v>
      </c>
      <c r="U140" s="17">
        <v>2</v>
      </c>
      <c r="V140" s="17">
        <v>3</v>
      </c>
      <c r="W140" s="17">
        <v>4</v>
      </c>
      <c r="X140" s="17">
        <v>0</v>
      </c>
      <c r="Y140" s="17">
        <v>4</v>
      </c>
      <c r="Z140" s="17">
        <v>5</v>
      </c>
      <c r="AA140" s="17">
        <v>3</v>
      </c>
      <c r="AB140" s="17">
        <v>13</v>
      </c>
      <c r="AC140" s="17">
        <v>0</v>
      </c>
      <c r="AD140" s="17">
        <v>0</v>
      </c>
      <c r="AE140" s="17">
        <v>13</v>
      </c>
      <c r="AF140" s="17">
        <v>10</v>
      </c>
      <c r="AG140" s="15">
        <f t="shared" si="54"/>
        <v>28</v>
      </c>
      <c r="AH140" s="15">
        <f t="shared" si="55"/>
        <v>35</v>
      </c>
      <c r="AI140" s="100" t="s">
        <v>462</v>
      </c>
      <c r="AJ140" s="12">
        <v>4</v>
      </c>
      <c r="AK140" s="12">
        <v>1</v>
      </c>
      <c r="AL140" s="12">
        <v>1</v>
      </c>
      <c r="AM140" s="12">
        <v>1</v>
      </c>
      <c r="AN140" s="12">
        <v>1</v>
      </c>
      <c r="AO140" s="12">
        <v>0</v>
      </c>
      <c r="AP140" s="12">
        <v>1</v>
      </c>
      <c r="AQ140" s="15">
        <f t="shared" si="56"/>
        <v>9</v>
      </c>
      <c r="AR140" s="17">
        <v>7</v>
      </c>
      <c r="AS140" s="12">
        <v>7</v>
      </c>
      <c r="AT140" s="12">
        <v>0</v>
      </c>
      <c r="AU140" s="12">
        <v>15</v>
      </c>
      <c r="AV140" s="12"/>
      <c r="AW140" s="12">
        <v>3</v>
      </c>
      <c r="AX140" s="117">
        <v>18</v>
      </c>
      <c r="AY140" s="117"/>
      <c r="AZ140" s="44">
        <f t="shared" si="57"/>
        <v>33</v>
      </c>
      <c r="BA140" s="17">
        <f t="shared" si="58"/>
        <v>1</v>
      </c>
      <c r="BB140" s="17">
        <v>1</v>
      </c>
      <c r="BC140" s="31"/>
    </row>
    <row r="141" spans="1:55">
      <c r="A141" s="10" t="s">
        <v>463</v>
      </c>
      <c r="B141" s="17">
        <v>31</v>
      </c>
      <c r="C141" s="17">
        <v>22</v>
      </c>
      <c r="D141" s="17">
        <v>2</v>
      </c>
      <c r="E141" s="17">
        <v>7</v>
      </c>
      <c r="F141" s="17">
        <v>0</v>
      </c>
      <c r="G141" s="17">
        <v>0</v>
      </c>
      <c r="H141" s="17">
        <v>10</v>
      </c>
      <c r="I141" s="17">
        <v>3</v>
      </c>
      <c r="J141" s="17">
        <v>4</v>
      </c>
      <c r="K141" s="17">
        <v>9</v>
      </c>
      <c r="L141" s="17">
        <v>0</v>
      </c>
      <c r="M141" s="17">
        <v>0</v>
      </c>
      <c r="N141" s="17">
        <v>15</v>
      </c>
      <c r="O141" s="17">
        <v>0</v>
      </c>
      <c r="P141" s="15">
        <f t="shared" si="52"/>
        <v>62</v>
      </c>
      <c r="Q141" s="15">
        <f t="shared" si="53"/>
        <v>41</v>
      </c>
      <c r="R141" s="10" t="s">
        <v>463</v>
      </c>
      <c r="S141" s="17">
        <v>4</v>
      </c>
      <c r="T141" s="17">
        <v>1</v>
      </c>
      <c r="U141" s="17">
        <v>0</v>
      </c>
      <c r="V141" s="17">
        <v>0</v>
      </c>
      <c r="W141" s="17">
        <v>0</v>
      </c>
      <c r="X141" s="17">
        <v>0</v>
      </c>
      <c r="Y141" s="17">
        <v>0</v>
      </c>
      <c r="Z141" s="17">
        <v>0</v>
      </c>
      <c r="AA141" s="17">
        <v>2</v>
      </c>
      <c r="AB141" s="17">
        <v>1</v>
      </c>
      <c r="AC141" s="17">
        <v>0</v>
      </c>
      <c r="AD141" s="17">
        <v>0</v>
      </c>
      <c r="AE141" s="17">
        <v>2</v>
      </c>
      <c r="AF141" s="17">
        <v>0</v>
      </c>
      <c r="AG141" s="15">
        <f t="shared" si="54"/>
        <v>8</v>
      </c>
      <c r="AH141" s="15">
        <f t="shared" si="55"/>
        <v>2</v>
      </c>
      <c r="AI141" s="100" t="s">
        <v>463</v>
      </c>
      <c r="AJ141" s="12">
        <v>1</v>
      </c>
      <c r="AK141" s="12">
        <v>1</v>
      </c>
      <c r="AL141" s="12">
        <v>0</v>
      </c>
      <c r="AM141" s="12">
        <v>1</v>
      </c>
      <c r="AN141" s="12">
        <v>1</v>
      </c>
      <c r="AO141" s="12">
        <v>0</v>
      </c>
      <c r="AP141" s="12">
        <v>1</v>
      </c>
      <c r="AQ141" s="15">
        <f t="shared" si="56"/>
        <v>5</v>
      </c>
      <c r="AR141" s="17">
        <v>3</v>
      </c>
      <c r="AS141" s="12">
        <v>3</v>
      </c>
      <c r="AT141" s="12">
        <v>0</v>
      </c>
      <c r="AU141" s="12">
        <v>15</v>
      </c>
      <c r="AV141" s="12"/>
      <c r="AW141" s="12">
        <v>0</v>
      </c>
      <c r="AX141" s="117">
        <v>12</v>
      </c>
      <c r="AY141" s="117"/>
      <c r="AZ141" s="44">
        <f t="shared" si="57"/>
        <v>27</v>
      </c>
      <c r="BA141" s="17">
        <f t="shared" si="58"/>
        <v>1</v>
      </c>
      <c r="BB141" s="17">
        <v>1</v>
      </c>
      <c r="BC141" s="31"/>
    </row>
    <row r="142" spans="1:55">
      <c r="A142" s="10" t="s">
        <v>464</v>
      </c>
      <c r="B142" s="17">
        <v>28</v>
      </c>
      <c r="C142" s="17">
        <v>17</v>
      </c>
      <c r="D142" s="17">
        <v>3</v>
      </c>
      <c r="E142" s="17">
        <v>5</v>
      </c>
      <c r="F142" s="17">
        <v>0</v>
      </c>
      <c r="G142" s="17">
        <v>0</v>
      </c>
      <c r="H142" s="17">
        <v>7</v>
      </c>
      <c r="I142" s="17">
        <v>0</v>
      </c>
      <c r="J142" s="17">
        <v>10</v>
      </c>
      <c r="K142" s="17">
        <v>8</v>
      </c>
      <c r="L142" s="17">
        <v>0</v>
      </c>
      <c r="M142" s="17">
        <v>0</v>
      </c>
      <c r="N142" s="17">
        <v>6</v>
      </c>
      <c r="O142" s="17">
        <v>1</v>
      </c>
      <c r="P142" s="15">
        <f t="shared" si="52"/>
        <v>54</v>
      </c>
      <c r="Q142" s="15">
        <f t="shared" si="53"/>
        <v>31</v>
      </c>
      <c r="R142" s="10" t="s">
        <v>464</v>
      </c>
      <c r="S142" s="17">
        <v>1</v>
      </c>
      <c r="T142" s="17">
        <v>0</v>
      </c>
      <c r="U142" s="17">
        <v>0</v>
      </c>
      <c r="V142" s="17">
        <v>0</v>
      </c>
      <c r="W142" s="17">
        <v>0</v>
      </c>
      <c r="X142" s="17">
        <v>0</v>
      </c>
      <c r="Y142" s="17">
        <v>0</v>
      </c>
      <c r="Z142" s="17">
        <v>0</v>
      </c>
      <c r="AA142" s="17">
        <v>0</v>
      </c>
      <c r="AB142" s="17">
        <v>1</v>
      </c>
      <c r="AC142" s="17">
        <v>0</v>
      </c>
      <c r="AD142" s="17">
        <v>0</v>
      </c>
      <c r="AE142" s="17">
        <v>3</v>
      </c>
      <c r="AF142" s="17">
        <v>1</v>
      </c>
      <c r="AG142" s="15">
        <f t="shared" si="54"/>
        <v>4</v>
      </c>
      <c r="AH142" s="15">
        <f t="shared" si="55"/>
        <v>2</v>
      </c>
      <c r="AI142" s="100" t="s">
        <v>464</v>
      </c>
      <c r="AJ142" s="12">
        <v>1</v>
      </c>
      <c r="AK142" s="12">
        <v>1</v>
      </c>
      <c r="AL142" s="12">
        <v>0</v>
      </c>
      <c r="AM142" s="12">
        <v>1</v>
      </c>
      <c r="AN142" s="12">
        <v>1</v>
      </c>
      <c r="AO142" s="12">
        <v>0</v>
      </c>
      <c r="AP142" s="12">
        <v>1</v>
      </c>
      <c r="AQ142" s="15">
        <f t="shared" si="56"/>
        <v>5</v>
      </c>
      <c r="AR142" s="17">
        <v>4</v>
      </c>
      <c r="AS142" s="12">
        <v>4</v>
      </c>
      <c r="AT142" s="12">
        <v>0</v>
      </c>
      <c r="AU142" s="12">
        <v>11</v>
      </c>
      <c r="AV142" s="12"/>
      <c r="AW142" s="12">
        <v>2</v>
      </c>
      <c r="AX142" s="117">
        <v>3</v>
      </c>
      <c r="AY142" s="117"/>
      <c r="AZ142" s="44">
        <f t="shared" si="57"/>
        <v>14</v>
      </c>
      <c r="BA142" s="17">
        <f t="shared" si="58"/>
        <v>1</v>
      </c>
      <c r="BB142" s="17">
        <v>1</v>
      </c>
      <c r="BC142" s="31"/>
    </row>
    <row r="143" spans="1:55">
      <c r="A143" s="10" t="s">
        <v>465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5">
        <f t="shared" si="52"/>
        <v>0</v>
      </c>
      <c r="Q143" s="15">
        <f t="shared" si="53"/>
        <v>0</v>
      </c>
      <c r="R143" s="10" t="s">
        <v>465</v>
      </c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5">
        <f t="shared" si="54"/>
        <v>0</v>
      </c>
      <c r="AH143" s="15">
        <f t="shared" si="55"/>
        <v>0</v>
      </c>
      <c r="AI143" s="100" t="s">
        <v>465</v>
      </c>
      <c r="AJ143" s="12"/>
      <c r="AK143" s="12"/>
      <c r="AL143" s="12"/>
      <c r="AM143" s="12"/>
      <c r="AN143" s="12"/>
      <c r="AO143" s="12"/>
      <c r="AP143" s="12"/>
      <c r="AQ143" s="15">
        <f t="shared" si="56"/>
        <v>0</v>
      </c>
      <c r="AR143" s="17"/>
      <c r="AS143" s="12"/>
      <c r="AT143" s="12"/>
      <c r="AU143" s="12"/>
      <c r="AV143" s="12"/>
      <c r="AW143" s="12">
        <v>0</v>
      </c>
      <c r="AX143" s="117"/>
      <c r="AY143" s="117"/>
      <c r="AZ143" s="44">
        <f t="shared" si="57"/>
        <v>0</v>
      </c>
      <c r="BA143" s="17">
        <f t="shared" si="58"/>
        <v>0</v>
      </c>
      <c r="BB143" s="17">
        <v>0</v>
      </c>
      <c r="BC143" s="31"/>
    </row>
    <row r="144" spans="1:55">
      <c r="A144" s="10" t="s">
        <v>561</v>
      </c>
      <c r="B144" s="17">
        <v>36</v>
      </c>
      <c r="C144" s="17">
        <v>36</v>
      </c>
      <c r="D144" s="17">
        <v>6</v>
      </c>
      <c r="E144" s="17">
        <v>7</v>
      </c>
      <c r="F144" s="17">
        <v>0</v>
      </c>
      <c r="G144" s="17">
        <v>0</v>
      </c>
      <c r="H144" s="17">
        <v>6</v>
      </c>
      <c r="I144" s="17">
        <v>0</v>
      </c>
      <c r="J144" s="17">
        <v>8</v>
      </c>
      <c r="K144" s="17">
        <v>13</v>
      </c>
      <c r="L144" s="17">
        <v>0</v>
      </c>
      <c r="M144" s="17">
        <v>0</v>
      </c>
      <c r="N144" s="17">
        <v>0</v>
      </c>
      <c r="O144" s="17">
        <v>0</v>
      </c>
      <c r="P144" s="15">
        <f t="shared" si="52"/>
        <v>56</v>
      </c>
      <c r="Q144" s="15">
        <f t="shared" si="53"/>
        <v>56</v>
      </c>
      <c r="R144" s="10" t="s">
        <v>561</v>
      </c>
      <c r="S144" s="17">
        <v>1</v>
      </c>
      <c r="T144" s="17">
        <v>3</v>
      </c>
      <c r="U144" s="17">
        <v>0</v>
      </c>
      <c r="V144" s="17">
        <v>0</v>
      </c>
      <c r="W144" s="17">
        <v>0</v>
      </c>
      <c r="X144" s="17">
        <v>0</v>
      </c>
      <c r="Y144" s="17">
        <v>1</v>
      </c>
      <c r="Z144" s="17">
        <v>0</v>
      </c>
      <c r="AA144" s="17">
        <v>3</v>
      </c>
      <c r="AB144" s="17">
        <v>1</v>
      </c>
      <c r="AC144" s="17">
        <v>0</v>
      </c>
      <c r="AD144" s="17">
        <v>0</v>
      </c>
      <c r="AE144" s="17">
        <v>0</v>
      </c>
      <c r="AF144" s="17">
        <v>0</v>
      </c>
      <c r="AG144" s="15">
        <f t="shared" si="54"/>
        <v>5</v>
      </c>
      <c r="AH144" s="15">
        <f t="shared" si="55"/>
        <v>4</v>
      </c>
      <c r="AI144" s="100" t="s">
        <v>561</v>
      </c>
      <c r="AJ144" s="12">
        <v>2</v>
      </c>
      <c r="AK144" s="12">
        <v>1</v>
      </c>
      <c r="AL144" s="12"/>
      <c r="AM144" s="12">
        <v>1</v>
      </c>
      <c r="AN144" s="12">
        <v>1</v>
      </c>
      <c r="AO144" s="12">
        <v>0</v>
      </c>
      <c r="AP144" s="12">
        <v>0</v>
      </c>
      <c r="AQ144" s="15">
        <f t="shared" si="56"/>
        <v>5</v>
      </c>
      <c r="AR144" s="17">
        <v>5</v>
      </c>
      <c r="AS144" s="12">
        <v>5</v>
      </c>
      <c r="AT144" s="12">
        <v>0</v>
      </c>
      <c r="AU144" s="12">
        <v>14</v>
      </c>
      <c r="AV144" s="12"/>
      <c r="AW144" s="12">
        <v>5</v>
      </c>
      <c r="AX144" s="117">
        <v>6</v>
      </c>
      <c r="AY144" s="117"/>
      <c r="AZ144" s="44">
        <f t="shared" si="57"/>
        <v>20</v>
      </c>
      <c r="BA144" s="17">
        <f t="shared" si="58"/>
        <v>1</v>
      </c>
      <c r="BB144" s="17">
        <v>1</v>
      </c>
      <c r="BC144" s="31"/>
    </row>
    <row r="145" spans="1:55">
      <c r="A145" s="10" t="s">
        <v>467</v>
      </c>
      <c r="B145" s="17">
        <v>48</v>
      </c>
      <c r="C145" s="17">
        <v>25</v>
      </c>
      <c r="D145" s="17">
        <v>9</v>
      </c>
      <c r="E145" s="17">
        <v>15</v>
      </c>
      <c r="F145" s="17">
        <v>0</v>
      </c>
      <c r="G145" s="17">
        <v>0</v>
      </c>
      <c r="H145" s="17">
        <v>50</v>
      </c>
      <c r="I145" s="17">
        <v>18</v>
      </c>
      <c r="J145" s="17">
        <v>22</v>
      </c>
      <c r="K145" s="17">
        <v>44</v>
      </c>
      <c r="L145" s="17">
        <v>0</v>
      </c>
      <c r="M145" s="17">
        <v>0</v>
      </c>
      <c r="N145" s="17">
        <v>50</v>
      </c>
      <c r="O145" s="17">
        <v>29</v>
      </c>
      <c r="P145" s="15">
        <f t="shared" si="52"/>
        <v>179</v>
      </c>
      <c r="Q145" s="15">
        <f t="shared" si="53"/>
        <v>131</v>
      </c>
      <c r="R145" s="10" t="s">
        <v>467</v>
      </c>
      <c r="S145" s="17">
        <v>5</v>
      </c>
      <c r="T145" s="17">
        <v>3</v>
      </c>
      <c r="U145" s="17">
        <v>0</v>
      </c>
      <c r="V145" s="17">
        <v>2</v>
      </c>
      <c r="W145" s="17">
        <v>0</v>
      </c>
      <c r="X145" s="17">
        <v>0</v>
      </c>
      <c r="Y145" s="17">
        <v>6</v>
      </c>
      <c r="Z145" s="17">
        <v>3</v>
      </c>
      <c r="AA145" s="17">
        <v>12</v>
      </c>
      <c r="AB145" s="17">
        <v>25</v>
      </c>
      <c r="AC145" s="17">
        <v>0</v>
      </c>
      <c r="AD145" s="17">
        <v>0</v>
      </c>
      <c r="AE145" s="17">
        <v>18</v>
      </c>
      <c r="AF145" s="17">
        <v>11</v>
      </c>
      <c r="AG145" s="15">
        <f t="shared" si="54"/>
        <v>41</v>
      </c>
      <c r="AH145" s="15">
        <f t="shared" si="55"/>
        <v>44</v>
      </c>
      <c r="AI145" s="100" t="s">
        <v>467</v>
      </c>
      <c r="AJ145" s="12">
        <v>3</v>
      </c>
      <c r="AK145" s="12">
        <v>1</v>
      </c>
      <c r="AL145" s="12">
        <v>0</v>
      </c>
      <c r="AM145" s="12">
        <v>2</v>
      </c>
      <c r="AN145" s="12">
        <v>2</v>
      </c>
      <c r="AO145" s="12">
        <v>0</v>
      </c>
      <c r="AP145" s="12">
        <v>2</v>
      </c>
      <c r="AQ145" s="15">
        <f t="shared" si="56"/>
        <v>10</v>
      </c>
      <c r="AR145" s="17">
        <v>26</v>
      </c>
      <c r="AS145" s="12">
        <v>19</v>
      </c>
      <c r="AT145" s="12">
        <v>7</v>
      </c>
      <c r="AU145" s="12">
        <v>25</v>
      </c>
      <c r="AV145" s="12"/>
      <c r="AW145" s="12">
        <v>0</v>
      </c>
      <c r="AX145" s="117">
        <v>15</v>
      </c>
      <c r="AY145" s="117"/>
      <c r="AZ145" s="44">
        <f t="shared" si="57"/>
        <v>40</v>
      </c>
      <c r="BA145" s="17">
        <f t="shared" si="58"/>
        <v>1</v>
      </c>
      <c r="BB145" s="17">
        <v>1</v>
      </c>
      <c r="BC145" s="31"/>
    </row>
    <row r="146" spans="1:55">
      <c r="A146" s="10" t="s">
        <v>468</v>
      </c>
      <c r="B146" s="17">
        <v>45</v>
      </c>
      <c r="C146" s="17">
        <v>37</v>
      </c>
      <c r="D146" s="17">
        <v>5</v>
      </c>
      <c r="E146" s="17">
        <v>13</v>
      </c>
      <c r="F146" s="17">
        <v>0</v>
      </c>
      <c r="G146" s="17">
        <v>0</v>
      </c>
      <c r="H146" s="17">
        <v>5</v>
      </c>
      <c r="I146" s="17">
        <v>2</v>
      </c>
      <c r="J146" s="17">
        <v>6</v>
      </c>
      <c r="K146" s="17">
        <v>11</v>
      </c>
      <c r="L146" s="17">
        <v>0</v>
      </c>
      <c r="M146" s="17">
        <v>0</v>
      </c>
      <c r="N146" s="17">
        <v>12</v>
      </c>
      <c r="O146" s="17">
        <v>4</v>
      </c>
      <c r="P146" s="15">
        <f t="shared" si="52"/>
        <v>73</v>
      </c>
      <c r="Q146" s="15">
        <f t="shared" si="53"/>
        <v>67</v>
      </c>
      <c r="R146" s="10" t="s">
        <v>468</v>
      </c>
      <c r="S146" s="17">
        <v>2</v>
      </c>
      <c r="T146" s="17">
        <v>5</v>
      </c>
      <c r="U146" s="17">
        <v>0</v>
      </c>
      <c r="V146" s="17">
        <v>0</v>
      </c>
      <c r="W146" s="17">
        <v>0</v>
      </c>
      <c r="X146" s="17">
        <v>0</v>
      </c>
      <c r="Y146" s="17">
        <v>0</v>
      </c>
      <c r="Z146" s="17">
        <v>0</v>
      </c>
      <c r="AA146" s="17">
        <v>1</v>
      </c>
      <c r="AB146" s="17">
        <v>7</v>
      </c>
      <c r="AC146" s="17">
        <v>0</v>
      </c>
      <c r="AD146" s="17">
        <v>0</v>
      </c>
      <c r="AE146" s="17">
        <v>7</v>
      </c>
      <c r="AF146" s="17">
        <v>2</v>
      </c>
      <c r="AG146" s="15">
        <f t="shared" si="54"/>
        <v>10</v>
      </c>
      <c r="AH146" s="15">
        <f t="shared" si="55"/>
        <v>14</v>
      </c>
      <c r="AI146" s="100" t="s">
        <v>468</v>
      </c>
      <c r="AJ146" s="12">
        <v>2</v>
      </c>
      <c r="AK146" s="12">
        <v>1</v>
      </c>
      <c r="AL146" s="12">
        <v>0</v>
      </c>
      <c r="AM146" s="12">
        <v>1</v>
      </c>
      <c r="AN146" s="12">
        <v>1</v>
      </c>
      <c r="AO146" s="12">
        <v>0</v>
      </c>
      <c r="AP146" s="12">
        <v>1</v>
      </c>
      <c r="AQ146" s="15">
        <f t="shared" si="56"/>
        <v>6</v>
      </c>
      <c r="AR146" s="17">
        <v>9</v>
      </c>
      <c r="AS146" s="12">
        <v>6</v>
      </c>
      <c r="AT146" s="12">
        <v>3</v>
      </c>
      <c r="AU146" s="12">
        <v>11</v>
      </c>
      <c r="AV146" s="12"/>
      <c r="AW146" s="12">
        <v>1</v>
      </c>
      <c r="AX146" s="117">
        <v>13</v>
      </c>
      <c r="AY146" s="117"/>
      <c r="AZ146" s="44">
        <f t="shared" si="57"/>
        <v>24</v>
      </c>
      <c r="BA146" s="17">
        <f t="shared" si="58"/>
        <v>1</v>
      </c>
      <c r="BB146" s="17">
        <v>1</v>
      </c>
      <c r="BC146" s="31"/>
    </row>
    <row r="147" spans="1:55">
      <c r="A147" s="10" t="s">
        <v>469</v>
      </c>
      <c r="B147" s="17">
        <v>39</v>
      </c>
      <c r="C147" s="17">
        <v>17</v>
      </c>
      <c r="D147" s="17">
        <v>9</v>
      </c>
      <c r="E147" s="17">
        <v>8</v>
      </c>
      <c r="F147" s="17">
        <v>0</v>
      </c>
      <c r="G147" s="17">
        <v>0</v>
      </c>
      <c r="H147" s="17">
        <v>15</v>
      </c>
      <c r="I147" s="17">
        <v>6</v>
      </c>
      <c r="J147" s="17">
        <v>13</v>
      </c>
      <c r="K147" s="17">
        <v>12</v>
      </c>
      <c r="L147" s="17">
        <v>0</v>
      </c>
      <c r="M147" s="17">
        <v>0</v>
      </c>
      <c r="N147" s="17">
        <v>12</v>
      </c>
      <c r="O147" s="17">
        <v>5</v>
      </c>
      <c r="P147" s="15">
        <f t="shared" si="52"/>
        <v>88</v>
      </c>
      <c r="Q147" s="15">
        <f t="shared" si="53"/>
        <v>48</v>
      </c>
      <c r="R147" s="10" t="s">
        <v>469</v>
      </c>
      <c r="S147" s="17">
        <v>2</v>
      </c>
      <c r="T147" s="17">
        <v>2</v>
      </c>
      <c r="U147" s="17">
        <v>0</v>
      </c>
      <c r="V147" s="17">
        <v>0</v>
      </c>
      <c r="W147" s="17">
        <v>0</v>
      </c>
      <c r="X147" s="17">
        <v>0</v>
      </c>
      <c r="Y147" s="17">
        <v>0</v>
      </c>
      <c r="Z147" s="17">
        <v>0</v>
      </c>
      <c r="AA147" s="17">
        <v>6</v>
      </c>
      <c r="AB147" s="17">
        <v>7</v>
      </c>
      <c r="AC147" s="17">
        <v>0</v>
      </c>
      <c r="AD147" s="17">
        <v>0</v>
      </c>
      <c r="AE147" s="17">
        <v>6</v>
      </c>
      <c r="AF147" s="17">
        <v>2</v>
      </c>
      <c r="AG147" s="15">
        <f t="shared" si="54"/>
        <v>14</v>
      </c>
      <c r="AH147" s="15">
        <f t="shared" si="55"/>
        <v>11</v>
      </c>
      <c r="AI147" s="100" t="s">
        <v>469</v>
      </c>
      <c r="AJ147" s="12">
        <v>2</v>
      </c>
      <c r="AK147" s="12">
        <v>1</v>
      </c>
      <c r="AL147" s="12">
        <v>0</v>
      </c>
      <c r="AM147" s="12">
        <v>1</v>
      </c>
      <c r="AN147" s="12">
        <v>1</v>
      </c>
      <c r="AO147" s="12">
        <v>0</v>
      </c>
      <c r="AP147" s="12">
        <v>1</v>
      </c>
      <c r="AQ147" s="15">
        <f t="shared" si="56"/>
        <v>6</v>
      </c>
      <c r="AR147" s="17">
        <v>6</v>
      </c>
      <c r="AS147" s="12">
        <v>6</v>
      </c>
      <c r="AT147" s="12">
        <v>0</v>
      </c>
      <c r="AU147" s="12">
        <v>11</v>
      </c>
      <c r="AV147" s="12"/>
      <c r="AW147" s="12">
        <v>0</v>
      </c>
      <c r="AX147" s="117">
        <v>6</v>
      </c>
      <c r="AY147" s="117"/>
      <c r="AZ147" s="44">
        <f t="shared" si="57"/>
        <v>17</v>
      </c>
      <c r="BA147" s="17">
        <f t="shared" si="58"/>
        <v>1</v>
      </c>
      <c r="BB147" s="17">
        <v>1</v>
      </c>
      <c r="BC147" s="31"/>
    </row>
    <row r="148" spans="1:55">
      <c r="A148" s="10" t="s">
        <v>470</v>
      </c>
      <c r="B148" s="17">
        <v>80</v>
      </c>
      <c r="C148" s="17">
        <v>68</v>
      </c>
      <c r="D148" s="17">
        <v>13</v>
      </c>
      <c r="E148" s="17">
        <v>11</v>
      </c>
      <c r="F148" s="17">
        <v>6</v>
      </c>
      <c r="G148" s="17">
        <v>2</v>
      </c>
      <c r="H148" s="17">
        <v>28</v>
      </c>
      <c r="I148" s="17">
        <v>6</v>
      </c>
      <c r="J148" s="17">
        <v>19</v>
      </c>
      <c r="K148" s="17">
        <v>25</v>
      </c>
      <c r="L148" s="17">
        <v>6</v>
      </c>
      <c r="M148" s="17">
        <v>0</v>
      </c>
      <c r="N148" s="17">
        <v>25</v>
      </c>
      <c r="O148" s="17">
        <v>13</v>
      </c>
      <c r="P148" s="15">
        <f t="shared" si="52"/>
        <v>177</v>
      </c>
      <c r="Q148" s="15">
        <f t="shared" si="53"/>
        <v>125</v>
      </c>
      <c r="R148" s="10" t="s">
        <v>470</v>
      </c>
      <c r="S148" s="17">
        <v>18</v>
      </c>
      <c r="T148" s="17">
        <v>4</v>
      </c>
      <c r="U148" s="17">
        <v>2</v>
      </c>
      <c r="V148" s="17">
        <v>0</v>
      </c>
      <c r="W148" s="17">
        <v>2</v>
      </c>
      <c r="X148" s="17">
        <v>1</v>
      </c>
      <c r="Y148" s="17">
        <v>4</v>
      </c>
      <c r="Z148" s="17">
        <v>0</v>
      </c>
      <c r="AA148" s="17">
        <v>14</v>
      </c>
      <c r="AB148" s="17">
        <v>18</v>
      </c>
      <c r="AC148" s="17">
        <v>0</v>
      </c>
      <c r="AD148" s="17">
        <v>0</v>
      </c>
      <c r="AE148" s="17">
        <v>7</v>
      </c>
      <c r="AF148" s="17">
        <v>4</v>
      </c>
      <c r="AG148" s="15">
        <f t="shared" si="54"/>
        <v>47</v>
      </c>
      <c r="AH148" s="15">
        <f t="shared" si="55"/>
        <v>27</v>
      </c>
      <c r="AI148" s="100" t="s">
        <v>470</v>
      </c>
      <c r="AJ148" s="12">
        <v>3</v>
      </c>
      <c r="AK148" s="12">
        <v>1</v>
      </c>
      <c r="AL148" s="12">
        <v>1</v>
      </c>
      <c r="AM148" s="12">
        <v>1</v>
      </c>
      <c r="AN148" s="12">
        <v>1</v>
      </c>
      <c r="AO148" s="12">
        <v>1</v>
      </c>
      <c r="AP148" s="12">
        <v>1</v>
      </c>
      <c r="AQ148" s="15">
        <f t="shared" si="56"/>
        <v>9</v>
      </c>
      <c r="AR148" s="17">
        <v>10</v>
      </c>
      <c r="AS148" s="12">
        <v>8</v>
      </c>
      <c r="AT148" s="12">
        <v>2</v>
      </c>
      <c r="AU148" s="12">
        <v>18</v>
      </c>
      <c r="AV148" s="12"/>
      <c r="AW148" s="12">
        <v>3</v>
      </c>
      <c r="AX148" s="117">
        <v>17</v>
      </c>
      <c r="AY148" s="117"/>
      <c r="AZ148" s="44">
        <f t="shared" si="57"/>
        <v>35</v>
      </c>
      <c r="BA148" s="17">
        <f t="shared" si="58"/>
        <v>1</v>
      </c>
      <c r="BB148" s="17">
        <v>1</v>
      </c>
      <c r="BC148" s="31"/>
    </row>
    <row r="149" spans="1:55">
      <c r="A149" s="10" t="s">
        <v>471</v>
      </c>
      <c r="B149" s="17">
        <v>35</v>
      </c>
      <c r="C149" s="17">
        <v>17</v>
      </c>
      <c r="D149" s="17">
        <v>8</v>
      </c>
      <c r="E149" s="17">
        <v>6</v>
      </c>
      <c r="F149" s="17">
        <v>0</v>
      </c>
      <c r="G149" s="17">
        <v>0</v>
      </c>
      <c r="H149" s="17">
        <v>5</v>
      </c>
      <c r="I149" s="17">
        <v>4</v>
      </c>
      <c r="J149" s="17">
        <v>17</v>
      </c>
      <c r="K149" s="17">
        <v>12</v>
      </c>
      <c r="L149" s="17">
        <v>0</v>
      </c>
      <c r="M149" s="17">
        <v>0</v>
      </c>
      <c r="N149" s="17">
        <v>13</v>
      </c>
      <c r="O149" s="17">
        <v>8</v>
      </c>
      <c r="P149" s="15">
        <f t="shared" si="52"/>
        <v>78</v>
      </c>
      <c r="Q149" s="15">
        <f t="shared" si="53"/>
        <v>47</v>
      </c>
      <c r="R149" s="10" t="s">
        <v>471</v>
      </c>
      <c r="S149" s="17">
        <v>3</v>
      </c>
      <c r="T149" s="17">
        <v>1</v>
      </c>
      <c r="U149" s="17">
        <v>0</v>
      </c>
      <c r="V149" s="17">
        <v>1</v>
      </c>
      <c r="W149" s="17">
        <v>0</v>
      </c>
      <c r="X149" s="17">
        <v>0</v>
      </c>
      <c r="Y149" s="17">
        <v>3</v>
      </c>
      <c r="Z149" s="17">
        <v>2</v>
      </c>
      <c r="AA149" s="17">
        <v>13</v>
      </c>
      <c r="AB149" s="17">
        <v>4</v>
      </c>
      <c r="AC149" s="17">
        <v>0</v>
      </c>
      <c r="AD149" s="17">
        <v>0</v>
      </c>
      <c r="AE149" s="17">
        <v>0</v>
      </c>
      <c r="AF149" s="17">
        <v>0</v>
      </c>
      <c r="AG149" s="15">
        <f t="shared" si="54"/>
        <v>19</v>
      </c>
      <c r="AH149" s="15">
        <f t="shared" si="55"/>
        <v>8</v>
      </c>
      <c r="AI149" s="100" t="s">
        <v>471</v>
      </c>
      <c r="AJ149" s="12">
        <v>1</v>
      </c>
      <c r="AK149" s="12">
        <v>1</v>
      </c>
      <c r="AL149" s="12">
        <v>0</v>
      </c>
      <c r="AM149" s="12">
        <v>1</v>
      </c>
      <c r="AN149" s="12">
        <v>1</v>
      </c>
      <c r="AO149" s="12">
        <v>0</v>
      </c>
      <c r="AP149" s="12">
        <v>1</v>
      </c>
      <c r="AQ149" s="15">
        <f t="shared" si="56"/>
        <v>5</v>
      </c>
      <c r="AR149" s="17">
        <v>3</v>
      </c>
      <c r="AS149" s="12">
        <v>3</v>
      </c>
      <c r="AT149" s="12">
        <v>0</v>
      </c>
      <c r="AU149" s="12">
        <v>9</v>
      </c>
      <c r="AV149" s="12"/>
      <c r="AW149" s="12">
        <v>3</v>
      </c>
      <c r="AX149" s="117">
        <v>1</v>
      </c>
      <c r="AY149" s="117"/>
      <c r="AZ149" s="44">
        <f t="shared" si="57"/>
        <v>10</v>
      </c>
      <c r="BA149" s="17">
        <f t="shared" si="58"/>
        <v>1</v>
      </c>
      <c r="BB149" s="17">
        <v>1</v>
      </c>
      <c r="BC149" s="31"/>
    </row>
    <row r="150" spans="1:55">
      <c r="A150" s="10" t="s">
        <v>472</v>
      </c>
      <c r="B150" s="17">
        <v>110</v>
      </c>
      <c r="C150" s="17">
        <v>113</v>
      </c>
      <c r="D150" s="17">
        <v>16</v>
      </c>
      <c r="E150" s="17">
        <v>32</v>
      </c>
      <c r="F150" s="17">
        <v>21</v>
      </c>
      <c r="G150" s="17">
        <v>6</v>
      </c>
      <c r="H150" s="17">
        <v>47</v>
      </c>
      <c r="I150" s="17">
        <v>37</v>
      </c>
      <c r="J150" s="17">
        <v>41</v>
      </c>
      <c r="K150" s="17">
        <v>85</v>
      </c>
      <c r="L150" s="17">
        <v>19</v>
      </c>
      <c r="M150" s="17">
        <v>5</v>
      </c>
      <c r="N150" s="17">
        <v>77</v>
      </c>
      <c r="O150" s="17">
        <v>41</v>
      </c>
      <c r="P150" s="15">
        <f t="shared" si="52"/>
        <v>331</v>
      </c>
      <c r="Q150" s="15">
        <f t="shared" si="53"/>
        <v>319</v>
      </c>
      <c r="R150" s="10" t="s">
        <v>472</v>
      </c>
      <c r="S150" s="17">
        <v>25</v>
      </c>
      <c r="T150" s="17">
        <v>24</v>
      </c>
      <c r="U150" s="17">
        <v>2</v>
      </c>
      <c r="V150" s="17">
        <v>5</v>
      </c>
      <c r="W150" s="17">
        <v>0</v>
      </c>
      <c r="X150" s="17">
        <v>0</v>
      </c>
      <c r="Y150" s="17">
        <v>11</v>
      </c>
      <c r="Z150" s="17">
        <v>8</v>
      </c>
      <c r="AA150" s="17">
        <v>12</v>
      </c>
      <c r="AB150" s="17">
        <v>38</v>
      </c>
      <c r="AC150" s="17">
        <v>2</v>
      </c>
      <c r="AD150" s="17">
        <v>1</v>
      </c>
      <c r="AE150" s="17">
        <v>44</v>
      </c>
      <c r="AF150" s="17">
        <v>25</v>
      </c>
      <c r="AG150" s="15">
        <f t="shared" si="54"/>
        <v>96</v>
      </c>
      <c r="AH150" s="15">
        <f t="shared" si="55"/>
        <v>101</v>
      </c>
      <c r="AI150" s="100" t="s">
        <v>472</v>
      </c>
      <c r="AJ150" s="12">
        <v>6</v>
      </c>
      <c r="AK150" s="12">
        <v>1</v>
      </c>
      <c r="AL150" s="12">
        <v>1</v>
      </c>
      <c r="AM150" s="12">
        <v>2</v>
      </c>
      <c r="AN150" s="12">
        <v>3</v>
      </c>
      <c r="AO150" s="12">
        <v>1</v>
      </c>
      <c r="AP150" s="12">
        <v>3</v>
      </c>
      <c r="AQ150" s="15">
        <f t="shared" si="56"/>
        <v>17</v>
      </c>
      <c r="AR150" s="17">
        <v>20</v>
      </c>
      <c r="AS150" s="12">
        <v>17</v>
      </c>
      <c r="AT150" s="12">
        <v>3</v>
      </c>
      <c r="AU150" s="12">
        <v>40</v>
      </c>
      <c r="AV150" s="12"/>
      <c r="AW150" s="12">
        <v>2</v>
      </c>
      <c r="AX150" s="117">
        <v>17</v>
      </c>
      <c r="AY150" s="117"/>
      <c r="AZ150" s="44">
        <f t="shared" si="57"/>
        <v>57</v>
      </c>
      <c r="BA150" s="17">
        <f t="shared" si="58"/>
        <v>1</v>
      </c>
      <c r="BB150" s="17">
        <v>1</v>
      </c>
      <c r="BC150" s="31"/>
    </row>
    <row r="151" spans="1:55">
      <c r="A151" s="10" t="s">
        <v>562</v>
      </c>
      <c r="B151" s="17">
        <v>30</v>
      </c>
      <c r="C151" s="17">
        <v>26</v>
      </c>
      <c r="D151" s="17">
        <v>0</v>
      </c>
      <c r="E151" s="17">
        <v>0</v>
      </c>
      <c r="F151" s="17">
        <v>0</v>
      </c>
      <c r="G151" s="17">
        <v>0</v>
      </c>
      <c r="H151" s="17">
        <v>10</v>
      </c>
      <c r="I151" s="17">
        <v>10</v>
      </c>
      <c r="J151" s="17">
        <v>6</v>
      </c>
      <c r="K151" s="17">
        <v>10</v>
      </c>
      <c r="L151" s="17">
        <v>0</v>
      </c>
      <c r="M151" s="17">
        <v>0</v>
      </c>
      <c r="N151" s="17">
        <v>0</v>
      </c>
      <c r="O151" s="17">
        <v>0</v>
      </c>
      <c r="P151" s="15">
        <f t="shared" si="52"/>
        <v>46</v>
      </c>
      <c r="Q151" s="15">
        <f t="shared" si="53"/>
        <v>46</v>
      </c>
      <c r="R151" s="10" t="s">
        <v>562</v>
      </c>
      <c r="S151" s="17">
        <v>4</v>
      </c>
      <c r="T151" s="17">
        <v>2</v>
      </c>
      <c r="U151" s="17">
        <v>0</v>
      </c>
      <c r="V151" s="17">
        <v>0</v>
      </c>
      <c r="W151" s="17">
        <v>0</v>
      </c>
      <c r="X151" s="17">
        <v>0</v>
      </c>
      <c r="Y151" s="17">
        <v>4</v>
      </c>
      <c r="Z151" s="17">
        <v>1</v>
      </c>
      <c r="AA151" s="17">
        <v>2</v>
      </c>
      <c r="AB151" s="17">
        <v>6</v>
      </c>
      <c r="AC151" s="17">
        <v>0</v>
      </c>
      <c r="AD151" s="17">
        <v>0</v>
      </c>
      <c r="AE151" s="17">
        <v>0</v>
      </c>
      <c r="AF151" s="17">
        <v>0</v>
      </c>
      <c r="AG151" s="15">
        <f t="shared" si="54"/>
        <v>10</v>
      </c>
      <c r="AH151" s="15">
        <f t="shared" si="55"/>
        <v>9</v>
      </c>
      <c r="AI151" s="100" t="s">
        <v>562</v>
      </c>
      <c r="AJ151" s="12">
        <v>2</v>
      </c>
      <c r="AK151" s="12">
        <v>0</v>
      </c>
      <c r="AL151" s="12">
        <v>0</v>
      </c>
      <c r="AM151" s="12">
        <v>1</v>
      </c>
      <c r="AN151" s="12">
        <v>1</v>
      </c>
      <c r="AO151" s="12">
        <v>0</v>
      </c>
      <c r="AP151" s="12">
        <v>0</v>
      </c>
      <c r="AQ151" s="15">
        <f t="shared" si="56"/>
        <v>4</v>
      </c>
      <c r="AR151" s="17">
        <v>5</v>
      </c>
      <c r="AS151" s="12">
        <v>5</v>
      </c>
      <c r="AT151" s="12">
        <v>0</v>
      </c>
      <c r="AU151" s="12">
        <v>8</v>
      </c>
      <c r="AV151" s="12"/>
      <c r="AW151" s="12">
        <v>2</v>
      </c>
      <c r="AX151" s="117">
        <v>3</v>
      </c>
      <c r="AY151" s="117"/>
      <c r="AZ151" s="44">
        <f t="shared" si="57"/>
        <v>11</v>
      </c>
      <c r="BA151" s="17">
        <f t="shared" si="58"/>
        <v>1</v>
      </c>
      <c r="BB151" s="17">
        <v>1</v>
      </c>
      <c r="BC151" s="31"/>
    </row>
    <row r="152" spans="1:55">
      <c r="A152" s="42" t="s">
        <v>474</v>
      </c>
      <c r="B152" s="17">
        <v>25</v>
      </c>
      <c r="C152" s="17">
        <v>23</v>
      </c>
      <c r="D152" s="17">
        <v>8</v>
      </c>
      <c r="E152" s="17">
        <v>4</v>
      </c>
      <c r="F152" s="17">
        <v>8</v>
      </c>
      <c r="G152" s="17">
        <v>1</v>
      </c>
      <c r="H152" s="17">
        <v>0</v>
      </c>
      <c r="I152" s="17">
        <v>0</v>
      </c>
      <c r="J152" s="17">
        <v>9</v>
      </c>
      <c r="K152" s="17">
        <v>1</v>
      </c>
      <c r="L152" s="17">
        <v>0</v>
      </c>
      <c r="M152" s="17">
        <v>0</v>
      </c>
      <c r="N152" s="17">
        <v>0</v>
      </c>
      <c r="O152" s="17">
        <v>0</v>
      </c>
      <c r="P152" s="15">
        <f t="shared" si="52"/>
        <v>50</v>
      </c>
      <c r="Q152" s="15">
        <f t="shared" si="53"/>
        <v>29</v>
      </c>
      <c r="R152" s="42" t="s">
        <v>474</v>
      </c>
      <c r="S152" s="17">
        <v>5</v>
      </c>
      <c r="T152" s="17">
        <v>5</v>
      </c>
      <c r="U152" s="17">
        <v>1</v>
      </c>
      <c r="V152" s="17">
        <v>0</v>
      </c>
      <c r="W152" s="17">
        <v>0</v>
      </c>
      <c r="X152" s="17">
        <v>0</v>
      </c>
      <c r="Y152" s="17">
        <v>1</v>
      </c>
      <c r="Z152" s="17">
        <v>0</v>
      </c>
      <c r="AA152" s="17">
        <v>0</v>
      </c>
      <c r="AB152" s="17">
        <v>0</v>
      </c>
      <c r="AC152" s="17">
        <v>0</v>
      </c>
      <c r="AD152" s="17">
        <v>0</v>
      </c>
      <c r="AE152" s="17">
        <v>0</v>
      </c>
      <c r="AF152" s="17">
        <v>0</v>
      </c>
      <c r="AG152" s="15">
        <f t="shared" si="54"/>
        <v>7</v>
      </c>
      <c r="AH152" s="15">
        <f t="shared" si="55"/>
        <v>5</v>
      </c>
      <c r="AI152" s="101" t="s">
        <v>474</v>
      </c>
      <c r="AJ152" s="12">
        <v>1</v>
      </c>
      <c r="AK152" s="12">
        <v>1</v>
      </c>
      <c r="AL152" s="12">
        <v>1</v>
      </c>
      <c r="AM152" s="12">
        <v>0</v>
      </c>
      <c r="AN152" s="12">
        <v>1</v>
      </c>
      <c r="AO152" s="12">
        <v>0</v>
      </c>
      <c r="AP152" s="12">
        <v>0</v>
      </c>
      <c r="AQ152" s="15">
        <f t="shared" si="56"/>
        <v>4</v>
      </c>
      <c r="AR152" s="17">
        <v>4</v>
      </c>
      <c r="AS152" s="12">
        <v>4</v>
      </c>
      <c r="AT152" s="12">
        <v>0</v>
      </c>
      <c r="AU152" s="12">
        <v>8</v>
      </c>
      <c r="AV152" s="12"/>
      <c r="AW152" s="12">
        <v>4</v>
      </c>
      <c r="AX152" s="117">
        <v>4</v>
      </c>
      <c r="AY152" s="117"/>
      <c r="AZ152" s="44">
        <f t="shared" si="57"/>
        <v>12</v>
      </c>
      <c r="BA152" s="17">
        <f t="shared" si="58"/>
        <v>1</v>
      </c>
      <c r="BB152" s="17">
        <v>1</v>
      </c>
      <c r="BC152" s="31"/>
    </row>
    <row r="153" spans="1:55">
      <c r="A153" s="10" t="s">
        <v>475</v>
      </c>
      <c r="B153" s="17">
        <v>25</v>
      </c>
      <c r="C153" s="17">
        <v>33</v>
      </c>
      <c r="D153" s="17">
        <v>4</v>
      </c>
      <c r="E153" s="17">
        <v>17</v>
      </c>
      <c r="F153" s="17">
        <v>0</v>
      </c>
      <c r="G153" s="17">
        <v>0</v>
      </c>
      <c r="H153" s="17">
        <v>7</v>
      </c>
      <c r="I153" s="17">
        <v>7</v>
      </c>
      <c r="J153" s="17">
        <v>4</v>
      </c>
      <c r="K153" s="17">
        <v>11</v>
      </c>
      <c r="L153" s="17">
        <v>0</v>
      </c>
      <c r="M153" s="17">
        <v>0</v>
      </c>
      <c r="N153" s="17">
        <v>11</v>
      </c>
      <c r="O153" s="17">
        <v>5</v>
      </c>
      <c r="P153" s="15">
        <f t="shared" si="52"/>
        <v>51</v>
      </c>
      <c r="Q153" s="15">
        <f t="shared" si="53"/>
        <v>73</v>
      </c>
      <c r="R153" s="10" t="s">
        <v>475</v>
      </c>
      <c r="S153" s="17">
        <v>1</v>
      </c>
      <c r="T153" s="17">
        <v>6</v>
      </c>
      <c r="U153" s="17">
        <v>1</v>
      </c>
      <c r="V153" s="17">
        <v>3</v>
      </c>
      <c r="W153" s="17">
        <v>0</v>
      </c>
      <c r="X153" s="17">
        <v>0</v>
      </c>
      <c r="Y153" s="17">
        <v>0</v>
      </c>
      <c r="Z153" s="17">
        <v>2</v>
      </c>
      <c r="AA153" s="17">
        <v>1</v>
      </c>
      <c r="AB153" s="17">
        <v>5</v>
      </c>
      <c r="AC153" s="17">
        <v>0</v>
      </c>
      <c r="AD153" s="17">
        <v>0</v>
      </c>
      <c r="AE153" s="17">
        <v>4</v>
      </c>
      <c r="AF153" s="17">
        <v>2</v>
      </c>
      <c r="AG153" s="15">
        <f t="shared" si="54"/>
        <v>7</v>
      </c>
      <c r="AH153" s="15">
        <f t="shared" si="55"/>
        <v>18</v>
      </c>
      <c r="AI153" s="100" t="s">
        <v>475</v>
      </c>
      <c r="AJ153" s="12">
        <v>2</v>
      </c>
      <c r="AK153" s="12">
        <v>1</v>
      </c>
      <c r="AL153" s="12">
        <v>0</v>
      </c>
      <c r="AM153" s="12">
        <v>1</v>
      </c>
      <c r="AN153" s="12">
        <v>1</v>
      </c>
      <c r="AO153" s="12">
        <v>0</v>
      </c>
      <c r="AP153" s="12">
        <v>1</v>
      </c>
      <c r="AQ153" s="15">
        <f t="shared" si="56"/>
        <v>6</v>
      </c>
      <c r="AR153" s="17">
        <v>5</v>
      </c>
      <c r="AS153" s="12">
        <v>5</v>
      </c>
      <c r="AT153" s="12">
        <v>0</v>
      </c>
      <c r="AU153" s="12">
        <v>10</v>
      </c>
      <c r="AV153" s="12"/>
      <c r="AW153" s="12">
        <v>1</v>
      </c>
      <c r="AX153" s="117">
        <v>9</v>
      </c>
      <c r="AY153" s="117"/>
      <c r="AZ153" s="44">
        <f>AU153+AX153</f>
        <v>19</v>
      </c>
      <c r="BA153" s="17">
        <f t="shared" si="58"/>
        <v>1</v>
      </c>
      <c r="BB153" s="17">
        <v>1</v>
      </c>
      <c r="BC153" s="31"/>
    </row>
    <row r="154" spans="1:55">
      <c r="A154" s="10" t="s">
        <v>476</v>
      </c>
      <c r="B154" s="17">
        <v>57</v>
      </c>
      <c r="C154" s="17">
        <v>28</v>
      </c>
      <c r="D154" s="17">
        <v>7</v>
      </c>
      <c r="E154" s="17">
        <v>9</v>
      </c>
      <c r="F154" s="17">
        <v>0</v>
      </c>
      <c r="G154" s="17">
        <v>0</v>
      </c>
      <c r="H154" s="17">
        <v>11</v>
      </c>
      <c r="I154" s="17">
        <v>6</v>
      </c>
      <c r="J154" s="17">
        <v>23</v>
      </c>
      <c r="K154" s="17">
        <v>26</v>
      </c>
      <c r="L154" s="17">
        <v>0</v>
      </c>
      <c r="M154" s="17">
        <v>0</v>
      </c>
      <c r="N154" s="17">
        <v>8</v>
      </c>
      <c r="O154" s="17">
        <v>3</v>
      </c>
      <c r="P154" s="15">
        <f t="shared" si="52"/>
        <v>106</v>
      </c>
      <c r="Q154" s="15">
        <f t="shared" si="53"/>
        <v>72</v>
      </c>
      <c r="R154" s="10" t="s">
        <v>476</v>
      </c>
      <c r="S154" s="17">
        <v>3</v>
      </c>
      <c r="T154" s="17">
        <v>0</v>
      </c>
      <c r="U154" s="17">
        <v>0</v>
      </c>
      <c r="V154" s="17">
        <v>0</v>
      </c>
      <c r="W154" s="17">
        <v>0</v>
      </c>
      <c r="X154" s="17">
        <v>0</v>
      </c>
      <c r="Y154" s="17">
        <v>1</v>
      </c>
      <c r="Z154" s="17">
        <v>0</v>
      </c>
      <c r="AA154" s="17">
        <v>15</v>
      </c>
      <c r="AB154" s="17">
        <v>9</v>
      </c>
      <c r="AC154" s="17">
        <v>0</v>
      </c>
      <c r="AD154" s="17">
        <v>0</v>
      </c>
      <c r="AE154" s="17">
        <v>4</v>
      </c>
      <c r="AF154" s="17">
        <v>0</v>
      </c>
      <c r="AG154" s="15">
        <f t="shared" si="54"/>
        <v>23</v>
      </c>
      <c r="AH154" s="15">
        <f t="shared" si="55"/>
        <v>9</v>
      </c>
      <c r="AI154" s="100" t="s">
        <v>476</v>
      </c>
      <c r="AJ154" s="12">
        <v>2</v>
      </c>
      <c r="AK154" s="12">
        <v>1</v>
      </c>
      <c r="AL154" s="12">
        <v>0</v>
      </c>
      <c r="AM154" s="12">
        <v>1</v>
      </c>
      <c r="AN154" s="12">
        <v>1</v>
      </c>
      <c r="AO154" s="12">
        <v>0</v>
      </c>
      <c r="AP154" s="12">
        <v>1</v>
      </c>
      <c r="AQ154" s="15">
        <f t="shared" si="56"/>
        <v>6</v>
      </c>
      <c r="AR154" s="17">
        <v>16</v>
      </c>
      <c r="AS154" s="12">
        <v>16</v>
      </c>
      <c r="AT154" s="12">
        <v>0</v>
      </c>
      <c r="AU154" s="12">
        <v>10</v>
      </c>
      <c r="AV154" s="12"/>
      <c r="AW154" s="12">
        <v>2</v>
      </c>
      <c r="AX154" s="117">
        <v>12</v>
      </c>
      <c r="AY154" s="117"/>
      <c r="AZ154" s="44">
        <f>AU154+AX154</f>
        <v>22</v>
      </c>
      <c r="BA154" s="17">
        <f t="shared" si="58"/>
        <v>1</v>
      </c>
      <c r="BB154" s="17">
        <v>1</v>
      </c>
      <c r="BC154" s="31"/>
    </row>
    <row r="155" spans="1:55">
      <c r="A155" s="8"/>
      <c r="B155" s="110"/>
      <c r="C155" s="110"/>
      <c r="D155" s="110"/>
      <c r="E155" s="110"/>
      <c r="F155" s="110"/>
      <c r="G155" s="110"/>
      <c r="H155" s="110"/>
      <c r="I155" s="110"/>
      <c r="J155" s="110"/>
      <c r="K155" s="110"/>
      <c r="L155" s="110"/>
      <c r="M155" s="110"/>
      <c r="N155" s="110"/>
      <c r="O155" s="110"/>
      <c r="P155" s="19"/>
      <c r="Q155" s="19"/>
      <c r="R155" s="8"/>
      <c r="S155" s="110"/>
      <c r="T155" s="110"/>
      <c r="U155" s="110"/>
      <c r="V155" s="110"/>
      <c r="W155" s="110"/>
      <c r="X155" s="110"/>
      <c r="Y155" s="110"/>
      <c r="Z155" s="110"/>
      <c r="AA155" s="110"/>
      <c r="AB155" s="110"/>
      <c r="AC155" s="110"/>
      <c r="AD155" s="110"/>
      <c r="AE155" s="110"/>
      <c r="AF155" s="110"/>
      <c r="AG155" s="91"/>
      <c r="AH155" s="91"/>
      <c r="AI155" s="118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10"/>
      <c r="BB155" s="110"/>
      <c r="BC155" s="223"/>
    </row>
    <row r="156" spans="1:55">
      <c r="A156" s="2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2"/>
      <c r="Q156" s="2"/>
      <c r="R156" s="2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5">
      <c r="A157" s="1" t="s">
        <v>659</v>
      </c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1"/>
      <c r="Q157" s="1"/>
      <c r="R157" s="1" t="s">
        <v>660</v>
      </c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1"/>
      <c r="AH157" s="1"/>
      <c r="AI157" s="1" t="s">
        <v>661</v>
      </c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2"/>
      <c r="BA157"/>
      <c r="BB157"/>
      <c r="BC157"/>
    </row>
    <row r="158" spans="1:55">
      <c r="A158" s="1" t="s">
        <v>372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1"/>
      <c r="Q158" s="1"/>
      <c r="R158" s="1" t="s">
        <v>372</v>
      </c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1"/>
      <c r="AH158" s="1"/>
      <c r="AI158" s="1" t="s">
        <v>640</v>
      </c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2"/>
      <c r="BA158"/>
      <c r="BB158"/>
      <c r="BC158"/>
    </row>
    <row r="159" spans="1:55">
      <c r="A159" s="1" t="s">
        <v>1</v>
      </c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1"/>
      <c r="Q159" s="1"/>
      <c r="R159" s="1" t="s">
        <v>1</v>
      </c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1"/>
      <c r="AH159" s="1"/>
      <c r="AI159" s="1" t="s">
        <v>1</v>
      </c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2"/>
      <c r="BA159"/>
      <c r="BB159"/>
      <c r="BC159"/>
    </row>
    <row r="160" spans="1:55">
      <c r="A160" s="1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1"/>
      <c r="Q160" s="1"/>
      <c r="R160" s="1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2"/>
    </row>
    <row r="161" spans="1:55">
      <c r="A161" s="37" t="s">
        <v>505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50" t="s">
        <v>618</v>
      </c>
      <c r="O161" s="50"/>
      <c r="P161" s="2"/>
      <c r="Q161" s="2"/>
      <c r="R161" s="37" t="s">
        <v>505</v>
      </c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50" t="s">
        <v>618</v>
      </c>
      <c r="AF161" s="50"/>
      <c r="AG161" s="2"/>
      <c r="AH161" s="2"/>
      <c r="AI161" s="37" t="s">
        <v>505</v>
      </c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1" t="s">
        <v>618</v>
      </c>
      <c r="AY161" s="1"/>
      <c r="AZ161" s="1"/>
    </row>
    <row r="162" spans="1:55">
      <c r="A162" s="2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2"/>
      <c r="Q162" s="2"/>
      <c r="R162" s="2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5">
      <c r="A163" s="4"/>
      <c r="B163" s="53" t="s">
        <v>585</v>
      </c>
      <c r="C163" s="54"/>
      <c r="D163" s="53" t="s">
        <v>586</v>
      </c>
      <c r="E163" s="54"/>
      <c r="F163" s="53" t="s">
        <v>587</v>
      </c>
      <c r="G163" s="54"/>
      <c r="H163" s="53" t="s">
        <v>588</v>
      </c>
      <c r="I163" s="54"/>
      <c r="J163" s="53" t="s">
        <v>589</v>
      </c>
      <c r="K163" s="54"/>
      <c r="L163" s="53" t="s">
        <v>590</v>
      </c>
      <c r="M163" s="54"/>
      <c r="N163" s="115" t="s">
        <v>591</v>
      </c>
      <c r="O163" s="116"/>
      <c r="P163" s="5" t="s">
        <v>377</v>
      </c>
      <c r="Q163" s="6"/>
      <c r="R163" s="4"/>
      <c r="S163" s="53" t="s">
        <v>585</v>
      </c>
      <c r="T163" s="54"/>
      <c r="U163" s="53" t="s">
        <v>586</v>
      </c>
      <c r="V163" s="54"/>
      <c r="W163" s="53" t="s">
        <v>587</v>
      </c>
      <c r="X163" s="54"/>
      <c r="Y163" s="53" t="s">
        <v>588</v>
      </c>
      <c r="Z163" s="54"/>
      <c r="AA163" s="53" t="s">
        <v>589</v>
      </c>
      <c r="AB163" s="54"/>
      <c r="AC163" s="53" t="s">
        <v>590</v>
      </c>
      <c r="AD163" s="54"/>
      <c r="AE163" s="53" t="s">
        <v>591</v>
      </c>
      <c r="AF163" s="54"/>
      <c r="AG163" s="5" t="s">
        <v>377</v>
      </c>
      <c r="AH163" s="6"/>
      <c r="AI163" s="4"/>
      <c r="AJ163" s="80"/>
      <c r="AK163" s="80"/>
      <c r="AL163" s="80"/>
      <c r="AM163" s="80"/>
      <c r="AN163" s="81"/>
      <c r="AO163" s="80"/>
      <c r="AP163" s="80"/>
      <c r="AQ163" s="79" t="s">
        <v>592</v>
      </c>
      <c r="AR163" s="79" t="s">
        <v>384</v>
      </c>
      <c r="AS163" s="82"/>
      <c r="AT163" s="83"/>
      <c r="AU163" s="79" t="s">
        <v>548</v>
      </c>
      <c r="AV163" s="80"/>
      <c r="AW163" s="80"/>
      <c r="AX163" s="80"/>
      <c r="AY163" s="80"/>
      <c r="AZ163" s="81"/>
      <c r="BA163" s="252" t="s">
        <v>386</v>
      </c>
      <c r="BB163" s="815"/>
      <c r="BC163" s="270"/>
    </row>
    <row r="164" spans="1:55" ht="21.75" customHeight="1">
      <c r="A164" s="8" t="s">
        <v>387</v>
      </c>
      <c r="B164" s="56" t="s">
        <v>388</v>
      </c>
      <c r="C164" s="56" t="s">
        <v>389</v>
      </c>
      <c r="D164" s="56" t="s">
        <v>388</v>
      </c>
      <c r="E164" s="56" t="s">
        <v>389</v>
      </c>
      <c r="F164" s="56" t="s">
        <v>388</v>
      </c>
      <c r="G164" s="56" t="s">
        <v>389</v>
      </c>
      <c r="H164" s="56" t="s">
        <v>388</v>
      </c>
      <c r="I164" s="56" t="s">
        <v>389</v>
      </c>
      <c r="J164" s="56" t="s">
        <v>388</v>
      </c>
      <c r="K164" s="56" t="s">
        <v>389</v>
      </c>
      <c r="L164" s="56" t="s">
        <v>388</v>
      </c>
      <c r="M164" s="56" t="s">
        <v>389</v>
      </c>
      <c r="N164" s="56" t="s">
        <v>388</v>
      </c>
      <c r="O164" s="56" t="s">
        <v>389</v>
      </c>
      <c r="P164" s="9" t="s">
        <v>388</v>
      </c>
      <c r="Q164" s="9" t="s">
        <v>389</v>
      </c>
      <c r="R164" s="8" t="s">
        <v>387</v>
      </c>
      <c r="S164" s="56" t="s">
        <v>388</v>
      </c>
      <c r="T164" s="56" t="s">
        <v>389</v>
      </c>
      <c r="U164" s="56" t="s">
        <v>388</v>
      </c>
      <c r="V164" s="56" t="s">
        <v>389</v>
      </c>
      <c r="W164" s="56" t="s">
        <v>388</v>
      </c>
      <c r="X164" s="56" t="s">
        <v>389</v>
      </c>
      <c r="Y164" s="56" t="s">
        <v>388</v>
      </c>
      <c r="Z164" s="56" t="s">
        <v>389</v>
      </c>
      <c r="AA164" s="56" t="s">
        <v>388</v>
      </c>
      <c r="AB164" s="56" t="s">
        <v>389</v>
      </c>
      <c r="AC164" s="56" t="s">
        <v>388</v>
      </c>
      <c r="AD164" s="56" t="s">
        <v>389</v>
      </c>
      <c r="AE164" s="56" t="s">
        <v>388</v>
      </c>
      <c r="AF164" s="56" t="s">
        <v>389</v>
      </c>
      <c r="AG164" s="9" t="s">
        <v>388</v>
      </c>
      <c r="AH164" s="9" t="s">
        <v>389</v>
      </c>
      <c r="AI164" s="8" t="s">
        <v>387</v>
      </c>
      <c r="AJ164" s="86" t="s">
        <v>593</v>
      </c>
      <c r="AK164" s="86" t="s">
        <v>594</v>
      </c>
      <c r="AL164" s="86" t="s">
        <v>595</v>
      </c>
      <c r="AM164" s="86" t="s">
        <v>596</v>
      </c>
      <c r="AN164" s="86" t="s">
        <v>597</v>
      </c>
      <c r="AO164" s="86" t="s">
        <v>598</v>
      </c>
      <c r="AP164" s="86" t="s">
        <v>599</v>
      </c>
      <c r="AQ164" s="85" t="s">
        <v>395</v>
      </c>
      <c r="AR164" s="748" t="s">
        <v>86</v>
      </c>
      <c r="AS164" s="88" t="s">
        <v>401</v>
      </c>
      <c r="AT164" s="88" t="s">
        <v>402</v>
      </c>
      <c r="AU164" s="87" t="s">
        <v>620</v>
      </c>
      <c r="AV164" s="87" t="s">
        <v>641</v>
      </c>
      <c r="AW164" s="87" t="s">
        <v>642</v>
      </c>
      <c r="AX164" s="87" t="s">
        <v>643</v>
      </c>
      <c r="AY164" s="87"/>
      <c r="AZ164" s="87" t="s">
        <v>395</v>
      </c>
      <c r="BA164" s="820" t="s">
        <v>111</v>
      </c>
      <c r="BB164" s="631" t="s">
        <v>600</v>
      </c>
      <c r="BC164" s="625" t="s">
        <v>87</v>
      </c>
    </row>
    <row r="165" spans="1:55">
      <c r="A165" s="10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7"/>
      <c r="M165" s="17"/>
      <c r="N165" s="17"/>
      <c r="O165" s="17"/>
      <c r="P165" s="11"/>
      <c r="Q165" s="11"/>
      <c r="R165" s="10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1"/>
      <c r="AH165" s="11"/>
      <c r="AI165" s="4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641"/>
      <c r="BB165" s="641"/>
      <c r="BC165" s="290"/>
    </row>
    <row r="166" spans="1:55">
      <c r="A166" s="14" t="s">
        <v>407</v>
      </c>
      <c r="B166" s="16">
        <f t="shared" ref="B166:O166" si="59">SUM(B168:B189)</f>
        <v>913</v>
      </c>
      <c r="C166" s="16">
        <f t="shared" si="59"/>
        <v>607</v>
      </c>
      <c r="D166" s="16">
        <f t="shared" si="59"/>
        <v>149</v>
      </c>
      <c r="E166" s="16">
        <f t="shared" si="59"/>
        <v>170</v>
      </c>
      <c r="F166" s="16">
        <f t="shared" si="59"/>
        <v>67</v>
      </c>
      <c r="G166" s="16">
        <f t="shared" si="59"/>
        <v>10</v>
      </c>
      <c r="H166" s="16">
        <f t="shared" si="59"/>
        <v>228</v>
      </c>
      <c r="I166" s="16">
        <f t="shared" si="59"/>
        <v>123</v>
      </c>
      <c r="J166" s="16">
        <f t="shared" si="59"/>
        <v>432</v>
      </c>
      <c r="K166" s="16">
        <f t="shared" si="59"/>
        <v>469</v>
      </c>
      <c r="L166" s="16">
        <f t="shared" si="59"/>
        <v>43</v>
      </c>
      <c r="M166" s="16">
        <f t="shared" si="59"/>
        <v>9</v>
      </c>
      <c r="N166" s="16">
        <f t="shared" si="59"/>
        <v>280</v>
      </c>
      <c r="O166" s="16">
        <f t="shared" si="59"/>
        <v>117</v>
      </c>
      <c r="P166" s="15">
        <f>SUM(P168:P188)</f>
        <v>2112</v>
      </c>
      <c r="Q166" s="15">
        <f>SUM(Q168:Q188)</f>
        <v>1505</v>
      </c>
      <c r="R166" s="14" t="s">
        <v>407</v>
      </c>
      <c r="S166" s="16">
        <f t="shared" ref="S166:AF166" si="60">SUM(S168:S188)</f>
        <v>50</v>
      </c>
      <c r="T166" s="16">
        <f t="shared" si="60"/>
        <v>35</v>
      </c>
      <c r="U166" s="16">
        <f t="shared" si="60"/>
        <v>15</v>
      </c>
      <c r="V166" s="16">
        <f t="shared" si="60"/>
        <v>25</v>
      </c>
      <c r="W166" s="16">
        <f t="shared" si="60"/>
        <v>17</v>
      </c>
      <c r="X166" s="16">
        <f t="shared" si="60"/>
        <v>3</v>
      </c>
      <c r="Y166" s="16">
        <f t="shared" si="60"/>
        <v>24</v>
      </c>
      <c r="Z166" s="16">
        <f>SUM(Z168:Z188)</f>
        <v>20</v>
      </c>
      <c r="AA166" s="16">
        <f t="shared" si="60"/>
        <v>181</v>
      </c>
      <c r="AB166" s="16">
        <f t="shared" si="60"/>
        <v>186</v>
      </c>
      <c r="AC166" s="16">
        <f t="shared" si="60"/>
        <v>16</v>
      </c>
      <c r="AD166" s="16">
        <f t="shared" si="60"/>
        <v>6</v>
      </c>
      <c r="AE166" s="16">
        <f t="shared" si="60"/>
        <v>111</v>
      </c>
      <c r="AF166" s="16">
        <f t="shared" si="60"/>
        <v>32</v>
      </c>
      <c r="AG166" s="15">
        <f>SUM(AG168:AG188)</f>
        <v>414</v>
      </c>
      <c r="AH166" s="15">
        <f>SUM(AH168:AH188)</f>
        <v>307</v>
      </c>
      <c r="AI166" s="14" t="s">
        <v>407</v>
      </c>
      <c r="AJ166" s="15">
        <f t="shared" ref="AJ166:BC166" si="61">SUM(AJ168:AJ188)</f>
        <v>39</v>
      </c>
      <c r="AK166" s="15">
        <f t="shared" si="61"/>
        <v>16</v>
      </c>
      <c r="AL166" s="15">
        <f t="shared" si="61"/>
        <v>4</v>
      </c>
      <c r="AM166" s="15">
        <f t="shared" si="61"/>
        <v>18</v>
      </c>
      <c r="AN166" s="15">
        <f t="shared" si="61"/>
        <v>23</v>
      </c>
      <c r="AO166" s="15">
        <f t="shared" si="61"/>
        <v>4</v>
      </c>
      <c r="AP166" s="15">
        <f t="shared" si="61"/>
        <v>17</v>
      </c>
      <c r="AQ166" s="15">
        <f>SUM(AQ168:AQ188)</f>
        <v>121</v>
      </c>
      <c r="AR166" s="15">
        <f t="shared" si="61"/>
        <v>202</v>
      </c>
      <c r="AS166" s="15">
        <f t="shared" si="61"/>
        <v>156</v>
      </c>
      <c r="AT166" s="15">
        <f>SUM(AT168:AT188)</f>
        <v>46</v>
      </c>
      <c r="AU166" s="15">
        <f t="shared" si="61"/>
        <v>244</v>
      </c>
      <c r="AV166" s="15">
        <f t="shared" si="61"/>
        <v>80</v>
      </c>
      <c r="AW166" s="15">
        <f>SUM(AW168:AW188)</f>
        <v>2</v>
      </c>
      <c r="AX166" s="15">
        <f t="shared" si="61"/>
        <v>269</v>
      </c>
      <c r="AY166" s="15">
        <f t="shared" si="61"/>
        <v>269</v>
      </c>
      <c r="AZ166" s="15">
        <f t="shared" si="61"/>
        <v>513</v>
      </c>
      <c r="BA166" s="15">
        <f t="shared" si="61"/>
        <v>20</v>
      </c>
      <c r="BB166" s="15">
        <f t="shared" si="61"/>
        <v>20</v>
      </c>
      <c r="BC166" s="15">
        <f t="shared" si="61"/>
        <v>0</v>
      </c>
    </row>
    <row r="167" spans="1:55">
      <c r="A167" s="10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5"/>
      <c r="Q167" s="15"/>
      <c r="R167" s="10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2"/>
      <c r="AH167" s="12"/>
      <c r="AI167" s="10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7"/>
      <c r="BB167" s="17"/>
      <c r="BC167" s="31"/>
    </row>
    <row r="168" spans="1:55">
      <c r="A168" s="10" t="s">
        <v>506</v>
      </c>
      <c r="B168" s="17">
        <v>217</v>
      </c>
      <c r="C168" s="17">
        <v>134</v>
      </c>
      <c r="D168" s="17">
        <v>44</v>
      </c>
      <c r="E168" s="17">
        <v>43</v>
      </c>
      <c r="F168" s="17">
        <v>18</v>
      </c>
      <c r="G168" s="17">
        <v>2</v>
      </c>
      <c r="H168" s="17">
        <v>67</v>
      </c>
      <c r="I168" s="17">
        <v>28</v>
      </c>
      <c r="J168" s="17">
        <v>164</v>
      </c>
      <c r="K168" s="17">
        <v>178</v>
      </c>
      <c r="L168" s="17">
        <v>16</v>
      </c>
      <c r="M168" s="17">
        <v>2</v>
      </c>
      <c r="N168" s="17">
        <v>95</v>
      </c>
      <c r="O168" s="17">
        <v>42</v>
      </c>
      <c r="P168" s="15">
        <f t="shared" ref="P168:P188" si="62">B168+D168+F168+H168+J168+L168+N168</f>
        <v>621</v>
      </c>
      <c r="Q168" s="15">
        <f t="shared" ref="Q168:Q188" si="63">C168+E168+G168+I168+K168+M168+O168</f>
        <v>429</v>
      </c>
      <c r="R168" s="10" t="s">
        <v>506</v>
      </c>
      <c r="S168" s="17">
        <v>11</v>
      </c>
      <c r="T168" s="17">
        <v>3</v>
      </c>
      <c r="U168" s="17">
        <v>5</v>
      </c>
      <c r="V168" s="17">
        <v>10</v>
      </c>
      <c r="W168" s="17">
        <v>7</v>
      </c>
      <c r="X168" s="17">
        <v>2</v>
      </c>
      <c r="Y168" s="17">
        <v>6</v>
      </c>
      <c r="Z168" s="17">
        <v>1</v>
      </c>
      <c r="AA168" s="17">
        <v>71</v>
      </c>
      <c r="AB168" s="17">
        <v>76</v>
      </c>
      <c r="AC168" s="17">
        <v>7</v>
      </c>
      <c r="AD168" s="17">
        <v>3</v>
      </c>
      <c r="AE168" s="17">
        <v>40</v>
      </c>
      <c r="AF168" s="17">
        <v>12</v>
      </c>
      <c r="AG168" s="15">
        <f t="shared" ref="AG168:AG188" si="64">S168+U168+W168+Y168+AA168+AC168+AE168</f>
        <v>147</v>
      </c>
      <c r="AH168" s="44">
        <f t="shared" ref="AH168:AH188" si="65">T168+V168+X168+Z168+AB168+AD168+AF168</f>
        <v>107</v>
      </c>
      <c r="AI168" s="10" t="s">
        <v>506</v>
      </c>
      <c r="AJ168" s="12">
        <v>9</v>
      </c>
      <c r="AK168" s="12">
        <v>5</v>
      </c>
      <c r="AL168" s="12">
        <v>1</v>
      </c>
      <c r="AM168" s="12">
        <v>5</v>
      </c>
      <c r="AN168" s="12">
        <v>7</v>
      </c>
      <c r="AO168" s="12">
        <v>1</v>
      </c>
      <c r="AP168" s="12">
        <v>4</v>
      </c>
      <c r="AQ168" s="15">
        <v>32</v>
      </c>
      <c r="AR168" s="17">
        <f t="shared" ref="AR168:AR188" si="66">+AS168+AT168</f>
        <v>52</v>
      </c>
      <c r="AS168" s="12">
        <v>30</v>
      </c>
      <c r="AT168" s="12">
        <v>22</v>
      </c>
      <c r="AU168" s="12">
        <v>69</v>
      </c>
      <c r="AV168" s="12">
        <v>32</v>
      </c>
      <c r="AW168" s="12"/>
      <c r="AX168" s="117">
        <v>88</v>
      </c>
      <c r="AY168" s="117">
        <v>88</v>
      </c>
      <c r="AZ168" s="44">
        <f>AU168+AX168</f>
        <v>157</v>
      </c>
      <c r="BA168" s="17">
        <f t="shared" ref="BA168:BA188" si="67">+BB168+BC168</f>
        <v>2</v>
      </c>
      <c r="BB168" s="17">
        <v>2</v>
      </c>
      <c r="BC168" s="31"/>
    </row>
    <row r="169" spans="1:55">
      <c r="A169" s="10" t="s">
        <v>507</v>
      </c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5">
        <f t="shared" si="62"/>
        <v>0</v>
      </c>
      <c r="Q169" s="15">
        <f t="shared" si="63"/>
        <v>0</v>
      </c>
      <c r="R169" s="10" t="s">
        <v>507</v>
      </c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5">
        <f t="shared" si="64"/>
        <v>0</v>
      </c>
      <c r="AH169" s="44">
        <f t="shared" si="65"/>
        <v>0</v>
      </c>
      <c r="AI169" s="10" t="s">
        <v>507</v>
      </c>
      <c r="AJ169" s="12"/>
      <c r="AK169" s="12"/>
      <c r="AL169" s="12"/>
      <c r="AM169" s="12"/>
      <c r="AN169" s="12"/>
      <c r="AO169" s="12"/>
      <c r="AP169" s="12"/>
      <c r="AQ169" s="15"/>
      <c r="AR169" s="17">
        <f t="shared" si="66"/>
        <v>0</v>
      </c>
      <c r="AS169" s="12"/>
      <c r="AT169" s="12"/>
      <c r="AU169" s="12">
        <v>0</v>
      </c>
      <c r="AV169" s="12"/>
      <c r="AW169" s="12"/>
      <c r="AX169" s="117">
        <v>0</v>
      </c>
      <c r="AY169" s="117">
        <v>0</v>
      </c>
      <c r="AZ169" s="44">
        <f t="shared" ref="AZ169:AZ181" si="68">AU169+AX169</f>
        <v>0</v>
      </c>
      <c r="BA169" s="17">
        <f t="shared" si="67"/>
        <v>1</v>
      </c>
      <c r="BB169" s="17">
        <v>1</v>
      </c>
      <c r="BC169" s="31"/>
    </row>
    <row r="170" spans="1:55">
      <c r="A170" s="10" t="s">
        <v>508</v>
      </c>
      <c r="B170" s="17">
        <v>33</v>
      </c>
      <c r="C170" s="17">
        <v>21</v>
      </c>
      <c r="D170" s="17">
        <v>3</v>
      </c>
      <c r="E170" s="17">
        <v>4</v>
      </c>
      <c r="F170" s="17">
        <v>0</v>
      </c>
      <c r="G170" s="17">
        <v>0</v>
      </c>
      <c r="H170" s="17">
        <v>8</v>
      </c>
      <c r="I170" s="17">
        <v>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15">
        <f t="shared" si="62"/>
        <v>44</v>
      </c>
      <c r="Q170" s="15">
        <f t="shared" si="63"/>
        <v>25</v>
      </c>
      <c r="R170" s="10" t="s">
        <v>508</v>
      </c>
      <c r="S170" s="17">
        <v>0</v>
      </c>
      <c r="T170" s="17">
        <v>0</v>
      </c>
      <c r="U170" s="17">
        <v>0</v>
      </c>
      <c r="V170" s="17">
        <v>0</v>
      </c>
      <c r="W170" s="17">
        <v>0</v>
      </c>
      <c r="X170" s="17">
        <v>0</v>
      </c>
      <c r="Y170" s="17">
        <v>0</v>
      </c>
      <c r="Z170" s="17">
        <v>0</v>
      </c>
      <c r="AA170" s="17">
        <v>0</v>
      </c>
      <c r="AB170" s="17">
        <v>0</v>
      </c>
      <c r="AC170" s="17">
        <v>0</v>
      </c>
      <c r="AD170" s="17">
        <v>0</v>
      </c>
      <c r="AE170" s="17">
        <v>0</v>
      </c>
      <c r="AF170" s="17">
        <v>0</v>
      </c>
      <c r="AG170" s="15">
        <f t="shared" si="64"/>
        <v>0</v>
      </c>
      <c r="AH170" s="44">
        <f t="shared" si="65"/>
        <v>0</v>
      </c>
      <c r="AI170" s="10" t="s">
        <v>508</v>
      </c>
      <c r="AJ170" s="12">
        <v>1</v>
      </c>
      <c r="AK170" s="12">
        <v>1</v>
      </c>
      <c r="AL170" s="12">
        <v>0</v>
      </c>
      <c r="AM170" s="12">
        <v>1</v>
      </c>
      <c r="AN170" s="12">
        <v>0</v>
      </c>
      <c r="AO170" s="12">
        <v>0</v>
      </c>
      <c r="AP170" s="12">
        <v>0</v>
      </c>
      <c r="AQ170" s="15">
        <v>3</v>
      </c>
      <c r="AR170" s="17">
        <f t="shared" si="66"/>
        <v>2</v>
      </c>
      <c r="AS170" s="12">
        <v>2</v>
      </c>
      <c r="AT170" s="12">
        <v>0</v>
      </c>
      <c r="AU170" s="12">
        <v>3</v>
      </c>
      <c r="AV170" s="12">
        <v>1</v>
      </c>
      <c r="AW170" s="12"/>
      <c r="AX170" s="117">
        <v>4</v>
      </c>
      <c r="AY170" s="117">
        <v>4</v>
      </c>
      <c r="AZ170" s="44">
        <f t="shared" si="68"/>
        <v>7</v>
      </c>
      <c r="BA170" s="17">
        <f t="shared" si="67"/>
        <v>1</v>
      </c>
      <c r="BB170" s="17">
        <v>1</v>
      </c>
      <c r="BC170" s="31"/>
    </row>
    <row r="171" spans="1:55">
      <c r="A171" s="10" t="s">
        <v>509</v>
      </c>
      <c r="B171" s="17">
        <v>56</v>
      </c>
      <c r="C171" s="17">
        <v>32</v>
      </c>
      <c r="D171" s="17">
        <v>9</v>
      </c>
      <c r="E171" s="17">
        <v>14</v>
      </c>
      <c r="F171" s="17">
        <v>0</v>
      </c>
      <c r="G171" s="17">
        <v>0</v>
      </c>
      <c r="H171" s="17">
        <v>10</v>
      </c>
      <c r="I171" s="17">
        <v>4</v>
      </c>
      <c r="J171" s="17">
        <v>30</v>
      </c>
      <c r="K171" s="17">
        <v>24</v>
      </c>
      <c r="L171" s="17">
        <v>0</v>
      </c>
      <c r="M171" s="17">
        <v>0</v>
      </c>
      <c r="N171" s="17">
        <v>11</v>
      </c>
      <c r="O171" s="17">
        <v>5</v>
      </c>
      <c r="P171" s="15">
        <f t="shared" si="62"/>
        <v>116</v>
      </c>
      <c r="Q171" s="15">
        <f t="shared" si="63"/>
        <v>79</v>
      </c>
      <c r="R171" s="10" t="s">
        <v>509</v>
      </c>
      <c r="S171" s="17">
        <v>1</v>
      </c>
      <c r="T171" s="17">
        <v>0</v>
      </c>
      <c r="U171" s="17">
        <v>1</v>
      </c>
      <c r="V171" s="17">
        <v>3</v>
      </c>
      <c r="W171" s="17">
        <v>0</v>
      </c>
      <c r="X171" s="17">
        <v>0</v>
      </c>
      <c r="Y171" s="17">
        <v>1</v>
      </c>
      <c r="Z171" s="17">
        <v>0</v>
      </c>
      <c r="AA171" s="17">
        <v>10</v>
      </c>
      <c r="AB171" s="17">
        <v>16</v>
      </c>
      <c r="AC171" s="17">
        <v>0</v>
      </c>
      <c r="AD171" s="17">
        <v>0</v>
      </c>
      <c r="AE171" s="17">
        <v>1</v>
      </c>
      <c r="AF171" s="17">
        <v>1</v>
      </c>
      <c r="AG171" s="15">
        <f t="shared" si="64"/>
        <v>14</v>
      </c>
      <c r="AH171" s="44">
        <f t="shared" si="65"/>
        <v>20</v>
      </c>
      <c r="AI171" s="10" t="s">
        <v>509</v>
      </c>
      <c r="AJ171" s="12">
        <v>1</v>
      </c>
      <c r="AK171" s="12">
        <v>1</v>
      </c>
      <c r="AL171" s="12">
        <v>0</v>
      </c>
      <c r="AM171" s="12">
        <v>1</v>
      </c>
      <c r="AN171" s="12">
        <v>1</v>
      </c>
      <c r="AO171" s="12">
        <v>0</v>
      </c>
      <c r="AP171" s="12">
        <v>1</v>
      </c>
      <c r="AQ171" s="15">
        <v>5</v>
      </c>
      <c r="AR171" s="17">
        <f t="shared" si="66"/>
        <v>11</v>
      </c>
      <c r="AS171" s="12">
        <v>11</v>
      </c>
      <c r="AT171" s="12">
        <v>0</v>
      </c>
      <c r="AU171" s="12">
        <v>8</v>
      </c>
      <c r="AV171" s="12">
        <v>3</v>
      </c>
      <c r="AW171" s="12"/>
      <c r="AX171" s="117">
        <v>8</v>
      </c>
      <c r="AY171" s="117">
        <v>8</v>
      </c>
      <c r="AZ171" s="44">
        <f t="shared" si="68"/>
        <v>16</v>
      </c>
      <c r="BA171" s="17">
        <f t="shared" si="67"/>
        <v>1</v>
      </c>
      <c r="BB171" s="17">
        <v>1</v>
      </c>
      <c r="BC171" s="31"/>
    </row>
    <row r="172" spans="1:55">
      <c r="A172" s="10" t="s">
        <v>510</v>
      </c>
      <c r="B172" s="17">
        <v>31</v>
      </c>
      <c r="C172" s="17">
        <v>30</v>
      </c>
      <c r="D172" s="17">
        <v>7</v>
      </c>
      <c r="E172" s="17">
        <v>8</v>
      </c>
      <c r="F172" s="17">
        <v>0</v>
      </c>
      <c r="G172" s="17">
        <v>0</v>
      </c>
      <c r="H172" s="17">
        <v>7</v>
      </c>
      <c r="I172" s="17">
        <v>3</v>
      </c>
      <c r="J172" s="17">
        <v>18</v>
      </c>
      <c r="K172" s="17">
        <v>19</v>
      </c>
      <c r="L172" s="17">
        <v>0</v>
      </c>
      <c r="M172" s="17">
        <v>0</v>
      </c>
      <c r="N172" s="17">
        <v>9</v>
      </c>
      <c r="O172" s="17">
        <v>3</v>
      </c>
      <c r="P172" s="15">
        <f t="shared" si="62"/>
        <v>72</v>
      </c>
      <c r="Q172" s="15">
        <f t="shared" si="63"/>
        <v>63</v>
      </c>
      <c r="R172" s="10" t="s">
        <v>510</v>
      </c>
      <c r="S172" s="17">
        <v>3</v>
      </c>
      <c r="T172" s="17">
        <v>6</v>
      </c>
      <c r="U172" s="17">
        <v>1</v>
      </c>
      <c r="V172" s="17">
        <v>0</v>
      </c>
      <c r="W172" s="17">
        <v>0</v>
      </c>
      <c r="X172" s="17">
        <v>0</v>
      </c>
      <c r="Y172" s="17">
        <v>1</v>
      </c>
      <c r="Z172" s="17">
        <v>8</v>
      </c>
      <c r="AA172" s="17">
        <v>9</v>
      </c>
      <c r="AB172" s="17">
        <v>0</v>
      </c>
      <c r="AC172" s="17">
        <v>0</v>
      </c>
      <c r="AD172" s="17">
        <v>0</v>
      </c>
      <c r="AE172" s="17">
        <v>4</v>
      </c>
      <c r="AF172" s="17">
        <v>0</v>
      </c>
      <c r="AG172" s="15">
        <f t="shared" si="64"/>
        <v>18</v>
      </c>
      <c r="AH172" s="44">
        <f t="shared" si="65"/>
        <v>14</v>
      </c>
      <c r="AI172" s="10" t="s">
        <v>510</v>
      </c>
      <c r="AJ172" s="12">
        <v>2</v>
      </c>
      <c r="AK172" s="12">
        <v>1</v>
      </c>
      <c r="AL172" s="12">
        <v>0</v>
      </c>
      <c r="AM172" s="12">
        <v>1</v>
      </c>
      <c r="AN172" s="12">
        <v>1</v>
      </c>
      <c r="AO172" s="12">
        <v>0</v>
      </c>
      <c r="AP172" s="12">
        <v>1</v>
      </c>
      <c r="AQ172" s="15">
        <v>6</v>
      </c>
      <c r="AR172" s="17">
        <f t="shared" si="66"/>
        <v>7</v>
      </c>
      <c r="AS172" s="12">
        <v>6</v>
      </c>
      <c r="AT172" s="12">
        <v>1</v>
      </c>
      <c r="AU172" s="12">
        <v>10</v>
      </c>
      <c r="AV172" s="12">
        <v>0</v>
      </c>
      <c r="AW172" s="12"/>
      <c r="AX172" s="117">
        <v>8</v>
      </c>
      <c r="AY172" s="117">
        <v>8</v>
      </c>
      <c r="AZ172" s="44">
        <f t="shared" si="68"/>
        <v>18</v>
      </c>
      <c r="BA172" s="17">
        <f t="shared" si="67"/>
        <v>1</v>
      </c>
      <c r="BB172" s="17">
        <v>1</v>
      </c>
      <c r="BC172" s="31"/>
    </row>
    <row r="173" spans="1:55">
      <c r="A173" s="10" t="s">
        <v>511</v>
      </c>
      <c r="B173" s="17">
        <v>28</v>
      </c>
      <c r="C173" s="17">
        <v>17</v>
      </c>
      <c r="D173" s="17">
        <v>4</v>
      </c>
      <c r="E173" s="17">
        <v>3</v>
      </c>
      <c r="F173" s="17">
        <v>0</v>
      </c>
      <c r="G173" s="17">
        <v>0</v>
      </c>
      <c r="H173" s="17">
        <v>0</v>
      </c>
      <c r="I173" s="17">
        <v>0</v>
      </c>
      <c r="J173" s="17">
        <v>9</v>
      </c>
      <c r="K173" s="17">
        <v>6</v>
      </c>
      <c r="L173" s="17">
        <v>0</v>
      </c>
      <c r="M173" s="17">
        <v>0</v>
      </c>
      <c r="N173" s="17">
        <v>0</v>
      </c>
      <c r="O173" s="17">
        <v>0</v>
      </c>
      <c r="P173" s="15">
        <f t="shared" si="62"/>
        <v>41</v>
      </c>
      <c r="Q173" s="15">
        <f t="shared" si="63"/>
        <v>26</v>
      </c>
      <c r="R173" s="10" t="s">
        <v>511</v>
      </c>
      <c r="S173" s="17">
        <v>5</v>
      </c>
      <c r="T173" s="17">
        <v>0</v>
      </c>
      <c r="U173" s="17">
        <v>1</v>
      </c>
      <c r="V173" s="17">
        <v>0</v>
      </c>
      <c r="W173" s="17">
        <v>0</v>
      </c>
      <c r="X173" s="17">
        <v>0</v>
      </c>
      <c r="Y173" s="17">
        <v>0</v>
      </c>
      <c r="Z173" s="17">
        <v>0</v>
      </c>
      <c r="AA173" s="17">
        <v>3</v>
      </c>
      <c r="AB173" s="17">
        <v>3</v>
      </c>
      <c r="AC173" s="17">
        <v>0</v>
      </c>
      <c r="AD173" s="17">
        <v>0</v>
      </c>
      <c r="AE173" s="17">
        <v>0</v>
      </c>
      <c r="AF173" s="17">
        <v>0</v>
      </c>
      <c r="AG173" s="15">
        <f t="shared" si="64"/>
        <v>9</v>
      </c>
      <c r="AH173" s="44">
        <f t="shared" si="65"/>
        <v>3</v>
      </c>
      <c r="AI173" s="10" t="s">
        <v>511</v>
      </c>
      <c r="AJ173" s="12">
        <v>1</v>
      </c>
      <c r="AK173" s="12">
        <v>1</v>
      </c>
      <c r="AL173" s="12">
        <v>0</v>
      </c>
      <c r="AM173" s="12">
        <v>0</v>
      </c>
      <c r="AN173" s="12">
        <v>1</v>
      </c>
      <c r="AO173" s="12">
        <v>0</v>
      </c>
      <c r="AP173" s="12">
        <v>0</v>
      </c>
      <c r="AQ173" s="15">
        <v>3</v>
      </c>
      <c r="AR173" s="17">
        <f t="shared" si="66"/>
        <v>3</v>
      </c>
      <c r="AS173" s="12">
        <v>3</v>
      </c>
      <c r="AT173" s="12">
        <v>0</v>
      </c>
      <c r="AU173" s="12">
        <v>5</v>
      </c>
      <c r="AV173" s="12">
        <v>2</v>
      </c>
      <c r="AW173" s="12"/>
      <c r="AX173" s="117">
        <v>5</v>
      </c>
      <c r="AY173" s="117">
        <v>5</v>
      </c>
      <c r="AZ173" s="44">
        <f t="shared" si="68"/>
        <v>10</v>
      </c>
      <c r="BA173" s="17">
        <f t="shared" si="67"/>
        <v>1</v>
      </c>
      <c r="BB173" s="17">
        <v>1</v>
      </c>
      <c r="BC173" s="31"/>
    </row>
    <row r="174" spans="1:55">
      <c r="A174" s="10" t="s">
        <v>512</v>
      </c>
      <c r="B174" s="17">
        <v>17</v>
      </c>
      <c r="C174" s="17">
        <v>3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3</v>
      </c>
      <c r="K174" s="17">
        <v>3</v>
      </c>
      <c r="L174" s="17">
        <v>0</v>
      </c>
      <c r="M174" s="17">
        <v>0</v>
      </c>
      <c r="N174" s="17">
        <v>0</v>
      </c>
      <c r="O174" s="17">
        <v>0</v>
      </c>
      <c r="P174" s="15">
        <f t="shared" si="62"/>
        <v>20</v>
      </c>
      <c r="Q174" s="15">
        <f t="shared" si="63"/>
        <v>6</v>
      </c>
      <c r="R174" s="10" t="s">
        <v>512</v>
      </c>
      <c r="S174" s="17">
        <v>1</v>
      </c>
      <c r="T174" s="17">
        <v>0</v>
      </c>
      <c r="U174" s="17">
        <v>0</v>
      </c>
      <c r="V174" s="17">
        <v>0</v>
      </c>
      <c r="W174" s="17">
        <v>0</v>
      </c>
      <c r="X174" s="17">
        <v>0</v>
      </c>
      <c r="Y174" s="17">
        <v>0</v>
      </c>
      <c r="Z174" s="17">
        <v>0</v>
      </c>
      <c r="AA174" s="17">
        <v>0</v>
      </c>
      <c r="AB174" s="17">
        <v>1</v>
      </c>
      <c r="AC174" s="17">
        <v>0</v>
      </c>
      <c r="AD174" s="17">
        <v>0</v>
      </c>
      <c r="AE174" s="17">
        <v>0</v>
      </c>
      <c r="AF174" s="17">
        <v>0</v>
      </c>
      <c r="AG174" s="15">
        <f t="shared" si="64"/>
        <v>1</v>
      </c>
      <c r="AH174" s="44">
        <f t="shared" si="65"/>
        <v>1</v>
      </c>
      <c r="AI174" s="10" t="s">
        <v>512</v>
      </c>
      <c r="AJ174" s="12">
        <v>1</v>
      </c>
      <c r="AK174" s="12">
        <v>0</v>
      </c>
      <c r="AL174" s="12">
        <v>0</v>
      </c>
      <c r="AM174" s="12">
        <v>0</v>
      </c>
      <c r="AN174" s="12">
        <v>1</v>
      </c>
      <c r="AO174" s="12">
        <v>0</v>
      </c>
      <c r="AP174" s="12">
        <v>0</v>
      </c>
      <c r="AQ174" s="15">
        <v>2</v>
      </c>
      <c r="AR174" s="17">
        <f t="shared" si="66"/>
        <v>2</v>
      </c>
      <c r="AS174" s="12">
        <v>2</v>
      </c>
      <c r="AT174" s="12">
        <v>0</v>
      </c>
      <c r="AU174" s="12">
        <v>7</v>
      </c>
      <c r="AV174" s="12">
        <v>2</v>
      </c>
      <c r="AW174" s="12"/>
      <c r="AX174" s="117">
        <v>0</v>
      </c>
      <c r="AY174" s="117">
        <v>0</v>
      </c>
      <c r="AZ174" s="44">
        <f t="shared" si="68"/>
        <v>7</v>
      </c>
      <c r="BA174" s="17">
        <f t="shared" si="67"/>
        <v>1</v>
      </c>
      <c r="BB174" s="17">
        <v>1</v>
      </c>
      <c r="BC174" s="31"/>
    </row>
    <row r="175" spans="1:55">
      <c r="A175" s="10" t="s">
        <v>513</v>
      </c>
      <c r="B175" s="17">
        <v>47</v>
      </c>
      <c r="C175" s="17">
        <v>45</v>
      </c>
      <c r="D175" s="17">
        <v>12</v>
      </c>
      <c r="E175" s="17">
        <v>4</v>
      </c>
      <c r="F175" s="17">
        <v>0</v>
      </c>
      <c r="G175" s="17">
        <v>0</v>
      </c>
      <c r="H175" s="17">
        <v>16</v>
      </c>
      <c r="I175" s="17">
        <v>2</v>
      </c>
      <c r="J175" s="17">
        <v>21</v>
      </c>
      <c r="K175" s="17">
        <v>24</v>
      </c>
      <c r="L175" s="17">
        <v>0</v>
      </c>
      <c r="M175" s="17">
        <v>0</v>
      </c>
      <c r="N175" s="17">
        <v>17</v>
      </c>
      <c r="O175" s="17">
        <v>4</v>
      </c>
      <c r="P175" s="15">
        <f t="shared" si="62"/>
        <v>113</v>
      </c>
      <c r="Q175" s="15">
        <f t="shared" si="63"/>
        <v>79</v>
      </c>
      <c r="R175" s="10" t="s">
        <v>513</v>
      </c>
      <c r="S175" s="17">
        <v>0</v>
      </c>
      <c r="T175" s="17">
        <v>0</v>
      </c>
      <c r="U175" s="17">
        <v>2</v>
      </c>
      <c r="V175" s="17">
        <v>0</v>
      </c>
      <c r="W175" s="17">
        <v>0</v>
      </c>
      <c r="X175" s="17">
        <v>0</v>
      </c>
      <c r="Y175" s="17">
        <v>1</v>
      </c>
      <c r="Z175" s="17">
        <v>0</v>
      </c>
      <c r="AA175" s="17">
        <v>11</v>
      </c>
      <c r="AB175" s="17">
        <v>5</v>
      </c>
      <c r="AC175" s="17">
        <v>0</v>
      </c>
      <c r="AD175" s="17">
        <v>0</v>
      </c>
      <c r="AE175" s="17">
        <v>8</v>
      </c>
      <c r="AF175" s="17">
        <v>1</v>
      </c>
      <c r="AG175" s="15">
        <f t="shared" si="64"/>
        <v>22</v>
      </c>
      <c r="AH175" s="44">
        <f t="shared" si="65"/>
        <v>6</v>
      </c>
      <c r="AI175" s="10" t="s">
        <v>513</v>
      </c>
      <c r="AJ175" s="12">
        <v>2</v>
      </c>
      <c r="AK175" s="12">
        <v>1</v>
      </c>
      <c r="AL175" s="12">
        <v>0</v>
      </c>
      <c r="AM175" s="12">
        <v>1</v>
      </c>
      <c r="AN175" s="12">
        <v>1</v>
      </c>
      <c r="AO175" s="12">
        <v>0</v>
      </c>
      <c r="AP175" s="12">
        <v>1</v>
      </c>
      <c r="AQ175" s="15">
        <v>6</v>
      </c>
      <c r="AR175" s="17">
        <f t="shared" si="66"/>
        <v>18</v>
      </c>
      <c r="AS175" s="12">
        <v>11</v>
      </c>
      <c r="AT175" s="12">
        <v>7</v>
      </c>
      <c r="AU175" s="12">
        <v>10</v>
      </c>
      <c r="AV175" s="12">
        <v>1</v>
      </c>
      <c r="AW175" s="12"/>
      <c r="AX175" s="117">
        <v>19</v>
      </c>
      <c r="AY175" s="117">
        <v>19</v>
      </c>
      <c r="AZ175" s="44">
        <f t="shared" si="68"/>
        <v>29</v>
      </c>
      <c r="BA175" s="17">
        <f t="shared" si="67"/>
        <v>1</v>
      </c>
      <c r="BB175" s="17">
        <v>1</v>
      </c>
      <c r="BC175" s="31"/>
    </row>
    <row r="176" spans="1:55">
      <c r="A176" s="10" t="s">
        <v>514</v>
      </c>
      <c r="B176" s="17">
        <v>0</v>
      </c>
      <c r="C176" s="17">
        <v>0</v>
      </c>
      <c r="D176" s="17">
        <v>0</v>
      </c>
      <c r="E176" s="17">
        <v>0</v>
      </c>
      <c r="F176" s="17">
        <v>0</v>
      </c>
      <c r="G176" s="17">
        <v>0</v>
      </c>
      <c r="H176" s="17">
        <v>0</v>
      </c>
      <c r="I176" s="17">
        <v>0</v>
      </c>
      <c r="J176" s="17">
        <v>0</v>
      </c>
      <c r="K176" s="17">
        <v>0</v>
      </c>
      <c r="L176" s="17">
        <v>0</v>
      </c>
      <c r="M176" s="17">
        <v>0</v>
      </c>
      <c r="N176" s="17">
        <v>0</v>
      </c>
      <c r="O176" s="17">
        <v>0</v>
      </c>
      <c r="P176" s="15">
        <f t="shared" si="62"/>
        <v>0</v>
      </c>
      <c r="Q176" s="15">
        <f t="shared" si="63"/>
        <v>0</v>
      </c>
      <c r="R176" s="10" t="s">
        <v>514</v>
      </c>
      <c r="S176" s="17">
        <v>0</v>
      </c>
      <c r="T176" s="17">
        <v>0</v>
      </c>
      <c r="U176" s="17">
        <v>0</v>
      </c>
      <c r="V176" s="17">
        <v>0</v>
      </c>
      <c r="W176" s="17">
        <v>0</v>
      </c>
      <c r="X176" s="17">
        <v>0</v>
      </c>
      <c r="Y176" s="17">
        <v>0</v>
      </c>
      <c r="Z176" s="17">
        <v>0</v>
      </c>
      <c r="AA176" s="17">
        <v>0</v>
      </c>
      <c r="AB176" s="17">
        <v>0</v>
      </c>
      <c r="AC176" s="17">
        <v>0</v>
      </c>
      <c r="AD176" s="17">
        <v>0</v>
      </c>
      <c r="AE176" s="17">
        <v>0</v>
      </c>
      <c r="AF176" s="17">
        <v>0</v>
      </c>
      <c r="AG176" s="15">
        <f t="shared" si="64"/>
        <v>0</v>
      </c>
      <c r="AH176" s="44">
        <f t="shared" si="65"/>
        <v>0</v>
      </c>
      <c r="AI176" s="10" t="s">
        <v>514</v>
      </c>
      <c r="AJ176" s="12">
        <v>0</v>
      </c>
      <c r="AK176" s="12">
        <v>0</v>
      </c>
      <c r="AL176" s="12">
        <v>0</v>
      </c>
      <c r="AM176" s="12">
        <v>0</v>
      </c>
      <c r="AN176" s="12">
        <v>0</v>
      </c>
      <c r="AO176" s="12">
        <v>0</v>
      </c>
      <c r="AP176" s="12">
        <v>0</v>
      </c>
      <c r="AQ176" s="15">
        <v>0</v>
      </c>
      <c r="AR176" s="17">
        <f t="shared" si="66"/>
        <v>0</v>
      </c>
      <c r="AS176" s="12">
        <v>0</v>
      </c>
      <c r="AT176" s="12">
        <v>0</v>
      </c>
      <c r="AU176" s="12">
        <v>0</v>
      </c>
      <c r="AV176" s="12">
        <v>0</v>
      </c>
      <c r="AW176" s="12"/>
      <c r="AX176" s="117">
        <v>0</v>
      </c>
      <c r="AY176" s="117">
        <v>0</v>
      </c>
      <c r="AZ176" s="44">
        <f t="shared" si="68"/>
        <v>0</v>
      </c>
      <c r="BA176" s="17">
        <f t="shared" si="67"/>
        <v>1</v>
      </c>
      <c r="BB176" s="17">
        <v>1</v>
      </c>
      <c r="BC176" s="31"/>
    </row>
    <row r="177" spans="1:55">
      <c r="A177" s="10" t="s">
        <v>515</v>
      </c>
      <c r="B177" s="351"/>
      <c r="C177" s="351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5">
        <f t="shared" si="62"/>
        <v>0</v>
      </c>
      <c r="Q177" s="15">
        <f t="shared" si="63"/>
        <v>0</v>
      </c>
      <c r="R177" s="10" t="s">
        <v>515</v>
      </c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5">
        <f t="shared" si="64"/>
        <v>0</v>
      </c>
      <c r="AH177" s="44">
        <f t="shared" si="65"/>
        <v>0</v>
      </c>
      <c r="AI177" s="10" t="s">
        <v>515</v>
      </c>
      <c r="AJ177" s="12"/>
      <c r="AK177" s="12"/>
      <c r="AL177" s="12"/>
      <c r="AM177" s="12"/>
      <c r="AN177" s="12"/>
      <c r="AO177" s="12"/>
      <c r="AP177" s="12"/>
      <c r="AQ177" s="15"/>
      <c r="AR177" s="17">
        <f t="shared" si="66"/>
        <v>0</v>
      </c>
      <c r="AS177" s="12"/>
      <c r="AT177" s="12"/>
      <c r="AU177" s="12">
        <v>0</v>
      </c>
      <c r="AV177" s="12"/>
      <c r="AW177" s="12"/>
      <c r="AX177" s="117">
        <v>0</v>
      </c>
      <c r="AY177" s="117">
        <v>0</v>
      </c>
      <c r="AZ177" s="44">
        <f t="shared" si="68"/>
        <v>0</v>
      </c>
      <c r="BA177" s="17">
        <f t="shared" si="67"/>
        <v>0</v>
      </c>
      <c r="BB177" s="17"/>
      <c r="BC177" s="31"/>
    </row>
    <row r="178" spans="1:55">
      <c r="A178" s="10" t="s">
        <v>516</v>
      </c>
      <c r="B178" s="17">
        <v>0</v>
      </c>
      <c r="C178" s="17">
        <v>0</v>
      </c>
      <c r="D178" s="17">
        <v>0</v>
      </c>
      <c r="E178" s="17">
        <v>0</v>
      </c>
      <c r="F178" s="17">
        <v>0</v>
      </c>
      <c r="G178" s="17">
        <v>0</v>
      </c>
      <c r="H178" s="351">
        <v>0</v>
      </c>
      <c r="I178" s="351">
        <v>0</v>
      </c>
      <c r="J178" s="17">
        <v>0</v>
      </c>
      <c r="K178" s="17">
        <v>0</v>
      </c>
      <c r="L178" s="17">
        <v>0</v>
      </c>
      <c r="M178" s="17">
        <v>0</v>
      </c>
      <c r="N178" s="17">
        <v>0</v>
      </c>
      <c r="O178" s="17">
        <v>0</v>
      </c>
      <c r="P178" s="15">
        <f t="shared" si="62"/>
        <v>0</v>
      </c>
      <c r="Q178" s="15">
        <f t="shared" si="63"/>
        <v>0</v>
      </c>
      <c r="R178" s="10" t="s">
        <v>516</v>
      </c>
      <c r="S178" s="17">
        <v>0</v>
      </c>
      <c r="T178" s="17">
        <v>0</v>
      </c>
      <c r="U178" s="17">
        <v>0</v>
      </c>
      <c r="V178" s="17">
        <v>0</v>
      </c>
      <c r="W178" s="17">
        <v>0</v>
      </c>
      <c r="X178" s="17">
        <v>0</v>
      </c>
      <c r="Y178" s="17">
        <v>0</v>
      </c>
      <c r="Z178" s="17">
        <v>0</v>
      </c>
      <c r="AA178" s="17">
        <v>0</v>
      </c>
      <c r="AB178" s="17">
        <v>0</v>
      </c>
      <c r="AC178" s="17">
        <v>0</v>
      </c>
      <c r="AD178" s="17">
        <v>0</v>
      </c>
      <c r="AE178" s="17">
        <v>0</v>
      </c>
      <c r="AF178" s="17">
        <v>0</v>
      </c>
      <c r="AG178" s="15">
        <f t="shared" si="64"/>
        <v>0</v>
      </c>
      <c r="AH178" s="44">
        <f t="shared" si="65"/>
        <v>0</v>
      </c>
      <c r="AI178" s="10" t="s">
        <v>516</v>
      </c>
      <c r="AJ178" s="12">
        <v>1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</v>
      </c>
      <c r="AQ178" s="15">
        <v>1</v>
      </c>
      <c r="AR178" s="17">
        <f t="shared" si="66"/>
        <v>2</v>
      </c>
      <c r="AS178" s="12">
        <v>1</v>
      </c>
      <c r="AT178" s="12">
        <v>1</v>
      </c>
      <c r="AU178" s="93">
        <v>5</v>
      </c>
      <c r="AV178" s="12">
        <v>0</v>
      </c>
      <c r="AW178" s="12">
        <v>2</v>
      </c>
      <c r="AX178" s="117">
        <v>0</v>
      </c>
      <c r="AY178" s="117">
        <v>0</v>
      </c>
      <c r="AZ178" s="44">
        <f t="shared" si="68"/>
        <v>5</v>
      </c>
      <c r="BA178" s="17">
        <f t="shared" si="67"/>
        <v>0</v>
      </c>
      <c r="BB178" s="17"/>
      <c r="BC178" s="31"/>
    </row>
    <row r="179" spans="1:55">
      <c r="A179" s="10" t="s">
        <v>517</v>
      </c>
      <c r="B179" s="17">
        <v>38</v>
      </c>
      <c r="C179" s="17">
        <v>28</v>
      </c>
      <c r="D179" s="17">
        <v>14</v>
      </c>
      <c r="E179" s="17">
        <v>8</v>
      </c>
      <c r="F179" s="17">
        <v>0</v>
      </c>
      <c r="G179" s="17">
        <v>0</v>
      </c>
      <c r="H179" s="17">
        <v>0</v>
      </c>
      <c r="I179" s="17">
        <v>0</v>
      </c>
      <c r="J179" s="17">
        <v>11</v>
      </c>
      <c r="K179" s="17">
        <v>10</v>
      </c>
      <c r="L179" s="17">
        <v>0</v>
      </c>
      <c r="M179" s="17">
        <v>0</v>
      </c>
      <c r="N179" s="17">
        <v>0</v>
      </c>
      <c r="O179" s="17">
        <v>0</v>
      </c>
      <c r="P179" s="15">
        <f t="shared" si="62"/>
        <v>63</v>
      </c>
      <c r="Q179" s="15">
        <f t="shared" si="63"/>
        <v>46</v>
      </c>
      <c r="R179" s="10" t="s">
        <v>517</v>
      </c>
      <c r="S179" s="17">
        <v>3</v>
      </c>
      <c r="T179" s="17">
        <v>1</v>
      </c>
      <c r="U179" s="17">
        <v>1</v>
      </c>
      <c r="V179" s="17">
        <v>0</v>
      </c>
      <c r="W179" s="17">
        <v>0</v>
      </c>
      <c r="X179" s="17">
        <v>0</v>
      </c>
      <c r="Y179" s="17">
        <v>0</v>
      </c>
      <c r="Z179" s="17">
        <v>0</v>
      </c>
      <c r="AA179" s="17">
        <v>4</v>
      </c>
      <c r="AB179" s="17">
        <v>5</v>
      </c>
      <c r="AC179" s="17">
        <v>0</v>
      </c>
      <c r="AD179" s="17">
        <v>0</v>
      </c>
      <c r="AE179" s="17">
        <v>0</v>
      </c>
      <c r="AF179" s="17">
        <v>0</v>
      </c>
      <c r="AG179" s="15">
        <f t="shared" si="64"/>
        <v>8</v>
      </c>
      <c r="AH179" s="44">
        <f t="shared" si="65"/>
        <v>6</v>
      </c>
      <c r="AI179" s="10" t="s">
        <v>517</v>
      </c>
      <c r="AJ179" s="12">
        <v>2</v>
      </c>
      <c r="AK179" s="12">
        <v>1</v>
      </c>
      <c r="AL179" s="12">
        <v>0</v>
      </c>
      <c r="AM179" s="12">
        <v>0</v>
      </c>
      <c r="AN179" s="12">
        <v>1</v>
      </c>
      <c r="AO179" s="12">
        <v>0</v>
      </c>
      <c r="AP179" s="12">
        <v>0</v>
      </c>
      <c r="AQ179" s="15">
        <v>4</v>
      </c>
      <c r="AR179" s="17">
        <f t="shared" si="66"/>
        <v>2</v>
      </c>
      <c r="AS179" s="12">
        <v>2</v>
      </c>
      <c r="AT179" s="12">
        <v>0</v>
      </c>
      <c r="AU179" s="12">
        <v>13</v>
      </c>
      <c r="AV179" s="12">
        <v>3</v>
      </c>
      <c r="AW179" s="12"/>
      <c r="AX179" s="117">
        <v>10</v>
      </c>
      <c r="AY179" s="117">
        <v>10</v>
      </c>
      <c r="AZ179" s="44">
        <f t="shared" si="68"/>
        <v>23</v>
      </c>
      <c r="BA179" s="17">
        <f t="shared" si="67"/>
        <v>1</v>
      </c>
      <c r="BB179" s="17">
        <v>1</v>
      </c>
      <c r="BC179" s="31"/>
    </row>
    <row r="180" spans="1:55">
      <c r="A180" s="10" t="s">
        <v>518</v>
      </c>
      <c r="B180" s="17">
        <v>64</v>
      </c>
      <c r="C180" s="17">
        <v>55</v>
      </c>
      <c r="D180" s="17">
        <v>15</v>
      </c>
      <c r="E180" s="17">
        <v>18</v>
      </c>
      <c r="F180" s="17">
        <v>6</v>
      </c>
      <c r="G180" s="17">
        <v>2</v>
      </c>
      <c r="H180" s="17">
        <v>14</v>
      </c>
      <c r="I180" s="17">
        <v>4</v>
      </c>
      <c r="J180" s="17">
        <v>26</v>
      </c>
      <c r="K180" s="17">
        <v>42</v>
      </c>
      <c r="L180" s="17">
        <v>8</v>
      </c>
      <c r="M180" s="17">
        <v>2</v>
      </c>
      <c r="N180" s="17">
        <v>7</v>
      </c>
      <c r="O180" s="17">
        <v>10</v>
      </c>
      <c r="P180" s="15">
        <f t="shared" si="62"/>
        <v>140</v>
      </c>
      <c r="Q180" s="15">
        <f t="shared" si="63"/>
        <v>133</v>
      </c>
      <c r="R180" s="10" t="s">
        <v>518</v>
      </c>
      <c r="S180" s="17">
        <v>12</v>
      </c>
      <c r="T180" s="17">
        <v>14</v>
      </c>
      <c r="U180" s="17">
        <v>0</v>
      </c>
      <c r="V180" s="17">
        <v>0</v>
      </c>
      <c r="W180" s="17">
        <v>0</v>
      </c>
      <c r="X180" s="17">
        <v>0</v>
      </c>
      <c r="Y180" s="17">
        <v>1</v>
      </c>
      <c r="Z180" s="17">
        <v>0</v>
      </c>
      <c r="AA180" s="17">
        <v>10</v>
      </c>
      <c r="AB180" s="17">
        <v>11</v>
      </c>
      <c r="AC180" s="17">
        <v>2</v>
      </c>
      <c r="AD180" s="17">
        <v>0</v>
      </c>
      <c r="AE180" s="17">
        <v>5</v>
      </c>
      <c r="AF180" s="17">
        <v>4</v>
      </c>
      <c r="AG180" s="15">
        <f t="shared" si="64"/>
        <v>30</v>
      </c>
      <c r="AH180" s="44">
        <f t="shared" si="65"/>
        <v>29</v>
      </c>
      <c r="AI180" s="10" t="s">
        <v>518</v>
      </c>
      <c r="AJ180" s="12">
        <v>2</v>
      </c>
      <c r="AK180" s="12">
        <v>1</v>
      </c>
      <c r="AL180" s="12">
        <v>1</v>
      </c>
      <c r="AM180" s="12">
        <v>1</v>
      </c>
      <c r="AN180" s="12">
        <v>1</v>
      </c>
      <c r="AO180" s="12">
        <v>1</v>
      </c>
      <c r="AP180" s="12">
        <v>1</v>
      </c>
      <c r="AQ180" s="15">
        <v>8</v>
      </c>
      <c r="AR180" s="17">
        <f t="shared" si="66"/>
        <v>20</v>
      </c>
      <c r="AS180" s="12">
        <v>17</v>
      </c>
      <c r="AT180" s="12">
        <v>3</v>
      </c>
      <c r="AU180" s="12">
        <v>11</v>
      </c>
      <c r="AV180" s="12">
        <v>3</v>
      </c>
      <c r="AW180" s="12"/>
      <c r="AX180" s="117">
        <v>25</v>
      </c>
      <c r="AY180" s="117">
        <v>25</v>
      </c>
      <c r="AZ180" s="44">
        <f t="shared" si="68"/>
        <v>36</v>
      </c>
      <c r="BA180" s="17">
        <f t="shared" si="67"/>
        <v>1</v>
      </c>
      <c r="BB180" s="17">
        <v>1</v>
      </c>
      <c r="BC180" s="31"/>
    </row>
    <row r="181" spans="1:55">
      <c r="A181" s="10" t="s">
        <v>519</v>
      </c>
      <c r="B181" s="17">
        <v>54</v>
      </c>
      <c r="C181" s="17">
        <v>12</v>
      </c>
      <c r="D181" s="17">
        <v>16</v>
      </c>
      <c r="E181" s="17">
        <v>15</v>
      </c>
      <c r="F181" s="17">
        <v>0</v>
      </c>
      <c r="G181" s="17">
        <v>0</v>
      </c>
      <c r="H181" s="17">
        <v>8</v>
      </c>
      <c r="I181" s="17">
        <v>2</v>
      </c>
      <c r="J181" s="17">
        <v>26</v>
      </c>
      <c r="K181" s="17">
        <v>26</v>
      </c>
      <c r="L181" s="17">
        <v>0</v>
      </c>
      <c r="M181" s="17">
        <v>0</v>
      </c>
      <c r="N181" s="17">
        <v>16</v>
      </c>
      <c r="O181" s="17">
        <v>3</v>
      </c>
      <c r="P181" s="15">
        <f t="shared" si="62"/>
        <v>120</v>
      </c>
      <c r="Q181" s="15">
        <f t="shared" si="63"/>
        <v>58</v>
      </c>
      <c r="R181" s="10" t="s">
        <v>519</v>
      </c>
      <c r="S181" s="17">
        <v>1</v>
      </c>
      <c r="T181" s="17">
        <v>0</v>
      </c>
      <c r="U181" s="17">
        <v>0</v>
      </c>
      <c r="V181" s="17">
        <v>2</v>
      </c>
      <c r="W181" s="17">
        <v>0</v>
      </c>
      <c r="X181" s="17">
        <v>0</v>
      </c>
      <c r="Y181" s="17">
        <v>0</v>
      </c>
      <c r="Z181" s="17">
        <v>0</v>
      </c>
      <c r="AA181" s="17">
        <v>7</v>
      </c>
      <c r="AB181" s="17">
        <v>10</v>
      </c>
      <c r="AC181" s="17">
        <v>0</v>
      </c>
      <c r="AD181" s="17">
        <v>0</v>
      </c>
      <c r="AE181" s="17">
        <v>9</v>
      </c>
      <c r="AF181" s="17">
        <v>1</v>
      </c>
      <c r="AG181" s="15">
        <f t="shared" si="64"/>
        <v>17</v>
      </c>
      <c r="AH181" s="44">
        <f t="shared" si="65"/>
        <v>13</v>
      </c>
      <c r="AI181" s="10" t="s">
        <v>519</v>
      </c>
      <c r="AJ181" s="12">
        <v>1</v>
      </c>
      <c r="AK181" s="12">
        <v>1</v>
      </c>
      <c r="AL181" s="12">
        <v>0</v>
      </c>
      <c r="AM181" s="12">
        <v>1</v>
      </c>
      <c r="AN181" s="12">
        <v>1</v>
      </c>
      <c r="AO181" s="12">
        <v>0</v>
      </c>
      <c r="AP181" s="12">
        <v>1</v>
      </c>
      <c r="AQ181" s="15">
        <v>5</v>
      </c>
      <c r="AR181" s="17">
        <f t="shared" si="66"/>
        <v>3</v>
      </c>
      <c r="AS181" s="12">
        <v>3</v>
      </c>
      <c r="AT181" s="12">
        <v>0</v>
      </c>
      <c r="AU181" s="12">
        <v>10</v>
      </c>
      <c r="AV181" s="12">
        <v>4</v>
      </c>
      <c r="AW181" s="12"/>
      <c r="AX181" s="117">
        <v>13</v>
      </c>
      <c r="AY181" s="117">
        <v>13</v>
      </c>
      <c r="AZ181" s="44">
        <f t="shared" si="68"/>
        <v>23</v>
      </c>
      <c r="BA181" s="17">
        <f t="shared" si="67"/>
        <v>1</v>
      </c>
      <c r="BB181" s="17">
        <v>1</v>
      </c>
      <c r="BC181" s="31"/>
    </row>
    <row r="182" spans="1:55">
      <c r="A182" s="10" t="s">
        <v>520</v>
      </c>
      <c r="B182" s="17">
        <v>43</v>
      </c>
      <c r="C182" s="17">
        <v>25</v>
      </c>
      <c r="D182" s="17">
        <v>0</v>
      </c>
      <c r="E182" s="17">
        <v>0</v>
      </c>
      <c r="F182" s="17">
        <v>0</v>
      </c>
      <c r="G182" s="17">
        <v>0</v>
      </c>
      <c r="H182" s="17">
        <v>17</v>
      </c>
      <c r="I182" s="17">
        <v>17</v>
      </c>
      <c r="J182" s="17">
        <v>17</v>
      </c>
      <c r="K182" s="17">
        <v>11</v>
      </c>
      <c r="L182" s="17">
        <v>0</v>
      </c>
      <c r="M182" s="17">
        <v>0</v>
      </c>
      <c r="N182" s="17">
        <v>6</v>
      </c>
      <c r="O182" s="17">
        <v>1</v>
      </c>
      <c r="P182" s="15">
        <f t="shared" si="62"/>
        <v>83</v>
      </c>
      <c r="Q182" s="15">
        <f t="shared" si="63"/>
        <v>54</v>
      </c>
      <c r="R182" s="10" t="s">
        <v>520</v>
      </c>
      <c r="S182" s="17">
        <v>4</v>
      </c>
      <c r="T182" s="17">
        <v>3</v>
      </c>
      <c r="U182" s="17">
        <v>0</v>
      </c>
      <c r="V182" s="17">
        <v>0</v>
      </c>
      <c r="W182" s="17">
        <v>0</v>
      </c>
      <c r="X182" s="17">
        <v>0</v>
      </c>
      <c r="Y182" s="17">
        <v>4</v>
      </c>
      <c r="Z182" s="17">
        <v>2</v>
      </c>
      <c r="AA182" s="17">
        <v>10</v>
      </c>
      <c r="AB182" s="17">
        <v>6</v>
      </c>
      <c r="AC182" s="17">
        <v>0</v>
      </c>
      <c r="AD182" s="17">
        <v>0</v>
      </c>
      <c r="AE182" s="17">
        <v>4</v>
      </c>
      <c r="AF182" s="17">
        <v>0</v>
      </c>
      <c r="AG182" s="15">
        <f t="shared" si="64"/>
        <v>22</v>
      </c>
      <c r="AH182" s="44">
        <f t="shared" si="65"/>
        <v>11</v>
      </c>
      <c r="AI182" s="10" t="s">
        <v>520</v>
      </c>
      <c r="AJ182" s="12">
        <v>2</v>
      </c>
      <c r="AK182" s="12">
        <v>0</v>
      </c>
      <c r="AL182" s="12">
        <v>0</v>
      </c>
      <c r="AM182" s="12">
        <v>1</v>
      </c>
      <c r="AN182" s="12">
        <v>1</v>
      </c>
      <c r="AO182" s="12">
        <v>0</v>
      </c>
      <c r="AP182" s="12">
        <v>1</v>
      </c>
      <c r="AQ182" s="15">
        <v>5</v>
      </c>
      <c r="AR182" s="17">
        <f t="shared" si="66"/>
        <v>5</v>
      </c>
      <c r="AS182" s="12">
        <v>5</v>
      </c>
      <c r="AT182" s="12">
        <v>0</v>
      </c>
      <c r="AU182" s="12">
        <v>9</v>
      </c>
      <c r="AV182" s="12">
        <v>2</v>
      </c>
      <c r="AW182" s="12"/>
      <c r="AX182" s="117">
        <v>5</v>
      </c>
      <c r="AY182" s="117">
        <v>5</v>
      </c>
      <c r="AZ182" s="44">
        <f t="shared" ref="AZ182:AZ188" si="69">AU182+AX182</f>
        <v>14</v>
      </c>
      <c r="BA182" s="17">
        <f t="shared" si="67"/>
        <v>1</v>
      </c>
      <c r="BB182" s="17">
        <v>1</v>
      </c>
      <c r="BC182" s="31"/>
    </row>
    <row r="183" spans="1:55">
      <c r="A183" s="10" t="s">
        <v>521</v>
      </c>
      <c r="B183" s="17">
        <v>34</v>
      </c>
      <c r="C183" s="17">
        <v>20</v>
      </c>
      <c r="D183" s="17">
        <v>5</v>
      </c>
      <c r="E183" s="17">
        <v>8</v>
      </c>
      <c r="F183" s="17">
        <v>0</v>
      </c>
      <c r="G183" s="17">
        <v>0</v>
      </c>
      <c r="H183" s="17">
        <v>3</v>
      </c>
      <c r="I183" s="17">
        <v>2</v>
      </c>
      <c r="J183" s="17">
        <v>21</v>
      </c>
      <c r="K183" s="17">
        <v>23</v>
      </c>
      <c r="L183" s="17">
        <v>0</v>
      </c>
      <c r="M183" s="17">
        <v>0</v>
      </c>
      <c r="N183" s="17">
        <v>10</v>
      </c>
      <c r="O183" s="17">
        <v>0</v>
      </c>
      <c r="P183" s="15">
        <f t="shared" si="62"/>
        <v>73</v>
      </c>
      <c r="Q183" s="15">
        <f t="shared" si="63"/>
        <v>53</v>
      </c>
      <c r="R183" s="10" t="s">
        <v>521</v>
      </c>
      <c r="S183" s="17">
        <v>0</v>
      </c>
      <c r="T183" s="17">
        <v>0</v>
      </c>
      <c r="U183" s="17">
        <v>0</v>
      </c>
      <c r="V183" s="17">
        <v>4</v>
      </c>
      <c r="W183" s="17">
        <v>0</v>
      </c>
      <c r="X183" s="17">
        <v>0</v>
      </c>
      <c r="Y183" s="17">
        <v>0</v>
      </c>
      <c r="Z183" s="17">
        <v>0</v>
      </c>
      <c r="AA183" s="17">
        <v>5</v>
      </c>
      <c r="AB183" s="17">
        <v>10</v>
      </c>
      <c r="AC183" s="17">
        <v>0</v>
      </c>
      <c r="AD183" s="17">
        <v>0</v>
      </c>
      <c r="AE183" s="17">
        <v>1</v>
      </c>
      <c r="AF183" s="17">
        <v>0</v>
      </c>
      <c r="AG183" s="15">
        <f t="shared" si="64"/>
        <v>6</v>
      </c>
      <c r="AH183" s="44">
        <f t="shared" si="65"/>
        <v>14</v>
      </c>
      <c r="AI183" s="10" t="s">
        <v>521</v>
      </c>
      <c r="AJ183" s="12">
        <v>2</v>
      </c>
      <c r="AK183" s="12">
        <v>1</v>
      </c>
      <c r="AL183" s="12">
        <v>0</v>
      </c>
      <c r="AM183" s="12">
        <v>1</v>
      </c>
      <c r="AN183" s="12">
        <v>1</v>
      </c>
      <c r="AO183" s="12">
        <v>0</v>
      </c>
      <c r="AP183" s="12">
        <v>1</v>
      </c>
      <c r="AQ183" s="15">
        <v>6</v>
      </c>
      <c r="AR183" s="17">
        <f t="shared" si="66"/>
        <v>17</v>
      </c>
      <c r="AS183" s="12">
        <v>14</v>
      </c>
      <c r="AT183" s="12">
        <v>3</v>
      </c>
      <c r="AU183" s="12">
        <v>7</v>
      </c>
      <c r="AV183" s="12">
        <v>1</v>
      </c>
      <c r="AW183" s="12"/>
      <c r="AX183" s="117">
        <v>15</v>
      </c>
      <c r="AY183" s="117">
        <v>15</v>
      </c>
      <c r="AZ183" s="44">
        <f t="shared" si="69"/>
        <v>22</v>
      </c>
      <c r="BA183" s="17">
        <f t="shared" si="67"/>
        <v>1</v>
      </c>
      <c r="BB183" s="17">
        <v>1</v>
      </c>
      <c r="BC183" s="31"/>
    </row>
    <row r="184" spans="1:55">
      <c r="A184" s="10" t="s">
        <v>522</v>
      </c>
      <c r="B184" s="17">
        <v>32</v>
      </c>
      <c r="C184" s="17">
        <v>13</v>
      </c>
      <c r="D184" s="17">
        <v>0</v>
      </c>
      <c r="E184" s="17">
        <v>0</v>
      </c>
      <c r="F184" s="17">
        <v>0</v>
      </c>
      <c r="G184" s="17">
        <v>0</v>
      </c>
      <c r="H184" s="17">
        <v>3</v>
      </c>
      <c r="I184" s="17">
        <v>4</v>
      </c>
      <c r="J184" s="17">
        <v>4</v>
      </c>
      <c r="K184" s="17">
        <v>8</v>
      </c>
      <c r="L184" s="17">
        <v>0</v>
      </c>
      <c r="M184" s="17">
        <v>0</v>
      </c>
      <c r="N184" s="17">
        <v>0</v>
      </c>
      <c r="O184" s="17">
        <v>0</v>
      </c>
      <c r="P184" s="15">
        <f t="shared" si="62"/>
        <v>39</v>
      </c>
      <c r="Q184" s="15">
        <f t="shared" si="63"/>
        <v>25</v>
      </c>
      <c r="R184" s="10" t="s">
        <v>522</v>
      </c>
      <c r="S184" s="17">
        <v>1</v>
      </c>
      <c r="T184" s="17">
        <v>2</v>
      </c>
      <c r="U184" s="17">
        <v>0</v>
      </c>
      <c r="V184" s="17">
        <v>0</v>
      </c>
      <c r="W184" s="17">
        <v>0</v>
      </c>
      <c r="X184" s="17">
        <v>0</v>
      </c>
      <c r="Y184" s="17">
        <v>1</v>
      </c>
      <c r="Z184" s="17">
        <v>0</v>
      </c>
      <c r="AA184" s="17">
        <v>3</v>
      </c>
      <c r="AB184" s="17">
        <v>5</v>
      </c>
      <c r="AC184" s="17">
        <v>0</v>
      </c>
      <c r="AD184" s="17">
        <v>0</v>
      </c>
      <c r="AE184" s="17">
        <v>0</v>
      </c>
      <c r="AF184" s="17">
        <v>0</v>
      </c>
      <c r="AG184" s="15">
        <f t="shared" si="64"/>
        <v>5</v>
      </c>
      <c r="AH184" s="44">
        <f t="shared" si="65"/>
        <v>7</v>
      </c>
      <c r="AI184" s="10" t="s">
        <v>522</v>
      </c>
      <c r="AJ184" s="12">
        <v>2</v>
      </c>
      <c r="AK184" s="12">
        <v>0</v>
      </c>
      <c r="AL184" s="12">
        <v>0</v>
      </c>
      <c r="AM184" s="12">
        <v>1</v>
      </c>
      <c r="AN184" s="12">
        <v>1</v>
      </c>
      <c r="AO184" s="12">
        <v>0</v>
      </c>
      <c r="AP184" s="12">
        <v>0</v>
      </c>
      <c r="AQ184" s="15">
        <v>4</v>
      </c>
      <c r="AR184" s="17">
        <f t="shared" si="66"/>
        <v>6</v>
      </c>
      <c r="AS184" s="12">
        <v>6</v>
      </c>
      <c r="AT184" s="12">
        <v>0</v>
      </c>
      <c r="AU184" s="12">
        <v>7</v>
      </c>
      <c r="AV184" s="12">
        <v>2</v>
      </c>
      <c r="AW184" s="12"/>
      <c r="AX184" s="117">
        <v>5</v>
      </c>
      <c r="AY184" s="117">
        <v>5</v>
      </c>
      <c r="AZ184" s="44">
        <f t="shared" si="69"/>
        <v>12</v>
      </c>
      <c r="BA184" s="17">
        <f t="shared" si="67"/>
        <v>1</v>
      </c>
      <c r="BB184" s="17">
        <v>1</v>
      </c>
      <c r="BC184" s="31"/>
    </row>
    <row r="185" spans="1:55">
      <c r="A185" s="10" t="s">
        <v>523</v>
      </c>
      <c r="B185" s="17">
        <v>111</v>
      </c>
      <c r="C185" s="17">
        <v>99</v>
      </c>
      <c r="D185" s="17">
        <v>12</v>
      </c>
      <c r="E185" s="17">
        <v>23</v>
      </c>
      <c r="F185" s="17">
        <v>21</v>
      </c>
      <c r="G185" s="17">
        <v>2</v>
      </c>
      <c r="H185" s="17">
        <v>44</v>
      </c>
      <c r="I185" s="17">
        <v>30</v>
      </c>
      <c r="J185" s="17">
        <v>26</v>
      </c>
      <c r="K185" s="17">
        <v>43</v>
      </c>
      <c r="L185" s="17">
        <v>10</v>
      </c>
      <c r="M185" s="17">
        <v>3</v>
      </c>
      <c r="N185" s="17">
        <v>46</v>
      </c>
      <c r="O185" s="17">
        <v>21</v>
      </c>
      <c r="P185" s="15">
        <f t="shared" si="62"/>
        <v>270</v>
      </c>
      <c r="Q185" s="15">
        <f t="shared" si="63"/>
        <v>221</v>
      </c>
      <c r="R185" s="10" t="s">
        <v>523</v>
      </c>
      <c r="S185" s="17">
        <v>7</v>
      </c>
      <c r="T185" s="17">
        <v>5</v>
      </c>
      <c r="U185" s="17">
        <v>2</v>
      </c>
      <c r="V185" s="17">
        <v>3</v>
      </c>
      <c r="W185" s="17">
        <v>7</v>
      </c>
      <c r="X185" s="17">
        <v>0</v>
      </c>
      <c r="Y185" s="17">
        <v>8</v>
      </c>
      <c r="Z185" s="17">
        <v>8</v>
      </c>
      <c r="AA185" s="17">
        <v>10</v>
      </c>
      <c r="AB185" s="17">
        <v>19</v>
      </c>
      <c r="AC185" s="17">
        <v>3</v>
      </c>
      <c r="AD185" s="17">
        <v>2</v>
      </c>
      <c r="AE185" s="17">
        <v>14</v>
      </c>
      <c r="AF185" s="17">
        <v>4</v>
      </c>
      <c r="AG185" s="15">
        <f t="shared" si="64"/>
        <v>51</v>
      </c>
      <c r="AH185" s="44">
        <f t="shared" si="65"/>
        <v>41</v>
      </c>
      <c r="AI185" s="10" t="s">
        <v>523</v>
      </c>
      <c r="AJ185" s="12">
        <v>5</v>
      </c>
      <c r="AK185" s="12">
        <v>1</v>
      </c>
      <c r="AL185" s="12">
        <v>1</v>
      </c>
      <c r="AM185" s="12">
        <v>2</v>
      </c>
      <c r="AN185" s="12">
        <v>2</v>
      </c>
      <c r="AO185" s="12">
        <v>1</v>
      </c>
      <c r="AP185" s="12">
        <v>2</v>
      </c>
      <c r="AQ185" s="15">
        <v>14</v>
      </c>
      <c r="AR185" s="17">
        <f t="shared" si="66"/>
        <v>18</v>
      </c>
      <c r="AS185" s="12">
        <v>18</v>
      </c>
      <c r="AT185" s="12">
        <v>0</v>
      </c>
      <c r="AU185" s="12">
        <v>30</v>
      </c>
      <c r="AV185" s="12">
        <v>12</v>
      </c>
      <c r="AW185" s="12"/>
      <c r="AX185" s="117">
        <v>18</v>
      </c>
      <c r="AY185" s="117">
        <v>18</v>
      </c>
      <c r="AZ185" s="44">
        <f t="shared" si="69"/>
        <v>48</v>
      </c>
      <c r="BA185" s="17">
        <f t="shared" si="67"/>
        <v>1</v>
      </c>
      <c r="BB185" s="17">
        <v>1</v>
      </c>
      <c r="BC185" s="31"/>
    </row>
    <row r="186" spans="1:55">
      <c r="A186" s="10" t="s">
        <v>524</v>
      </c>
      <c r="B186" s="17">
        <v>11</v>
      </c>
      <c r="C186" s="17">
        <v>4</v>
      </c>
      <c r="D186" s="17">
        <v>0</v>
      </c>
      <c r="E186" s="17">
        <v>0</v>
      </c>
      <c r="F186" s="17">
        <v>0</v>
      </c>
      <c r="G186" s="17">
        <v>0</v>
      </c>
      <c r="H186" s="17">
        <v>6</v>
      </c>
      <c r="I186" s="17">
        <v>3</v>
      </c>
      <c r="J186" s="17">
        <v>0</v>
      </c>
      <c r="K186" s="17">
        <v>0</v>
      </c>
      <c r="L186" s="17">
        <v>0</v>
      </c>
      <c r="M186" s="17">
        <v>0</v>
      </c>
      <c r="N186" s="17">
        <v>7</v>
      </c>
      <c r="O186" s="17">
        <v>2</v>
      </c>
      <c r="P186" s="15">
        <f t="shared" si="62"/>
        <v>24</v>
      </c>
      <c r="Q186" s="15">
        <f t="shared" si="63"/>
        <v>9</v>
      </c>
      <c r="R186" s="10" t="s">
        <v>524</v>
      </c>
      <c r="S186" s="17">
        <v>0</v>
      </c>
      <c r="T186" s="17">
        <v>0</v>
      </c>
      <c r="U186" s="17">
        <v>0</v>
      </c>
      <c r="V186" s="17">
        <v>0</v>
      </c>
      <c r="W186" s="17">
        <v>0</v>
      </c>
      <c r="X186" s="17">
        <v>0</v>
      </c>
      <c r="Y186" s="17">
        <v>1</v>
      </c>
      <c r="Z186" s="17">
        <v>0</v>
      </c>
      <c r="AA186" s="17">
        <v>0</v>
      </c>
      <c r="AB186" s="17">
        <v>0</v>
      </c>
      <c r="AC186" s="17">
        <v>0</v>
      </c>
      <c r="AD186" s="17">
        <v>0</v>
      </c>
      <c r="AE186" s="17">
        <v>1</v>
      </c>
      <c r="AF186" s="17"/>
      <c r="AG186" s="15">
        <f t="shared" si="64"/>
        <v>2</v>
      </c>
      <c r="AH186" s="44">
        <f t="shared" si="65"/>
        <v>0</v>
      </c>
      <c r="AI186" s="10" t="s">
        <v>524</v>
      </c>
      <c r="AJ186" s="12">
        <v>1</v>
      </c>
      <c r="AK186" s="12">
        <v>0</v>
      </c>
      <c r="AL186" s="12">
        <v>0</v>
      </c>
      <c r="AM186" s="12">
        <v>1</v>
      </c>
      <c r="AN186" s="12">
        <v>0</v>
      </c>
      <c r="AO186" s="12">
        <v>0</v>
      </c>
      <c r="AP186" s="12">
        <v>1</v>
      </c>
      <c r="AQ186" s="15">
        <v>3</v>
      </c>
      <c r="AR186" s="17">
        <f t="shared" si="66"/>
        <v>5</v>
      </c>
      <c r="AS186" s="12">
        <v>3</v>
      </c>
      <c r="AT186" s="12">
        <v>2</v>
      </c>
      <c r="AU186" s="12">
        <v>11</v>
      </c>
      <c r="AV186" s="12">
        <v>1</v>
      </c>
      <c r="AW186" s="12"/>
      <c r="AX186" s="117">
        <v>8</v>
      </c>
      <c r="AY186" s="117">
        <v>8</v>
      </c>
      <c r="AZ186" s="44">
        <f t="shared" si="69"/>
        <v>19</v>
      </c>
      <c r="BA186" s="17">
        <f t="shared" si="67"/>
        <v>1</v>
      </c>
      <c r="BB186" s="17">
        <v>1</v>
      </c>
      <c r="BC186" s="31"/>
    </row>
    <row r="187" spans="1:55">
      <c r="A187" s="10" t="s">
        <v>525</v>
      </c>
      <c r="B187" s="17">
        <v>70</v>
      </c>
      <c r="C187" s="17">
        <v>54</v>
      </c>
      <c r="D187" s="17">
        <v>8</v>
      </c>
      <c r="E187" s="17">
        <v>22</v>
      </c>
      <c r="F187" s="17">
        <v>22</v>
      </c>
      <c r="G187" s="17">
        <v>4</v>
      </c>
      <c r="H187" s="17">
        <v>25</v>
      </c>
      <c r="I187" s="17">
        <v>24</v>
      </c>
      <c r="J187" s="17">
        <v>45</v>
      </c>
      <c r="K187" s="17">
        <v>40</v>
      </c>
      <c r="L187" s="17">
        <v>9</v>
      </c>
      <c r="M187" s="17">
        <v>2</v>
      </c>
      <c r="N187" s="17">
        <v>52</v>
      </c>
      <c r="O187" s="17">
        <v>26</v>
      </c>
      <c r="P187" s="15">
        <f t="shared" si="62"/>
        <v>231</v>
      </c>
      <c r="Q187" s="15">
        <f t="shared" si="63"/>
        <v>172</v>
      </c>
      <c r="R187" s="10" t="s">
        <v>525</v>
      </c>
      <c r="S187" s="17">
        <v>1</v>
      </c>
      <c r="T187" s="17">
        <v>1</v>
      </c>
      <c r="U187" s="17">
        <v>2</v>
      </c>
      <c r="V187" s="17">
        <v>3</v>
      </c>
      <c r="W187" s="17">
        <v>3</v>
      </c>
      <c r="X187" s="17">
        <v>1</v>
      </c>
      <c r="Y187" s="17">
        <v>0</v>
      </c>
      <c r="Z187" s="17">
        <v>1</v>
      </c>
      <c r="AA187" s="17">
        <v>21</v>
      </c>
      <c r="AB187" s="17">
        <v>15</v>
      </c>
      <c r="AC187" s="17">
        <v>4</v>
      </c>
      <c r="AD187" s="17">
        <v>1</v>
      </c>
      <c r="AE187" s="17">
        <v>24</v>
      </c>
      <c r="AF187" s="17">
        <v>9</v>
      </c>
      <c r="AG187" s="15">
        <f t="shared" si="64"/>
        <v>55</v>
      </c>
      <c r="AH187" s="44">
        <f t="shared" si="65"/>
        <v>31</v>
      </c>
      <c r="AI187" s="10" t="s">
        <v>525</v>
      </c>
      <c r="AJ187" s="12">
        <v>3</v>
      </c>
      <c r="AK187" s="12">
        <v>1</v>
      </c>
      <c r="AL187" s="12">
        <v>1</v>
      </c>
      <c r="AM187" s="12">
        <v>1</v>
      </c>
      <c r="AN187" s="12">
        <v>2</v>
      </c>
      <c r="AO187" s="12">
        <v>1</v>
      </c>
      <c r="AP187" s="12">
        <v>2</v>
      </c>
      <c r="AQ187" s="15">
        <v>11</v>
      </c>
      <c r="AR187" s="17">
        <f t="shared" si="66"/>
        <v>20</v>
      </c>
      <c r="AS187" s="12">
        <v>13</v>
      </c>
      <c r="AT187" s="12">
        <v>7</v>
      </c>
      <c r="AU187" s="12">
        <v>22</v>
      </c>
      <c r="AV187" s="12">
        <v>11</v>
      </c>
      <c r="AW187" s="12"/>
      <c r="AX187" s="44">
        <v>30</v>
      </c>
      <c r="AY187" s="44">
        <v>30</v>
      </c>
      <c r="AZ187" s="44">
        <f t="shared" si="69"/>
        <v>52</v>
      </c>
      <c r="BA187" s="17">
        <f t="shared" si="67"/>
        <v>1</v>
      </c>
      <c r="BB187" s="17">
        <v>1</v>
      </c>
      <c r="BC187" s="31"/>
    </row>
    <row r="188" spans="1:55">
      <c r="A188" s="10" t="s">
        <v>526</v>
      </c>
      <c r="B188" s="17">
        <v>27</v>
      </c>
      <c r="C188" s="17">
        <v>15</v>
      </c>
      <c r="D188" s="17">
        <v>0</v>
      </c>
      <c r="E188" s="17">
        <v>0</v>
      </c>
      <c r="F188" s="17">
        <v>0</v>
      </c>
      <c r="G188" s="17">
        <v>0</v>
      </c>
      <c r="H188" s="17">
        <v>0</v>
      </c>
      <c r="I188" s="17">
        <v>0</v>
      </c>
      <c r="J188" s="17">
        <v>11</v>
      </c>
      <c r="K188" s="17">
        <v>12</v>
      </c>
      <c r="L188" s="17">
        <v>0</v>
      </c>
      <c r="M188" s="17">
        <v>0</v>
      </c>
      <c r="N188" s="17">
        <v>4</v>
      </c>
      <c r="O188" s="17">
        <v>0</v>
      </c>
      <c r="P188" s="15">
        <f t="shared" si="62"/>
        <v>42</v>
      </c>
      <c r="Q188" s="15">
        <f t="shared" si="63"/>
        <v>27</v>
      </c>
      <c r="R188" s="10" t="s">
        <v>526</v>
      </c>
      <c r="S188" s="17">
        <v>0</v>
      </c>
      <c r="T188" s="17">
        <v>0</v>
      </c>
      <c r="U188" s="17">
        <v>0</v>
      </c>
      <c r="V188" s="17">
        <v>0</v>
      </c>
      <c r="W188" s="17">
        <v>0</v>
      </c>
      <c r="X188" s="17">
        <v>0</v>
      </c>
      <c r="Y188" s="17">
        <v>0</v>
      </c>
      <c r="Z188" s="17">
        <v>0</v>
      </c>
      <c r="AA188" s="17">
        <v>7</v>
      </c>
      <c r="AB188" s="17">
        <v>4</v>
      </c>
      <c r="AC188" s="17">
        <v>0</v>
      </c>
      <c r="AD188" s="17">
        <v>0</v>
      </c>
      <c r="AE188" s="17">
        <v>0</v>
      </c>
      <c r="AF188" s="17">
        <v>0</v>
      </c>
      <c r="AG188" s="15">
        <f t="shared" si="64"/>
        <v>7</v>
      </c>
      <c r="AH188" s="44">
        <f t="shared" si="65"/>
        <v>4</v>
      </c>
      <c r="AI188" s="10" t="s">
        <v>526</v>
      </c>
      <c r="AJ188" s="12">
        <v>1</v>
      </c>
      <c r="AK188" s="12">
        <v>0</v>
      </c>
      <c r="AL188" s="12">
        <v>0</v>
      </c>
      <c r="AM188" s="12">
        <v>0</v>
      </c>
      <c r="AN188" s="12">
        <v>1</v>
      </c>
      <c r="AO188" s="12">
        <v>0</v>
      </c>
      <c r="AP188" s="12">
        <v>1</v>
      </c>
      <c r="AQ188" s="15">
        <v>3</v>
      </c>
      <c r="AR188" s="17">
        <f t="shared" si="66"/>
        <v>9</v>
      </c>
      <c r="AS188" s="12">
        <v>9</v>
      </c>
      <c r="AT188" s="12">
        <v>0</v>
      </c>
      <c r="AU188" s="12">
        <v>7</v>
      </c>
      <c r="AV188" s="12">
        <v>0</v>
      </c>
      <c r="AW188" s="12"/>
      <c r="AX188" s="117">
        <v>8</v>
      </c>
      <c r="AY188" s="117">
        <v>8</v>
      </c>
      <c r="AZ188" s="44">
        <f t="shared" si="69"/>
        <v>15</v>
      </c>
      <c r="BA188" s="17">
        <f t="shared" si="67"/>
        <v>1</v>
      </c>
      <c r="BB188" s="17">
        <v>1</v>
      </c>
      <c r="BC188" s="31"/>
    </row>
    <row r="189" spans="1:55">
      <c r="A189" s="8"/>
      <c r="B189" s="351"/>
      <c r="C189" s="351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5"/>
      <c r="Q189" s="15"/>
      <c r="R189" s="8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9"/>
      <c r="AH189" s="19"/>
      <c r="AI189" s="8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10"/>
      <c r="BB189" s="110"/>
      <c r="BC189" s="223"/>
    </row>
    <row r="190" spans="1:55">
      <c r="A190" s="2"/>
      <c r="B190" s="110"/>
      <c r="C190" s="110"/>
      <c r="D190" s="110"/>
      <c r="E190" s="110"/>
      <c r="F190" s="110"/>
      <c r="G190" s="110"/>
      <c r="H190" s="110"/>
      <c r="I190" s="110"/>
      <c r="J190" s="110"/>
      <c r="K190" s="110"/>
      <c r="L190" s="110"/>
      <c r="M190" s="110"/>
      <c r="N190" s="110"/>
      <c r="O190" s="110"/>
      <c r="P190" s="2"/>
      <c r="Q190" s="15"/>
      <c r="R190" s="2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5"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</row>
    <row r="206" spans="1:17">
      <c r="A206" s="1" t="s">
        <v>662</v>
      </c>
      <c r="P206" s="1"/>
      <c r="Q206" s="1"/>
    </row>
    <row r="207" spans="1:17">
      <c r="A207" s="1" t="s">
        <v>372</v>
      </c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1"/>
      <c r="Q207" s="1"/>
    </row>
    <row r="208" spans="1:17">
      <c r="A208" s="1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1"/>
      <c r="Q208" s="1"/>
    </row>
    <row r="209" spans="1:17">
      <c r="A209" s="1" t="s">
        <v>1</v>
      </c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1"/>
      <c r="Q209" s="1"/>
    </row>
    <row r="210" spans="1:17">
      <c r="A210" s="2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2"/>
      <c r="Q210" s="2"/>
    </row>
    <row r="211" spans="1:17">
      <c r="A211" s="3" t="s">
        <v>573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2"/>
      <c r="Q211" s="2"/>
    </row>
    <row r="212" spans="1:17">
      <c r="A212" s="2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50" t="s">
        <v>618</v>
      </c>
      <c r="O212" s="50"/>
      <c r="P212" s="2"/>
      <c r="Q212" s="2"/>
    </row>
    <row r="213" spans="1:17">
      <c r="A213" s="4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5" t="s">
        <v>377</v>
      </c>
      <c r="Q213" s="6"/>
    </row>
    <row r="214" spans="1:17">
      <c r="A214" s="8" t="s">
        <v>387</v>
      </c>
      <c r="B214" s="53" t="s">
        <v>585</v>
      </c>
      <c r="C214" s="54"/>
      <c r="D214" s="53" t="s">
        <v>586</v>
      </c>
      <c r="E214" s="54"/>
      <c r="F214" s="53" t="s">
        <v>587</v>
      </c>
      <c r="G214" s="54"/>
      <c r="H214" s="53" t="s">
        <v>588</v>
      </c>
      <c r="I214" s="54"/>
      <c r="J214" s="53" t="s">
        <v>589</v>
      </c>
      <c r="K214" s="54"/>
      <c r="L214" s="53" t="s">
        <v>590</v>
      </c>
      <c r="M214" s="54"/>
      <c r="N214" s="115" t="s">
        <v>591</v>
      </c>
      <c r="O214" s="116"/>
      <c r="P214" s="9" t="s">
        <v>388</v>
      </c>
      <c r="Q214" s="9" t="s">
        <v>389</v>
      </c>
    </row>
    <row r="215" spans="1:17">
      <c r="A215" s="10"/>
      <c r="B215" s="56" t="s">
        <v>388</v>
      </c>
      <c r="C215" s="56" t="s">
        <v>389</v>
      </c>
      <c r="D215" s="56" t="s">
        <v>388</v>
      </c>
      <c r="E215" s="56" t="s">
        <v>389</v>
      </c>
      <c r="F215" s="56" t="s">
        <v>388</v>
      </c>
      <c r="G215" s="56" t="s">
        <v>389</v>
      </c>
      <c r="H215" s="56" t="s">
        <v>388</v>
      </c>
      <c r="I215" s="56" t="s">
        <v>389</v>
      </c>
      <c r="J215" s="56" t="s">
        <v>388</v>
      </c>
      <c r="K215" s="56" t="s">
        <v>389</v>
      </c>
      <c r="L215" s="56" t="s">
        <v>388</v>
      </c>
      <c r="M215" s="56" t="s">
        <v>389</v>
      </c>
      <c r="N215" s="56" t="s">
        <v>388</v>
      </c>
      <c r="O215" s="56" t="s">
        <v>389</v>
      </c>
      <c r="P215" s="11"/>
      <c r="Q215" s="11"/>
    </row>
    <row r="216" spans="1:17">
      <c r="A216" s="14" t="s">
        <v>407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7"/>
      <c r="M216" s="17"/>
      <c r="N216" s="17"/>
      <c r="O216" s="17"/>
      <c r="P216" s="105">
        <f>SUM(P218:P223)</f>
        <v>20892</v>
      </c>
      <c r="Q216" s="105">
        <f>SUM(Q218:Q223)</f>
        <v>17266</v>
      </c>
    </row>
    <row r="217" spans="1:17">
      <c r="A217" s="10"/>
      <c r="B217" s="352">
        <f t="shared" ref="B217:O217" si="70">SUM(B219:B224)</f>
        <v>7948</v>
      </c>
      <c r="C217" s="352">
        <f t="shared" si="70"/>
        <v>7255</v>
      </c>
      <c r="D217" s="352">
        <f t="shared" si="70"/>
        <v>3331</v>
      </c>
      <c r="E217" s="352">
        <f t="shared" si="70"/>
        <v>2073</v>
      </c>
      <c r="F217" s="352">
        <f t="shared" si="70"/>
        <v>1413</v>
      </c>
      <c r="G217" s="352">
        <f t="shared" si="70"/>
        <v>600</v>
      </c>
      <c r="H217" s="352">
        <f>SUM(H219:H224)</f>
        <v>2142</v>
      </c>
      <c r="I217" s="352">
        <f t="shared" si="70"/>
        <v>1480</v>
      </c>
      <c r="J217" s="352">
        <f t="shared" si="70"/>
        <v>2458</v>
      </c>
      <c r="K217" s="352">
        <f t="shared" si="70"/>
        <v>3692</v>
      </c>
      <c r="L217" s="352">
        <f t="shared" si="70"/>
        <v>1176</v>
      </c>
      <c r="M217" s="352">
        <f t="shared" si="70"/>
        <v>577</v>
      </c>
      <c r="N217" s="352">
        <f t="shared" si="70"/>
        <v>2424</v>
      </c>
      <c r="O217" s="352">
        <f t="shared" si="70"/>
        <v>1589</v>
      </c>
      <c r="P217" s="15"/>
      <c r="Q217" s="15"/>
    </row>
    <row r="218" spans="1:17">
      <c r="A218" s="10" t="s">
        <v>575</v>
      </c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5">
        <f t="shared" ref="P218:Q223" si="71">B219+D219+F219+H219+J219+L219+N219</f>
        <v>10143</v>
      </c>
      <c r="Q218" s="15">
        <f t="shared" si="71"/>
        <v>8343</v>
      </c>
    </row>
    <row r="219" spans="1:17">
      <c r="A219" s="18" t="s">
        <v>576</v>
      </c>
      <c r="B219" s="17">
        <f t="shared" ref="B219:O219" si="72">B10</f>
        <v>3171</v>
      </c>
      <c r="C219" s="17">
        <f t="shared" si="72"/>
        <v>3393</v>
      </c>
      <c r="D219" s="17">
        <f t="shared" si="72"/>
        <v>2560</v>
      </c>
      <c r="E219" s="17">
        <f t="shared" si="72"/>
        <v>1060</v>
      </c>
      <c r="F219" s="17">
        <f t="shared" si="72"/>
        <v>859</v>
      </c>
      <c r="G219" s="17">
        <f t="shared" si="72"/>
        <v>423</v>
      </c>
      <c r="H219" s="17">
        <f t="shared" si="72"/>
        <v>966</v>
      </c>
      <c r="I219" s="17">
        <f t="shared" si="72"/>
        <v>705</v>
      </c>
      <c r="J219" s="17">
        <f t="shared" si="72"/>
        <v>894</v>
      </c>
      <c r="K219" s="17">
        <f t="shared" si="72"/>
        <v>1622</v>
      </c>
      <c r="L219" s="17">
        <f t="shared" si="72"/>
        <v>732</v>
      </c>
      <c r="M219" s="17">
        <f t="shared" si="72"/>
        <v>379</v>
      </c>
      <c r="N219" s="17">
        <f t="shared" si="72"/>
        <v>961</v>
      </c>
      <c r="O219" s="17">
        <f t="shared" si="72"/>
        <v>761</v>
      </c>
      <c r="P219" s="15">
        <f t="shared" si="71"/>
        <v>3774</v>
      </c>
      <c r="Q219" s="15">
        <f t="shared" si="71"/>
        <v>3239</v>
      </c>
    </row>
    <row r="220" spans="1:17">
      <c r="A220" s="10" t="s">
        <v>617</v>
      </c>
      <c r="B220" s="17">
        <f t="shared" ref="B220:O220" si="73">B64</f>
        <v>1735</v>
      </c>
      <c r="C220" s="17">
        <f t="shared" si="73"/>
        <v>1440</v>
      </c>
      <c r="D220" s="17">
        <f t="shared" si="73"/>
        <v>275</v>
      </c>
      <c r="E220" s="17">
        <f t="shared" si="73"/>
        <v>365</v>
      </c>
      <c r="F220" s="17">
        <f t="shared" si="73"/>
        <v>254</v>
      </c>
      <c r="G220" s="17">
        <f t="shared" si="73"/>
        <v>100</v>
      </c>
      <c r="H220" s="17">
        <f t="shared" si="73"/>
        <v>323</v>
      </c>
      <c r="I220" s="17">
        <f t="shared" si="73"/>
        <v>236</v>
      </c>
      <c r="J220" s="17">
        <f t="shared" si="73"/>
        <v>562</v>
      </c>
      <c r="K220" s="17">
        <f t="shared" si="73"/>
        <v>717</v>
      </c>
      <c r="L220" s="17">
        <f t="shared" si="73"/>
        <v>225</v>
      </c>
      <c r="M220" s="17">
        <f t="shared" si="73"/>
        <v>122</v>
      </c>
      <c r="N220" s="17">
        <f t="shared" si="73"/>
        <v>400</v>
      </c>
      <c r="O220" s="17">
        <f t="shared" si="73"/>
        <v>259</v>
      </c>
      <c r="P220" s="15">
        <f t="shared" si="71"/>
        <v>2830</v>
      </c>
      <c r="Q220" s="15">
        <f t="shared" si="71"/>
        <v>2590</v>
      </c>
    </row>
    <row r="221" spans="1:17">
      <c r="A221" s="10" t="s">
        <v>578</v>
      </c>
      <c r="B221" s="17">
        <f t="shared" ref="B221:O221" si="74">B135</f>
        <v>1203</v>
      </c>
      <c r="C221" s="17">
        <f t="shared" si="74"/>
        <v>1046</v>
      </c>
      <c r="D221" s="17">
        <f t="shared" si="74"/>
        <v>173</v>
      </c>
      <c r="E221" s="17">
        <f t="shared" si="74"/>
        <v>273</v>
      </c>
      <c r="F221" s="17">
        <f t="shared" si="74"/>
        <v>142</v>
      </c>
      <c r="G221" s="17">
        <f t="shared" si="74"/>
        <v>46</v>
      </c>
      <c r="H221" s="17">
        <f t="shared" si="74"/>
        <v>416</v>
      </c>
      <c r="I221" s="17">
        <f t="shared" si="74"/>
        <v>293</v>
      </c>
      <c r="J221" s="17">
        <f t="shared" si="74"/>
        <v>303</v>
      </c>
      <c r="K221" s="17">
        <f t="shared" si="74"/>
        <v>556</v>
      </c>
      <c r="L221" s="17">
        <f t="shared" si="74"/>
        <v>111</v>
      </c>
      <c r="M221" s="17">
        <f t="shared" si="74"/>
        <v>43</v>
      </c>
      <c r="N221" s="17">
        <f t="shared" si="74"/>
        <v>482</v>
      </c>
      <c r="O221" s="17">
        <f t="shared" si="74"/>
        <v>333</v>
      </c>
      <c r="P221" s="15">
        <f t="shared" si="71"/>
        <v>0</v>
      </c>
      <c r="Q221" s="15">
        <f t="shared" si="71"/>
        <v>0</v>
      </c>
    </row>
    <row r="222" spans="1:17">
      <c r="A222" s="10" t="s">
        <v>579</v>
      </c>
      <c r="B222" s="17">
        <f t="shared" ref="B222:O222" si="75">B101</f>
        <v>0</v>
      </c>
      <c r="C222" s="17">
        <f t="shared" si="75"/>
        <v>0</v>
      </c>
      <c r="D222" s="17">
        <f t="shared" si="75"/>
        <v>0</v>
      </c>
      <c r="E222" s="17">
        <f t="shared" si="75"/>
        <v>0</v>
      </c>
      <c r="F222" s="17">
        <f t="shared" si="75"/>
        <v>0</v>
      </c>
      <c r="G222" s="17">
        <f t="shared" si="75"/>
        <v>0</v>
      </c>
      <c r="H222" s="17">
        <f t="shared" si="75"/>
        <v>0</v>
      </c>
      <c r="I222" s="17">
        <f t="shared" si="75"/>
        <v>0</v>
      </c>
      <c r="J222" s="17">
        <f t="shared" si="75"/>
        <v>0</v>
      </c>
      <c r="K222" s="17">
        <f t="shared" si="75"/>
        <v>0</v>
      </c>
      <c r="L222" s="17">
        <f t="shared" si="75"/>
        <v>0</v>
      </c>
      <c r="M222" s="17">
        <f t="shared" si="75"/>
        <v>0</v>
      </c>
      <c r="N222" s="17">
        <f t="shared" si="75"/>
        <v>0</v>
      </c>
      <c r="O222" s="17">
        <f t="shared" si="75"/>
        <v>0</v>
      </c>
      <c r="P222" s="15">
        <f t="shared" si="71"/>
        <v>2112</v>
      </c>
      <c r="Q222" s="15">
        <f t="shared" si="71"/>
        <v>1505</v>
      </c>
    </row>
    <row r="223" spans="1:17">
      <c r="A223" s="10" t="s">
        <v>580</v>
      </c>
      <c r="B223" s="17">
        <f t="shared" ref="B223:O223" si="76">B166</f>
        <v>913</v>
      </c>
      <c r="C223" s="17">
        <f t="shared" si="76"/>
        <v>607</v>
      </c>
      <c r="D223" s="17">
        <f t="shared" si="76"/>
        <v>149</v>
      </c>
      <c r="E223" s="17">
        <f t="shared" si="76"/>
        <v>170</v>
      </c>
      <c r="F223" s="17">
        <f t="shared" si="76"/>
        <v>67</v>
      </c>
      <c r="G223" s="17">
        <f t="shared" si="76"/>
        <v>10</v>
      </c>
      <c r="H223" s="17">
        <f t="shared" si="76"/>
        <v>228</v>
      </c>
      <c r="I223" s="17">
        <f t="shared" si="76"/>
        <v>123</v>
      </c>
      <c r="J223" s="17">
        <f t="shared" si="76"/>
        <v>432</v>
      </c>
      <c r="K223" s="17">
        <f t="shared" si="76"/>
        <v>469</v>
      </c>
      <c r="L223" s="17">
        <f t="shared" si="76"/>
        <v>43</v>
      </c>
      <c r="M223" s="17">
        <f t="shared" si="76"/>
        <v>9</v>
      </c>
      <c r="N223" s="17">
        <f t="shared" si="76"/>
        <v>280</v>
      </c>
      <c r="O223" s="17">
        <f t="shared" si="76"/>
        <v>117</v>
      </c>
      <c r="P223" s="15">
        <f t="shared" si="71"/>
        <v>2033</v>
      </c>
      <c r="Q223" s="15">
        <f t="shared" si="71"/>
        <v>1589</v>
      </c>
    </row>
    <row r="224" spans="1:17">
      <c r="A224" s="10"/>
      <c r="B224" s="17">
        <f t="shared" ref="B224:O224" si="77">B42</f>
        <v>926</v>
      </c>
      <c r="C224" s="17">
        <f t="shared" si="77"/>
        <v>769</v>
      </c>
      <c r="D224" s="17">
        <f t="shared" si="77"/>
        <v>174</v>
      </c>
      <c r="E224" s="17">
        <f t="shared" si="77"/>
        <v>205</v>
      </c>
      <c r="F224" s="17">
        <f t="shared" si="77"/>
        <v>91</v>
      </c>
      <c r="G224" s="17">
        <f t="shared" si="77"/>
        <v>21</v>
      </c>
      <c r="H224" s="17">
        <f t="shared" si="77"/>
        <v>209</v>
      </c>
      <c r="I224" s="17">
        <f t="shared" si="77"/>
        <v>123</v>
      </c>
      <c r="J224" s="17">
        <f t="shared" si="77"/>
        <v>267</v>
      </c>
      <c r="K224" s="17">
        <f t="shared" si="77"/>
        <v>328</v>
      </c>
      <c r="L224" s="17">
        <f t="shared" si="77"/>
        <v>65</v>
      </c>
      <c r="M224" s="17">
        <f t="shared" si="77"/>
        <v>24</v>
      </c>
      <c r="N224" s="17">
        <f t="shared" si="77"/>
        <v>301</v>
      </c>
      <c r="O224" s="17">
        <f t="shared" si="77"/>
        <v>119</v>
      </c>
      <c r="P224" s="12"/>
      <c r="Q224" s="12"/>
    </row>
    <row r="225" spans="1:17">
      <c r="A225" s="8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9"/>
      <c r="Q225" s="19"/>
    </row>
    <row r="226" spans="1:17">
      <c r="B226" s="110"/>
      <c r="C226" s="110"/>
      <c r="D226" s="110"/>
      <c r="E226" s="110"/>
      <c r="F226" s="110"/>
      <c r="G226" s="110"/>
      <c r="H226" s="110"/>
      <c r="I226" s="110"/>
      <c r="J226" s="110"/>
      <c r="K226" s="110"/>
      <c r="L226" s="110"/>
      <c r="M226" s="110"/>
      <c r="N226" s="110"/>
      <c r="O226" s="110"/>
    </row>
  </sheetData>
  <phoneticPr fontId="0" type="noConversion"/>
  <pageMargins left="0.78740157480314965" right="0.59055118110236227" top="0.78740157480314965" bottom="0.78740157480314965" header="0.51181102362204722" footer="0.51181102362204722"/>
  <pageSetup paperSize="9" orientation="landscape" r:id="rId1"/>
  <headerFooter alignWithMargins="0"/>
  <rowBreaks count="2" manualBreakCount="2">
    <brk id="71" max="65535" man="1"/>
    <brk id="138" max="6553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7"/>
  <sheetViews>
    <sheetView topLeftCell="Q11" workbookViewId="0">
      <selection activeCell="U4" sqref="U4:AD26"/>
    </sheetView>
  </sheetViews>
  <sheetFormatPr baseColWidth="10" defaultRowHeight="12.75"/>
  <cols>
    <col min="1" max="1" width="4.5703125" customWidth="1"/>
    <col min="3" max="13" width="7" customWidth="1"/>
    <col min="14" max="14" width="6.28515625" customWidth="1"/>
    <col min="15" max="15" width="7.140625" customWidth="1"/>
    <col min="16" max="16" width="7.5703125" customWidth="1"/>
    <col min="17" max="17" width="6.28515625" customWidth="1"/>
    <col min="19" max="81" width="7" customWidth="1"/>
  </cols>
  <sheetData>
    <row r="1" spans="1:80">
      <c r="C1" t="s">
        <v>807</v>
      </c>
      <c r="S1" t="s">
        <v>694</v>
      </c>
      <c r="AQ1" t="s">
        <v>807</v>
      </c>
      <c r="BH1" t="s">
        <v>694</v>
      </c>
    </row>
    <row r="2" spans="1:80">
      <c r="C2" t="s">
        <v>208</v>
      </c>
      <c r="E2" t="s">
        <v>378</v>
      </c>
      <c r="G2" t="s">
        <v>379</v>
      </c>
      <c r="I2" t="s">
        <v>380</v>
      </c>
      <c r="K2" t="s">
        <v>381</v>
      </c>
      <c r="M2" t="s">
        <v>382</v>
      </c>
      <c r="O2" t="s">
        <v>395</v>
      </c>
      <c r="S2" t="s">
        <v>208</v>
      </c>
      <c r="U2" t="s">
        <v>378</v>
      </c>
      <c r="W2" t="s">
        <v>379</v>
      </c>
      <c r="Y2" t="s">
        <v>380</v>
      </c>
      <c r="AA2" t="s">
        <v>381</v>
      </c>
      <c r="AC2" t="s">
        <v>382</v>
      </c>
      <c r="AE2" t="s">
        <v>395</v>
      </c>
      <c r="AG2" t="s">
        <v>808</v>
      </c>
      <c r="AQ2" t="s">
        <v>208</v>
      </c>
      <c r="AS2" t="s">
        <v>378</v>
      </c>
      <c r="AU2" t="s">
        <v>379</v>
      </c>
      <c r="AW2" t="s">
        <v>380</v>
      </c>
      <c r="AY2" t="s">
        <v>381</v>
      </c>
      <c r="BA2" t="s">
        <v>382</v>
      </c>
      <c r="BC2" t="s">
        <v>395</v>
      </c>
      <c r="BH2" t="s">
        <v>208</v>
      </c>
      <c r="BJ2" t="s">
        <v>378</v>
      </c>
      <c r="BL2" t="s">
        <v>379</v>
      </c>
      <c r="BN2" t="s">
        <v>380</v>
      </c>
      <c r="BP2" t="s">
        <v>381</v>
      </c>
      <c r="BR2" t="s">
        <v>382</v>
      </c>
      <c r="BT2" t="s">
        <v>395</v>
      </c>
      <c r="BV2" t="s">
        <v>808</v>
      </c>
    </row>
    <row r="3" spans="1:80">
      <c r="A3" t="s">
        <v>809</v>
      </c>
      <c r="B3" t="s">
        <v>12</v>
      </c>
      <c r="C3" t="s">
        <v>388</v>
      </c>
      <c r="D3" t="s">
        <v>389</v>
      </c>
      <c r="E3" t="s">
        <v>388</v>
      </c>
      <c r="F3" t="s">
        <v>389</v>
      </c>
      <c r="G3" t="s">
        <v>388</v>
      </c>
      <c r="H3" t="s">
        <v>389</v>
      </c>
      <c r="I3" t="s">
        <v>388</v>
      </c>
      <c r="J3" t="s">
        <v>389</v>
      </c>
      <c r="K3" t="s">
        <v>388</v>
      </c>
      <c r="L3" t="s">
        <v>389</v>
      </c>
      <c r="M3" t="s">
        <v>388</v>
      </c>
      <c r="N3" t="s">
        <v>389</v>
      </c>
      <c r="O3" t="s">
        <v>388</v>
      </c>
      <c r="P3" t="s">
        <v>389</v>
      </c>
      <c r="Q3" t="s">
        <v>809</v>
      </c>
      <c r="R3" t="s">
        <v>12</v>
      </c>
      <c r="S3" t="s">
        <v>388</v>
      </c>
      <c r="T3" t="s">
        <v>389</v>
      </c>
      <c r="U3" t="s">
        <v>388</v>
      </c>
      <c r="V3" t="s">
        <v>389</v>
      </c>
      <c r="W3" t="s">
        <v>388</v>
      </c>
      <c r="X3" t="s">
        <v>389</v>
      </c>
      <c r="Y3" t="s">
        <v>388</v>
      </c>
      <c r="Z3" t="s">
        <v>389</v>
      </c>
      <c r="AA3" t="s">
        <v>388</v>
      </c>
      <c r="AB3" t="s">
        <v>389</v>
      </c>
      <c r="AC3" t="s">
        <v>388</v>
      </c>
      <c r="AD3" t="s">
        <v>389</v>
      </c>
      <c r="AE3" t="s">
        <v>388</v>
      </c>
      <c r="AF3" t="s">
        <v>389</v>
      </c>
      <c r="AG3" t="s">
        <v>810</v>
      </c>
      <c r="AH3" t="s">
        <v>396</v>
      </c>
      <c r="AI3" t="s">
        <v>397</v>
      </c>
      <c r="AJ3" t="s">
        <v>398</v>
      </c>
      <c r="AK3" t="s">
        <v>399</v>
      </c>
      <c r="AL3" t="s">
        <v>400</v>
      </c>
      <c r="AM3" t="s">
        <v>395</v>
      </c>
      <c r="AO3" t="s">
        <v>809</v>
      </c>
      <c r="AP3" t="s">
        <v>811</v>
      </c>
      <c r="AQ3" t="s">
        <v>388</v>
      </c>
      <c r="AR3" t="s">
        <v>389</v>
      </c>
      <c r="AS3" t="s">
        <v>388</v>
      </c>
      <c r="AT3" t="s">
        <v>389</v>
      </c>
      <c r="AU3" t="s">
        <v>388</v>
      </c>
      <c r="AV3" t="s">
        <v>389</v>
      </c>
      <c r="AW3" t="s">
        <v>388</v>
      </c>
      <c r="AX3" t="s">
        <v>389</v>
      </c>
      <c r="AY3" t="s">
        <v>388</v>
      </c>
      <c r="AZ3" t="s">
        <v>389</v>
      </c>
      <c r="BA3" t="s">
        <v>388</v>
      </c>
      <c r="BB3" t="s">
        <v>389</v>
      </c>
      <c r="BC3" t="s">
        <v>388</v>
      </c>
      <c r="BD3" t="s">
        <v>389</v>
      </c>
      <c r="BF3" t="s">
        <v>809</v>
      </c>
      <c r="BG3" t="s">
        <v>811</v>
      </c>
      <c r="BH3" t="s">
        <v>388</v>
      </c>
      <c r="BI3" t="s">
        <v>389</v>
      </c>
      <c r="BJ3" t="s">
        <v>388</v>
      </c>
      <c r="BK3" t="s">
        <v>389</v>
      </c>
      <c r="BL3" t="s">
        <v>388</v>
      </c>
      <c r="BM3" t="s">
        <v>389</v>
      </c>
      <c r="BN3" t="s">
        <v>388</v>
      </c>
      <c r="BO3" t="s">
        <v>389</v>
      </c>
      <c r="BP3" t="s">
        <v>388</v>
      </c>
      <c r="BQ3" t="s">
        <v>389</v>
      </c>
      <c r="BR3" t="s">
        <v>388</v>
      </c>
      <c r="BS3" t="s">
        <v>389</v>
      </c>
      <c r="BT3" t="s">
        <v>388</v>
      </c>
      <c r="BU3" t="s">
        <v>389</v>
      </c>
      <c r="BV3" t="s">
        <v>208</v>
      </c>
      <c r="BW3" t="s">
        <v>378</v>
      </c>
      <c r="BX3" t="s">
        <v>379</v>
      </c>
      <c r="BY3" t="s">
        <v>380</v>
      </c>
      <c r="BZ3" t="s">
        <v>381</v>
      </c>
      <c r="CA3" t="s">
        <v>382</v>
      </c>
      <c r="CB3" t="s">
        <v>395</v>
      </c>
    </row>
    <row r="4" spans="1:80">
      <c r="A4">
        <v>201</v>
      </c>
      <c r="B4" t="s">
        <v>431</v>
      </c>
      <c r="C4">
        <v>185</v>
      </c>
      <c r="D4">
        <v>174</v>
      </c>
      <c r="E4">
        <v>1864</v>
      </c>
      <c r="F4">
        <v>1603</v>
      </c>
      <c r="G4">
        <v>1602</v>
      </c>
      <c r="H4">
        <v>1479</v>
      </c>
      <c r="I4">
        <v>1630</v>
      </c>
      <c r="J4">
        <v>1657</v>
      </c>
      <c r="K4">
        <v>1396</v>
      </c>
      <c r="L4">
        <v>1385</v>
      </c>
      <c r="M4">
        <v>999</v>
      </c>
      <c r="N4">
        <v>1148</v>
      </c>
      <c r="O4">
        <v>7676</v>
      </c>
      <c r="P4">
        <v>7446</v>
      </c>
      <c r="Q4">
        <v>201</v>
      </c>
      <c r="R4" t="s">
        <v>431</v>
      </c>
      <c r="S4">
        <v>0</v>
      </c>
      <c r="T4">
        <v>0</v>
      </c>
      <c r="U4">
        <v>549</v>
      </c>
      <c r="V4">
        <v>434</v>
      </c>
      <c r="W4">
        <v>442</v>
      </c>
      <c r="X4">
        <v>330</v>
      </c>
      <c r="Y4">
        <v>493</v>
      </c>
      <c r="Z4">
        <v>496</v>
      </c>
      <c r="AA4">
        <v>365</v>
      </c>
      <c r="AB4">
        <v>372</v>
      </c>
      <c r="AC4">
        <v>237</v>
      </c>
      <c r="AD4">
        <v>268</v>
      </c>
      <c r="AE4">
        <v>2086</v>
      </c>
      <c r="AF4">
        <v>1900</v>
      </c>
      <c r="AG4">
        <v>0</v>
      </c>
      <c r="AH4">
        <v>69</v>
      </c>
      <c r="AI4">
        <v>65</v>
      </c>
      <c r="AJ4">
        <v>71</v>
      </c>
      <c r="AK4">
        <v>57</v>
      </c>
      <c r="AL4">
        <v>50</v>
      </c>
      <c r="AM4">
        <v>312</v>
      </c>
      <c r="AO4">
        <v>201</v>
      </c>
      <c r="AP4" t="s">
        <v>431</v>
      </c>
      <c r="AQ4">
        <v>1523</v>
      </c>
      <c r="AR4">
        <v>1580</v>
      </c>
      <c r="AS4">
        <v>940</v>
      </c>
      <c r="AT4">
        <v>914</v>
      </c>
      <c r="AU4">
        <v>898</v>
      </c>
      <c r="AV4">
        <v>862</v>
      </c>
      <c r="AW4">
        <v>762</v>
      </c>
      <c r="AX4">
        <v>776</v>
      </c>
      <c r="AY4">
        <v>714</v>
      </c>
      <c r="AZ4">
        <v>738</v>
      </c>
      <c r="BA4">
        <v>621</v>
      </c>
      <c r="BB4">
        <v>636</v>
      </c>
      <c r="BC4">
        <v>5458</v>
      </c>
      <c r="BD4">
        <v>5506</v>
      </c>
      <c r="BF4">
        <v>201</v>
      </c>
      <c r="BG4" t="s">
        <v>431</v>
      </c>
      <c r="BH4">
        <v>0</v>
      </c>
      <c r="BI4">
        <v>0</v>
      </c>
      <c r="BJ4">
        <v>107</v>
      </c>
      <c r="BK4">
        <v>83</v>
      </c>
      <c r="BL4">
        <v>123</v>
      </c>
      <c r="BM4">
        <v>71</v>
      </c>
      <c r="BN4">
        <v>114</v>
      </c>
      <c r="BO4">
        <v>91</v>
      </c>
      <c r="BP4">
        <v>90</v>
      </c>
      <c r="BQ4">
        <v>92</v>
      </c>
      <c r="BR4">
        <v>35</v>
      </c>
      <c r="BS4">
        <v>51</v>
      </c>
      <c r="BT4">
        <v>469</v>
      </c>
      <c r="BU4">
        <v>388</v>
      </c>
      <c r="BV4">
        <v>0</v>
      </c>
      <c r="BW4">
        <v>48</v>
      </c>
      <c r="BX4">
        <v>48</v>
      </c>
      <c r="BY4">
        <v>45</v>
      </c>
      <c r="BZ4">
        <v>43</v>
      </c>
      <c r="CA4">
        <v>41</v>
      </c>
      <c r="CB4">
        <v>225</v>
      </c>
    </row>
    <row r="5" spans="1:80">
      <c r="A5">
        <v>205</v>
      </c>
      <c r="B5" t="s">
        <v>433</v>
      </c>
      <c r="C5">
        <v>130</v>
      </c>
      <c r="D5">
        <v>109</v>
      </c>
      <c r="E5">
        <v>5345</v>
      </c>
      <c r="F5">
        <v>4915</v>
      </c>
      <c r="G5">
        <v>3368</v>
      </c>
      <c r="H5">
        <v>3315</v>
      </c>
      <c r="I5">
        <v>2346</v>
      </c>
      <c r="J5">
        <v>2665</v>
      </c>
      <c r="K5">
        <v>1180</v>
      </c>
      <c r="L5">
        <v>1506</v>
      </c>
      <c r="M5">
        <v>681</v>
      </c>
      <c r="N5">
        <v>843</v>
      </c>
      <c r="O5">
        <v>13050</v>
      </c>
      <c r="P5">
        <v>13353</v>
      </c>
      <c r="Q5">
        <v>205</v>
      </c>
      <c r="R5" t="s">
        <v>433</v>
      </c>
      <c r="S5">
        <v>0</v>
      </c>
      <c r="T5">
        <v>0</v>
      </c>
      <c r="U5">
        <v>2508</v>
      </c>
      <c r="V5">
        <v>2153</v>
      </c>
      <c r="W5">
        <v>1408</v>
      </c>
      <c r="X5">
        <v>1139</v>
      </c>
      <c r="Y5">
        <v>802</v>
      </c>
      <c r="Z5">
        <v>836</v>
      </c>
      <c r="AA5">
        <v>259</v>
      </c>
      <c r="AB5">
        <v>339</v>
      </c>
      <c r="AC5">
        <v>100</v>
      </c>
      <c r="AD5">
        <v>122</v>
      </c>
      <c r="AE5">
        <v>5077</v>
      </c>
      <c r="AF5">
        <v>4589</v>
      </c>
      <c r="AG5">
        <v>7</v>
      </c>
      <c r="AH5">
        <v>234</v>
      </c>
      <c r="AI5">
        <v>214</v>
      </c>
      <c r="AJ5">
        <v>201</v>
      </c>
      <c r="AK5">
        <v>143</v>
      </c>
      <c r="AL5">
        <v>124</v>
      </c>
      <c r="AM5">
        <v>923</v>
      </c>
      <c r="AO5">
        <v>205</v>
      </c>
      <c r="AP5" t="s">
        <v>433</v>
      </c>
      <c r="AQ5">
        <v>493</v>
      </c>
      <c r="AR5">
        <v>471</v>
      </c>
      <c r="AS5">
        <v>937</v>
      </c>
      <c r="AT5">
        <v>960</v>
      </c>
      <c r="AU5">
        <v>728</v>
      </c>
      <c r="AV5">
        <v>668</v>
      </c>
      <c r="AW5">
        <v>611</v>
      </c>
      <c r="AX5">
        <v>635</v>
      </c>
      <c r="AY5">
        <v>322</v>
      </c>
      <c r="AZ5">
        <v>371</v>
      </c>
      <c r="BA5">
        <v>216</v>
      </c>
      <c r="BB5">
        <v>283</v>
      </c>
      <c r="BC5">
        <v>3307</v>
      </c>
      <c r="BD5">
        <v>3388</v>
      </c>
      <c r="BF5">
        <v>205</v>
      </c>
      <c r="BG5" t="s">
        <v>433</v>
      </c>
      <c r="BH5">
        <v>19</v>
      </c>
      <c r="BI5">
        <v>11</v>
      </c>
      <c r="BJ5">
        <v>268</v>
      </c>
      <c r="BK5">
        <v>275</v>
      </c>
      <c r="BL5">
        <v>168</v>
      </c>
      <c r="BM5">
        <v>134</v>
      </c>
      <c r="BN5">
        <v>171</v>
      </c>
      <c r="BO5">
        <v>185</v>
      </c>
      <c r="BP5">
        <v>54</v>
      </c>
      <c r="BQ5">
        <v>74</v>
      </c>
      <c r="BR5">
        <v>23</v>
      </c>
      <c r="BS5">
        <v>41</v>
      </c>
      <c r="BT5">
        <v>703</v>
      </c>
      <c r="BU5">
        <v>720</v>
      </c>
      <c r="BV5">
        <v>19</v>
      </c>
      <c r="BW5">
        <v>57</v>
      </c>
      <c r="BX5">
        <v>55</v>
      </c>
      <c r="BY5">
        <v>54</v>
      </c>
      <c r="BZ5">
        <v>39</v>
      </c>
      <c r="CA5">
        <v>31</v>
      </c>
      <c r="CB5">
        <v>255</v>
      </c>
    </row>
    <row r="6" spans="1:80">
      <c r="A6">
        <v>202</v>
      </c>
      <c r="B6" t="s">
        <v>434</v>
      </c>
      <c r="C6">
        <v>13</v>
      </c>
      <c r="D6">
        <v>18</v>
      </c>
      <c r="E6">
        <v>3751</v>
      </c>
      <c r="F6">
        <v>3346</v>
      </c>
      <c r="G6">
        <v>1915</v>
      </c>
      <c r="H6">
        <v>1842</v>
      </c>
      <c r="I6">
        <v>1334</v>
      </c>
      <c r="J6">
        <v>1394</v>
      </c>
      <c r="K6">
        <v>622</v>
      </c>
      <c r="L6">
        <v>689</v>
      </c>
      <c r="M6">
        <v>330</v>
      </c>
      <c r="N6">
        <v>395</v>
      </c>
      <c r="O6">
        <v>7965</v>
      </c>
      <c r="P6">
        <v>7684</v>
      </c>
      <c r="Q6">
        <v>202</v>
      </c>
      <c r="R6" t="s">
        <v>434</v>
      </c>
      <c r="S6">
        <v>58</v>
      </c>
      <c r="T6">
        <v>59</v>
      </c>
      <c r="U6">
        <v>1329</v>
      </c>
      <c r="V6">
        <v>1161</v>
      </c>
      <c r="W6">
        <v>626</v>
      </c>
      <c r="X6">
        <v>577</v>
      </c>
      <c r="Y6">
        <v>447</v>
      </c>
      <c r="Z6">
        <v>418</v>
      </c>
      <c r="AA6">
        <v>100</v>
      </c>
      <c r="AB6">
        <v>96</v>
      </c>
      <c r="AC6">
        <v>49</v>
      </c>
      <c r="AD6">
        <v>49</v>
      </c>
      <c r="AE6">
        <v>2609</v>
      </c>
      <c r="AF6">
        <v>2360</v>
      </c>
      <c r="AG6">
        <v>6</v>
      </c>
      <c r="AH6">
        <v>159</v>
      </c>
      <c r="AI6">
        <v>133</v>
      </c>
      <c r="AJ6">
        <v>120</v>
      </c>
      <c r="AK6">
        <v>74</v>
      </c>
      <c r="AL6">
        <v>57</v>
      </c>
      <c r="AM6">
        <v>549</v>
      </c>
      <c r="AO6">
        <v>202</v>
      </c>
      <c r="AP6" t="s">
        <v>434</v>
      </c>
      <c r="AQ6">
        <v>215</v>
      </c>
      <c r="AR6">
        <v>206</v>
      </c>
      <c r="AS6">
        <v>592</v>
      </c>
      <c r="AT6">
        <v>617</v>
      </c>
      <c r="AU6">
        <v>406</v>
      </c>
      <c r="AV6">
        <v>377</v>
      </c>
      <c r="AW6">
        <v>321</v>
      </c>
      <c r="AX6">
        <v>294</v>
      </c>
      <c r="AY6">
        <v>183</v>
      </c>
      <c r="AZ6">
        <v>195</v>
      </c>
      <c r="BA6">
        <v>129</v>
      </c>
      <c r="BB6">
        <v>141</v>
      </c>
      <c r="BC6">
        <v>1846</v>
      </c>
      <c r="BD6">
        <v>1830</v>
      </c>
      <c r="BF6">
        <v>202</v>
      </c>
      <c r="BG6" t="s">
        <v>434</v>
      </c>
      <c r="BH6">
        <v>0</v>
      </c>
      <c r="BI6">
        <v>0</v>
      </c>
      <c r="BJ6">
        <v>95</v>
      </c>
      <c r="BK6">
        <v>104</v>
      </c>
      <c r="BL6">
        <v>75</v>
      </c>
      <c r="BM6">
        <v>88</v>
      </c>
      <c r="BN6">
        <v>71</v>
      </c>
      <c r="BO6">
        <v>62</v>
      </c>
      <c r="BP6">
        <v>42</v>
      </c>
      <c r="BQ6">
        <v>36</v>
      </c>
      <c r="BR6">
        <v>16</v>
      </c>
      <c r="BS6">
        <v>32</v>
      </c>
      <c r="BT6">
        <v>299</v>
      </c>
      <c r="BU6">
        <v>322</v>
      </c>
      <c r="BV6">
        <v>11</v>
      </c>
      <c r="BW6">
        <v>35</v>
      </c>
      <c r="BX6">
        <v>32</v>
      </c>
      <c r="BY6">
        <v>30</v>
      </c>
      <c r="BZ6">
        <v>23</v>
      </c>
      <c r="CA6">
        <v>18</v>
      </c>
      <c r="CB6">
        <v>149</v>
      </c>
    </row>
    <row r="7" spans="1:80">
      <c r="A7">
        <v>208</v>
      </c>
      <c r="B7" t="s">
        <v>435</v>
      </c>
      <c r="C7">
        <v>86</v>
      </c>
      <c r="D7">
        <v>88</v>
      </c>
      <c r="E7">
        <v>3905</v>
      </c>
      <c r="F7">
        <v>3698</v>
      </c>
      <c r="G7">
        <v>2502</v>
      </c>
      <c r="H7">
        <v>2510</v>
      </c>
      <c r="I7">
        <v>1836</v>
      </c>
      <c r="J7">
        <v>2056</v>
      </c>
      <c r="K7">
        <v>920</v>
      </c>
      <c r="L7">
        <v>1118</v>
      </c>
      <c r="M7">
        <v>513</v>
      </c>
      <c r="N7">
        <v>629</v>
      </c>
      <c r="O7">
        <v>9762</v>
      </c>
      <c r="P7">
        <v>10099</v>
      </c>
      <c r="Q7">
        <v>208</v>
      </c>
      <c r="R7" t="s">
        <v>435</v>
      </c>
      <c r="S7">
        <v>3</v>
      </c>
      <c r="T7">
        <v>3</v>
      </c>
      <c r="U7">
        <v>1669</v>
      </c>
      <c r="V7">
        <v>1447</v>
      </c>
      <c r="W7">
        <v>874</v>
      </c>
      <c r="X7">
        <v>770</v>
      </c>
      <c r="Y7">
        <v>541</v>
      </c>
      <c r="Z7">
        <v>648</v>
      </c>
      <c r="AA7">
        <v>221</v>
      </c>
      <c r="AB7">
        <v>273</v>
      </c>
      <c r="AC7">
        <v>83</v>
      </c>
      <c r="AD7">
        <v>106</v>
      </c>
      <c r="AE7">
        <v>3391</v>
      </c>
      <c r="AF7">
        <v>3247</v>
      </c>
      <c r="AG7">
        <v>3</v>
      </c>
      <c r="AH7">
        <v>179</v>
      </c>
      <c r="AI7">
        <v>165</v>
      </c>
      <c r="AJ7">
        <v>149</v>
      </c>
      <c r="AK7">
        <v>103</v>
      </c>
      <c r="AL7">
        <v>85</v>
      </c>
      <c r="AM7">
        <v>684</v>
      </c>
      <c r="AO7">
        <v>208</v>
      </c>
      <c r="AP7" t="s">
        <v>435</v>
      </c>
      <c r="AQ7">
        <v>328</v>
      </c>
      <c r="AR7">
        <v>274</v>
      </c>
      <c r="AS7">
        <v>1368</v>
      </c>
      <c r="AT7">
        <v>1298</v>
      </c>
      <c r="AU7">
        <v>740</v>
      </c>
      <c r="AV7">
        <v>720</v>
      </c>
      <c r="AW7">
        <v>649</v>
      </c>
      <c r="AX7">
        <v>683</v>
      </c>
      <c r="AY7">
        <v>326</v>
      </c>
      <c r="AZ7">
        <v>368</v>
      </c>
      <c r="BA7">
        <v>193</v>
      </c>
      <c r="BB7">
        <v>274</v>
      </c>
      <c r="BC7">
        <v>3604</v>
      </c>
      <c r="BD7">
        <v>3617</v>
      </c>
      <c r="BF7">
        <v>208</v>
      </c>
      <c r="BG7" t="s">
        <v>435</v>
      </c>
      <c r="BH7">
        <v>6</v>
      </c>
      <c r="BI7">
        <v>4</v>
      </c>
      <c r="BJ7">
        <v>393</v>
      </c>
      <c r="BK7">
        <v>331</v>
      </c>
      <c r="BL7">
        <v>211</v>
      </c>
      <c r="BM7">
        <v>171</v>
      </c>
      <c r="BN7">
        <v>157</v>
      </c>
      <c r="BO7">
        <v>153</v>
      </c>
      <c r="BP7">
        <v>58</v>
      </c>
      <c r="BQ7">
        <v>60</v>
      </c>
      <c r="BR7">
        <v>24</v>
      </c>
      <c r="BS7">
        <v>36</v>
      </c>
      <c r="BT7">
        <v>849</v>
      </c>
      <c r="BU7">
        <v>755</v>
      </c>
      <c r="BV7">
        <v>24</v>
      </c>
      <c r="BW7">
        <v>97</v>
      </c>
      <c r="BX7">
        <v>92</v>
      </c>
      <c r="BY7">
        <v>92</v>
      </c>
      <c r="BZ7">
        <v>61</v>
      </c>
      <c r="CA7">
        <v>45</v>
      </c>
      <c r="CB7">
        <v>411</v>
      </c>
    </row>
    <row r="8" spans="1:80">
      <c r="A8">
        <v>203</v>
      </c>
      <c r="B8" t="s">
        <v>436</v>
      </c>
      <c r="C8">
        <v>70</v>
      </c>
      <c r="D8">
        <v>88</v>
      </c>
      <c r="E8">
        <v>5635</v>
      </c>
      <c r="F8">
        <v>5035</v>
      </c>
      <c r="G8">
        <v>3695</v>
      </c>
      <c r="H8">
        <v>3287</v>
      </c>
      <c r="I8">
        <v>3130</v>
      </c>
      <c r="J8">
        <v>3107</v>
      </c>
      <c r="K8">
        <v>1831</v>
      </c>
      <c r="L8">
        <v>1995</v>
      </c>
      <c r="M8">
        <v>1201</v>
      </c>
      <c r="N8">
        <v>1237</v>
      </c>
      <c r="O8">
        <v>15562</v>
      </c>
      <c r="P8">
        <v>14749</v>
      </c>
      <c r="Q8">
        <v>203</v>
      </c>
      <c r="R8" t="s">
        <v>436</v>
      </c>
      <c r="S8">
        <v>0</v>
      </c>
      <c r="T8">
        <v>0</v>
      </c>
      <c r="U8">
        <v>2136</v>
      </c>
      <c r="V8">
        <v>1696</v>
      </c>
      <c r="W8">
        <v>1296</v>
      </c>
      <c r="X8">
        <v>1097</v>
      </c>
      <c r="Y8">
        <v>1031</v>
      </c>
      <c r="Z8">
        <v>1014</v>
      </c>
      <c r="AA8">
        <v>476</v>
      </c>
      <c r="AB8">
        <v>520</v>
      </c>
      <c r="AC8">
        <v>260</v>
      </c>
      <c r="AD8">
        <v>282</v>
      </c>
      <c r="AE8">
        <v>5199</v>
      </c>
      <c r="AF8">
        <v>4609</v>
      </c>
      <c r="AG8">
        <v>6</v>
      </c>
      <c r="AH8">
        <v>265</v>
      </c>
      <c r="AI8">
        <v>253</v>
      </c>
      <c r="AJ8">
        <v>253</v>
      </c>
      <c r="AK8">
        <v>200</v>
      </c>
      <c r="AL8">
        <v>170</v>
      </c>
      <c r="AM8">
        <v>1147</v>
      </c>
      <c r="AO8">
        <v>203</v>
      </c>
      <c r="AP8" t="s">
        <v>436</v>
      </c>
      <c r="AQ8">
        <v>454</v>
      </c>
      <c r="AR8">
        <v>448</v>
      </c>
      <c r="AS8">
        <v>876</v>
      </c>
      <c r="AT8">
        <v>806</v>
      </c>
      <c r="AU8">
        <v>672</v>
      </c>
      <c r="AV8">
        <v>594</v>
      </c>
      <c r="AW8">
        <v>524</v>
      </c>
      <c r="AX8">
        <v>562</v>
      </c>
      <c r="AY8">
        <v>441</v>
      </c>
      <c r="AZ8">
        <v>426</v>
      </c>
      <c r="BA8">
        <v>338</v>
      </c>
      <c r="BB8">
        <v>367</v>
      </c>
      <c r="BC8">
        <v>3305</v>
      </c>
      <c r="BD8">
        <v>3203</v>
      </c>
      <c r="BF8">
        <v>203</v>
      </c>
      <c r="BG8" t="s">
        <v>436</v>
      </c>
      <c r="BH8">
        <v>0</v>
      </c>
      <c r="BI8">
        <v>0</v>
      </c>
      <c r="BJ8">
        <v>172</v>
      </c>
      <c r="BK8">
        <v>117</v>
      </c>
      <c r="BL8">
        <v>145</v>
      </c>
      <c r="BM8">
        <v>117</v>
      </c>
      <c r="BN8">
        <v>93</v>
      </c>
      <c r="BO8">
        <v>97</v>
      </c>
      <c r="BP8">
        <v>71</v>
      </c>
      <c r="BQ8">
        <v>70</v>
      </c>
      <c r="BR8">
        <v>38</v>
      </c>
      <c r="BS8">
        <v>44</v>
      </c>
      <c r="BT8">
        <v>519</v>
      </c>
      <c r="BU8">
        <v>445</v>
      </c>
      <c r="BV8">
        <v>17</v>
      </c>
      <c r="BW8">
        <v>60</v>
      </c>
      <c r="BX8">
        <v>61</v>
      </c>
      <c r="BY8">
        <v>60</v>
      </c>
      <c r="BZ8">
        <v>52</v>
      </c>
      <c r="CA8">
        <v>39</v>
      </c>
      <c r="CB8">
        <v>289</v>
      </c>
    </row>
    <row r="9" spans="1:80">
      <c r="A9">
        <v>222</v>
      </c>
      <c r="B9" t="s">
        <v>814</v>
      </c>
      <c r="C9">
        <v>0</v>
      </c>
      <c r="D9">
        <v>0</v>
      </c>
      <c r="E9">
        <v>702</v>
      </c>
      <c r="F9">
        <v>577</v>
      </c>
      <c r="G9">
        <v>393</v>
      </c>
      <c r="H9">
        <v>304</v>
      </c>
      <c r="I9">
        <v>262</v>
      </c>
      <c r="J9">
        <v>155</v>
      </c>
      <c r="K9">
        <v>85</v>
      </c>
      <c r="L9">
        <v>44</v>
      </c>
      <c r="M9">
        <v>40</v>
      </c>
      <c r="N9">
        <v>23</v>
      </c>
      <c r="O9">
        <v>1482</v>
      </c>
      <c r="P9">
        <v>1103</v>
      </c>
      <c r="Q9">
        <v>222</v>
      </c>
      <c r="R9" t="s">
        <v>814</v>
      </c>
      <c r="S9">
        <v>0</v>
      </c>
      <c r="T9">
        <v>0</v>
      </c>
      <c r="U9">
        <v>408</v>
      </c>
      <c r="V9">
        <v>314</v>
      </c>
      <c r="W9">
        <v>132</v>
      </c>
      <c r="X9">
        <v>111</v>
      </c>
      <c r="Y9">
        <v>46</v>
      </c>
      <c r="Z9">
        <v>27</v>
      </c>
      <c r="AA9">
        <v>18</v>
      </c>
      <c r="AB9">
        <v>7</v>
      </c>
      <c r="AC9">
        <v>2</v>
      </c>
      <c r="AD9">
        <v>1</v>
      </c>
      <c r="AE9">
        <v>606</v>
      </c>
      <c r="AF9">
        <v>460</v>
      </c>
      <c r="AG9">
        <v>0</v>
      </c>
      <c r="AH9">
        <v>41</v>
      </c>
      <c r="AI9">
        <v>38</v>
      </c>
      <c r="AJ9">
        <v>30</v>
      </c>
      <c r="AK9">
        <v>15</v>
      </c>
      <c r="AL9">
        <v>9</v>
      </c>
      <c r="AM9">
        <v>133</v>
      </c>
      <c r="AO9">
        <v>222</v>
      </c>
      <c r="AP9" t="s">
        <v>814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F9">
        <v>222</v>
      </c>
      <c r="BG9" t="s">
        <v>814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</row>
    <row r="10" spans="1:80">
      <c r="A10">
        <v>204</v>
      </c>
      <c r="B10" t="s">
        <v>438</v>
      </c>
      <c r="C10">
        <v>515</v>
      </c>
      <c r="D10">
        <v>505</v>
      </c>
      <c r="E10">
        <v>4788</v>
      </c>
      <c r="F10">
        <v>4246</v>
      </c>
      <c r="G10">
        <v>3683</v>
      </c>
      <c r="H10">
        <v>3267</v>
      </c>
      <c r="I10">
        <v>3422</v>
      </c>
      <c r="J10">
        <v>3151</v>
      </c>
      <c r="K10">
        <v>2233</v>
      </c>
      <c r="L10">
        <v>2276</v>
      </c>
      <c r="M10">
        <v>1473</v>
      </c>
      <c r="N10">
        <v>1487</v>
      </c>
      <c r="O10">
        <v>16114</v>
      </c>
      <c r="P10">
        <v>14932</v>
      </c>
      <c r="Q10">
        <v>204</v>
      </c>
      <c r="R10" t="s">
        <v>438</v>
      </c>
      <c r="S10">
        <v>0</v>
      </c>
      <c r="T10">
        <v>0</v>
      </c>
      <c r="U10">
        <v>2135</v>
      </c>
      <c r="V10">
        <v>1675</v>
      </c>
      <c r="W10">
        <v>1405</v>
      </c>
      <c r="X10">
        <v>1086</v>
      </c>
      <c r="Y10">
        <v>1246</v>
      </c>
      <c r="Z10">
        <v>1033</v>
      </c>
      <c r="AA10">
        <v>586</v>
      </c>
      <c r="AB10">
        <v>581</v>
      </c>
      <c r="AC10">
        <v>252</v>
      </c>
      <c r="AD10">
        <v>290</v>
      </c>
      <c r="AE10">
        <v>5624</v>
      </c>
      <c r="AF10">
        <v>4665</v>
      </c>
      <c r="AG10">
        <v>33</v>
      </c>
      <c r="AH10">
        <v>274</v>
      </c>
      <c r="AI10">
        <v>268</v>
      </c>
      <c r="AJ10">
        <v>266</v>
      </c>
      <c r="AK10">
        <v>227</v>
      </c>
      <c r="AL10">
        <v>208</v>
      </c>
      <c r="AM10">
        <v>1276</v>
      </c>
      <c r="AO10">
        <v>204</v>
      </c>
      <c r="AP10" t="s">
        <v>438</v>
      </c>
      <c r="AQ10">
        <v>153</v>
      </c>
      <c r="AR10">
        <v>177</v>
      </c>
      <c r="AS10">
        <v>664</v>
      </c>
      <c r="AT10">
        <v>622</v>
      </c>
      <c r="AU10">
        <v>578</v>
      </c>
      <c r="AV10">
        <v>544</v>
      </c>
      <c r="AW10">
        <v>601</v>
      </c>
      <c r="AX10">
        <v>556</v>
      </c>
      <c r="AY10">
        <v>406</v>
      </c>
      <c r="AZ10">
        <v>377</v>
      </c>
      <c r="BA10">
        <v>331</v>
      </c>
      <c r="BB10">
        <v>331</v>
      </c>
      <c r="BC10">
        <v>2733</v>
      </c>
      <c r="BD10">
        <v>2607</v>
      </c>
      <c r="BF10">
        <v>204</v>
      </c>
      <c r="BG10" t="s">
        <v>438</v>
      </c>
      <c r="BH10">
        <v>0</v>
      </c>
      <c r="BI10">
        <v>0</v>
      </c>
      <c r="BJ10">
        <v>153</v>
      </c>
      <c r="BK10">
        <v>132</v>
      </c>
      <c r="BL10">
        <v>146</v>
      </c>
      <c r="BM10">
        <v>149</v>
      </c>
      <c r="BN10">
        <v>153</v>
      </c>
      <c r="BO10">
        <v>128</v>
      </c>
      <c r="BP10">
        <v>81</v>
      </c>
      <c r="BQ10">
        <v>76</v>
      </c>
      <c r="BR10">
        <v>48</v>
      </c>
      <c r="BS10">
        <v>44</v>
      </c>
      <c r="BT10">
        <v>581</v>
      </c>
      <c r="BU10">
        <v>529</v>
      </c>
      <c r="BV10">
        <v>16</v>
      </c>
      <c r="BW10">
        <v>57</v>
      </c>
      <c r="BX10">
        <v>55</v>
      </c>
      <c r="BY10">
        <v>56</v>
      </c>
      <c r="BZ10">
        <v>52</v>
      </c>
      <c r="CA10">
        <v>50</v>
      </c>
      <c r="CB10">
        <v>286</v>
      </c>
    </row>
    <row r="11" spans="1:80">
      <c r="A11">
        <v>213</v>
      </c>
      <c r="B11" t="s">
        <v>439</v>
      </c>
      <c r="C11">
        <v>78</v>
      </c>
      <c r="D11">
        <v>113</v>
      </c>
      <c r="E11">
        <v>5949</v>
      </c>
      <c r="F11">
        <v>6217</v>
      </c>
      <c r="G11">
        <v>3064</v>
      </c>
      <c r="H11">
        <v>2976</v>
      </c>
      <c r="I11">
        <v>2046</v>
      </c>
      <c r="J11">
        <v>2027</v>
      </c>
      <c r="K11">
        <v>1018</v>
      </c>
      <c r="L11">
        <v>967</v>
      </c>
      <c r="M11">
        <v>683</v>
      </c>
      <c r="N11">
        <v>588</v>
      </c>
      <c r="O11">
        <v>12838</v>
      </c>
      <c r="P11">
        <v>12888</v>
      </c>
      <c r="Q11">
        <v>213</v>
      </c>
      <c r="R11" t="s">
        <v>439</v>
      </c>
      <c r="S11">
        <v>0</v>
      </c>
      <c r="T11">
        <v>0</v>
      </c>
      <c r="U11">
        <v>2894</v>
      </c>
      <c r="V11">
        <v>3083</v>
      </c>
      <c r="W11">
        <v>772</v>
      </c>
      <c r="X11">
        <v>857</v>
      </c>
      <c r="Y11">
        <v>482</v>
      </c>
      <c r="Z11">
        <v>504</v>
      </c>
      <c r="AA11">
        <v>175</v>
      </c>
      <c r="AB11">
        <v>141</v>
      </c>
      <c r="AC11">
        <v>141</v>
      </c>
      <c r="AD11">
        <v>115</v>
      </c>
      <c r="AE11">
        <v>4464</v>
      </c>
      <c r="AF11">
        <v>4700</v>
      </c>
      <c r="AG11">
        <v>4</v>
      </c>
      <c r="AH11">
        <v>256</v>
      </c>
      <c r="AI11">
        <v>230</v>
      </c>
      <c r="AJ11">
        <v>178</v>
      </c>
      <c r="AK11">
        <v>126</v>
      </c>
      <c r="AL11">
        <v>94</v>
      </c>
      <c r="AM11">
        <v>888</v>
      </c>
      <c r="AO11">
        <v>213</v>
      </c>
      <c r="AP11" t="s">
        <v>439</v>
      </c>
      <c r="AQ11">
        <v>295</v>
      </c>
      <c r="AR11">
        <v>323</v>
      </c>
      <c r="AS11">
        <v>181</v>
      </c>
      <c r="AT11">
        <v>188</v>
      </c>
      <c r="AU11">
        <v>166</v>
      </c>
      <c r="AV11">
        <v>176</v>
      </c>
      <c r="AW11">
        <v>230</v>
      </c>
      <c r="AX11">
        <v>279</v>
      </c>
      <c r="AY11">
        <v>184</v>
      </c>
      <c r="AZ11">
        <v>161</v>
      </c>
      <c r="BA11">
        <v>98</v>
      </c>
      <c r="BB11">
        <v>131</v>
      </c>
      <c r="BC11">
        <v>1154</v>
      </c>
      <c r="BD11">
        <v>1258</v>
      </c>
      <c r="BF11">
        <v>213</v>
      </c>
      <c r="BG11" t="s">
        <v>439</v>
      </c>
      <c r="BH11">
        <v>0</v>
      </c>
      <c r="BI11">
        <v>1</v>
      </c>
      <c r="BJ11">
        <v>37</v>
      </c>
      <c r="BK11">
        <v>46</v>
      </c>
      <c r="BL11">
        <v>32</v>
      </c>
      <c r="BM11">
        <v>25</v>
      </c>
      <c r="BN11">
        <v>33</v>
      </c>
      <c r="BO11">
        <v>45</v>
      </c>
      <c r="BP11">
        <v>40</v>
      </c>
      <c r="BQ11">
        <v>40</v>
      </c>
      <c r="BR11">
        <v>11</v>
      </c>
      <c r="BS11">
        <v>16</v>
      </c>
      <c r="BT11">
        <v>153</v>
      </c>
      <c r="BU11">
        <v>173</v>
      </c>
      <c r="BV11">
        <v>10</v>
      </c>
      <c r="BW11">
        <v>10</v>
      </c>
      <c r="BX11">
        <v>8</v>
      </c>
      <c r="BY11">
        <v>11</v>
      </c>
      <c r="BZ11">
        <v>8</v>
      </c>
      <c r="CA11">
        <v>6</v>
      </c>
      <c r="CB11">
        <v>53</v>
      </c>
    </row>
    <row r="12" spans="1:80">
      <c r="A12">
        <v>220</v>
      </c>
      <c r="B12" t="s">
        <v>432</v>
      </c>
      <c r="C12">
        <v>80</v>
      </c>
      <c r="D12">
        <v>84</v>
      </c>
      <c r="E12">
        <v>8887</v>
      </c>
      <c r="F12">
        <v>8027</v>
      </c>
      <c r="G12">
        <v>5480</v>
      </c>
      <c r="H12">
        <v>5120</v>
      </c>
      <c r="I12">
        <v>4290</v>
      </c>
      <c r="J12">
        <v>4634</v>
      </c>
      <c r="K12">
        <v>2353</v>
      </c>
      <c r="L12">
        <v>2870</v>
      </c>
      <c r="M12">
        <v>1373</v>
      </c>
      <c r="N12">
        <v>1656</v>
      </c>
      <c r="O12">
        <v>22463</v>
      </c>
      <c r="P12">
        <v>22391</v>
      </c>
      <c r="Q12">
        <v>220</v>
      </c>
      <c r="R12" t="s">
        <v>432</v>
      </c>
      <c r="S12">
        <v>0</v>
      </c>
      <c r="T12">
        <v>0</v>
      </c>
      <c r="U12">
        <v>3771</v>
      </c>
      <c r="V12">
        <v>3138</v>
      </c>
      <c r="W12">
        <v>2056</v>
      </c>
      <c r="X12">
        <v>1693</v>
      </c>
      <c r="Y12">
        <v>1511</v>
      </c>
      <c r="Z12">
        <v>1568</v>
      </c>
      <c r="AA12">
        <v>604</v>
      </c>
      <c r="AB12">
        <v>741</v>
      </c>
      <c r="AC12">
        <v>294</v>
      </c>
      <c r="AD12">
        <v>329</v>
      </c>
      <c r="AE12">
        <v>8236</v>
      </c>
      <c r="AF12">
        <v>7469</v>
      </c>
      <c r="AG12">
        <v>3</v>
      </c>
      <c r="AH12">
        <v>347</v>
      </c>
      <c r="AI12">
        <v>330</v>
      </c>
      <c r="AJ12">
        <v>323</v>
      </c>
      <c r="AK12">
        <v>266</v>
      </c>
      <c r="AL12">
        <v>223</v>
      </c>
      <c r="AM12">
        <v>1492</v>
      </c>
      <c r="AO12">
        <v>220</v>
      </c>
      <c r="AP12" t="s">
        <v>432</v>
      </c>
      <c r="AQ12">
        <v>1345</v>
      </c>
      <c r="AR12">
        <v>1388</v>
      </c>
      <c r="AS12">
        <v>2678</v>
      </c>
      <c r="AT12">
        <v>2603</v>
      </c>
      <c r="AU12">
        <v>1933</v>
      </c>
      <c r="AV12">
        <v>1864</v>
      </c>
      <c r="AW12">
        <v>1521</v>
      </c>
      <c r="AX12">
        <v>1678</v>
      </c>
      <c r="AY12">
        <v>907</v>
      </c>
      <c r="AZ12">
        <v>1053</v>
      </c>
      <c r="BA12">
        <v>558</v>
      </c>
      <c r="BB12">
        <v>591</v>
      </c>
      <c r="BC12">
        <v>8942</v>
      </c>
      <c r="BD12">
        <v>9177</v>
      </c>
      <c r="BF12">
        <v>220</v>
      </c>
      <c r="BG12" t="s">
        <v>432</v>
      </c>
      <c r="BH12">
        <v>14</v>
      </c>
      <c r="BI12">
        <v>18</v>
      </c>
      <c r="BJ12">
        <v>864</v>
      </c>
      <c r="BK12">
        <v>734</v>
      </c>
      <c r="BL12">
        <v>511</v>
      </c>
      <c r="BM12">
        <v>428</v>
      </c>
      <c r="BN12">
        <v>364</v>
      </c>
      <c r="BO12">
        <v>418</v>
      </c>
      <c r="BP12">
        <v>189</v>
      </c>
      <c r="BQ12">
        <v>227</v>
      </c>
      <c r="BR12">
        <v>67</v>
      </c>
      <c r="BS12">
        <v>90</v>
      </c>
      <c r="BT12">
        <v>2009</v>
      </c>
      <c r="BU12">
        <v>1915</v>
      </c>
      <c r="BV12">
        <v>86</v>
      </c>
      <c r="BW12">
        <v>193</v>
      </c>
      <c r="BX12">
        <v>190</v>
      </c>
      <c r="BY12">
        <v>184</v>
      </c>
      <c r="BZ12">
        <v>138</v>
      </c>
      <c r="CA12">
        <v>105</v>
      </c>
      <c r="CB12">
        <v>896</v>
      </c>
    </row>
    <row r="13" spans="1:80">
      <c r="A13">
        <v>221</v>
      </c>
      <c r="B13" t="s">
        <v>440</v>
      </c>
      <c r="C13">
        <v>32</v>
      </c>
      <c r="D13">
        <v>29</v>
      </c>
      <c r="E13">
        <v>871</v>
      </c>
      <c r="F13">
        <v>709</v>
      </c>
      <c r="G13">
        <v>389</v>
      </c>
      <c r="H13">
        <v>302</v>
      </c>
      <c r="I13">
        <v>269</v>
      </c>
      <c r="J13">
        <v>193</v>
      </c>
      <c r="K13">
        <v>162</v>
      </c>
      <c r="L13">
        <v>114</v>
      </c>
      <c r="M13">
        <v>50</v>
      </c>
      <c r="N13">
        <v>59</v>
      </c>
      <c r="O13">
        <v>1773</v>
      </c>
      <c r="P13">
        <v>1406</v>
      </c>
      <c r="Q13">
        <v>221</v>
      </c>
      <c r="R13" t="s">
        <v>440</v>
      </c>
      <c r="S13">
        <v>0</v>
      </c>
      <c r="T13">
        <v>0</v>
      </c>
      <c r="U13">
        <v>409</v>
      </c>
      <c r="V13">
        <v>347</v>
      </c>
      <c r="W13">
        <v>106</v>
      </c>
      <c r="X13">
        <v>80</v>
      </c>
      <c r="Y13">
        <v>113</v>
      </c>
      <c r="Z13">
        <v>70</v>
      </c>
      <c r="AA13">
        <v>48</v>
      </c>
      <c r="AB13">
        <v>38</v>
      </c>
      <c r="AC13">
        <v>23</v>
      </c>
      <c r="AD13">
        <v>29</v>
      </c>
      <c r="AE13">
        <v>699</v>
      </c>
      <c r="AF13">
        <v>564</v>
      </c>
      <c r="AG13">
        <v>0</v>
      </c>
      <c r="AH13">
        <v>36</v>
      </c>
      <c r="AI13">
        <v>31</v>
      </c>
      <c r="AJ13">
        <v>23</v>
      </c>
      <c r="AK13">
        <v>16</v>
      </c>
      <c r="AL13">
        <v>9</v>
      </c>
      <c r="AM13">
        <v>115</v>
      </c>
      <c r="AO13">
        <v>221</v>
      </c>
      <c r="AP13" t="s">
        <v>440</v>
      </c>
      <c r="AQ13">
        <v>58</v>
      </c>
      <c r="AR13">
        <v>77</v>
      </c>
      <c r="AS13">
        <v>9</v>
      </c>
      <c r="AT13">
        <v>11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67</v>
      </c>
      <c r="BD13">
        <v>88</v>
      </c>
      <c r="BF13">
        <v>221</v>
      </c>
      <c r="BG13" t="s">
        <v>440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5</v>
      </c>
      <c r="BW13">
        <v>1</v>
      </c>
      <c r="BX13">
        <v>0</v>
      </c>
      <c r="BY13">
        <v>0</v>
      </c>
      <c r="BZ13">
        <v>0</v>
      </c>
      <c r="CA13">
        <v>0</v>
      </c>
      <c r="CB13">
        <v>6</v>
      </c>
    </row>
    <row r="14" spans="1:80">
      <c r="A14">
        <v>206</v>
      </c>
      <c r="B14" t="s">
        <v>441</v>
      </c>
      <c r="C14">
        <v>0</v>
      </c>
      <c r="D14">
        <v>0</v>
      </c>
      <c r="E14">
        <v>3874</v>
      </c>
      <c r="F14">
        <v>3356</v>
      </c>
      <c r="G14">
        <v>1897</v>
      </c>
      <c r="H14">
        <v>1687</v>
      </c>
      <c r="I14">
        <v>1216</v>
      </c>
      <c r="J14">
        <v>954</v>
      </c>
      <c r="K14">
        <v>556</v>
      </c>
      <c r="L14">
        <v>495</v>
      </c>
      <c r="M14">
        <v>421</v>
      </c>
      <c r="N14">
        <v>279</v>
      </c>
      <c r="O14">
        <v>7964</v>
      </c>
      <c r="P14">
        <v>6771</v>
      </c>
      <c r="Q14">
        <v>206</v>
      </c>
      <c r="S14">
        <v>0</v>
      </c>
      <c r="T14">
        <v>0</v>
      </c>
      <c r="U14">
        <v>1614</v>
      </c>
      <c r="V14">
        <v>1373</v>
      </c>
      <c r="W14">
        <v>574</v>
      </c>
      <c r="X14">
        <v>470</v>
      </c>
      <c r="Y14">
        <v>376</v>
      </c>
      <c r="Z14">
        <v>305</v>
      </c>
      <c r="AA14">
        <v>132</v>
      </c>
      <c r="AB14">
        <v>135</v>
      </c>
      <c r="AC14">
        <v>127</v>
      </c>
      <c r="AD14">
        <v>88</v>
      </c>
      <c r="AE14">
        <v>2823</v>
      </c>
      <c r="AF14">
        <v>2371</v>
      </c>
      <c r="AG14">
        <v>0</v>
      </c>
      <c r="AH14">
        <v>187</v>
      </c>
      <c r="AI14">
        <v>177</v>
      </c>
      <c r="AJ14">
        <v>146</v>
      </c>
      <c r="AK14">
        <v>74</v>
      </c>
      <c r="AL14">
        <v>57</v>
      </c>
      <c r="AM14">
        <v>641</v>
      </c>
      <c r="AO14">
        <v>206</v>
      </c>
      <c r="AP14" t="s">
        <v>441</v>
      </c>
      <c r="AQ14">
        <v>0</v>
      </c>
      <c r="AR14">
        <v>0</v>
      </c>
      <c r="AS14">
        <v>315</v>
      </c>
      <c r="AT14">
        <v>274</v>
      </c>
      <c r="AU14">
        <v>180</v>
      </c>
      <c r="AV14">
        <v>144</v>
      </c>
      <c r="AW14">
        <v>136</v>
      </c>
      <c r="AX14">
        <v>109</v>
      </c>
      <c r="AY14">
        <v>97</v>
      </c>
      <c r="AZ14">
        <v>57</v>
      </c>
      <c r="BA14">
        <v>29</v>
      </c>
      <c r="BB14">
        <v>36</v>
      </c>
      <c r="BC14">
        <v>757</v>
      </c>
      <c r="BD14">
        <v>620</v>
      </c>
      <c r="BF14">
        <v>206</v>
      </c>
      <c r="BG14" t="s">
        <v>441</v>
      </c>
      <c r="BH14">
        <v>0</v>
      </c>
      <c r="BI14">
        <v>0</v>
      </c>
      <c r="BJ14">
        <v>72</v>
      </c>
      <c r="BK14">
        <v>55</v>
      </c>
      <c r="BL14">
        <v>29</v>
      </c>
      <c r="BM14">
        <v>26</v>
      </c>
      <c r="BN14">
        <v>18</v>
      </c>
      <c r="BO14">
        <v>21</v>
      </c>
      <c r="BP14">
        <v>9</v>
      </c>
      <c r="BQ14">
        <v>7</v>
      </c>
      <c r="BR14">
        <v>4</v>
      </c>
      <c r="BS14">
        <v>5</v>
      </c>
      <c r="BT14">
        <v>132</v>
      </c>
      <c r="BU14">
        <v>114</v>
      </c>
      <c r="BV14">
        <v>0</v>
      </c>
      <c r="BW14">
        <v>18</v>
      </c>
      <c r="BX14">
        <v>17</v>
      </c>
      <c r="BY14">
        <v>16</v>
      </c>
      <c r="BZ14">
        <v>9</v>
      </c>
      <c r="CA14">
        <v>5</v>
      </c>
      <c r="CB14">
        <v>65</v>
      </c>
    </row>
    <row r="15" spans="1:80">
      <c r="A15">
        <v>216</v>
      </c>
      <c r="B15" t="s">
        <v>442</v>
      </c>
      <c r="C15">
        <v>0</v>
      </c>
      <c r="D15">
        <v>0</v>
      </c>
      <c r="E15">
        <v>3427</v>
      </c>
      <c r="F15">
        <v>3044</v>
      </c>
      <c r="G15">
        <v>1458</v>
      </c>
      <c r="H15">
        <v>1322</v>
      </c>
      <c r="I15">
        <v>982</v>
      </c>
      <c r="J15">
        <v>912</v>
      </c>
      <c r="K15">
        <v>540</v>
      </c>
      <c r="L15">
        <v>511</v>
      </c>
      <c r="M15">
        <v>277</v>
      </c>
      <c r="N15">
        <v>268</v>
      </c>
      <c r="O15">
        <v>6684</v>
      </c>
      <c r="P15">
        <v>6057</v>
      </c>
      <c r="Q15">
        <v>216</v>
      </c>
      <c r="R15" t="s">
        <v>442</v>
      </c>
      <c r="S15">
        <v>0</v>
      </c>
      <c r="T15">
        <v>0</v>
      </c>
      <c r="U15">
        <v>1348</v>
      </c>
      <c r="V15">
        <v>1067</v>
      </c>
      <c r="W15">
        <v>412</v>
      </c>
      <c r="X15">
        <v>381</v>
      </c>
      <c r="Y15">
        <v>280</v>
      </c>
      <c r="Z15">
        <v>261</v>
      </c>
      <c r="AA15">
        <v>104</v>
      </c>
      <c r="AB15">
        <v>81</v>
      </c>
      <c r="AC15">
        <v>28</v>
      </c>
      <c r="AD15">
        <v>27</v>
      </c>
      <c r="AE15">
        <v>2172</v>
      </c>
      <c r="AF15">
        <v>1817</v>
      </c>
      <c r="AG15">
        <v>0</v>
      </c>
      <c r="AH15">
        <v>144</v>
      </c>
      <c r="AI15">
        <v>115</v>
      </c>
      <c r="AJ15">
        <v>91</v>
      </c>
      <c r="AK15">
        <v>54</v>
      </c>
      <c r="AL15">
        <v>42</v>
      </c>
      <c r="AM15">
        <v>446</v>
      </c>
      <c r="AO15">
        <v>216</v>
      </c>
      <c r="AP15" t="s">
        <v>442</v>
      </c>
      <c r="AQ15">
        <v>540</v>
      </c>
      <c r="AR15">
        <v>591</v>
      </c>
      <c r="AS15">
        <v>465</v>
      </c>
      <c r="AT15">
        <v>541</v>
      </c>
      <c r="AU15">
        <v>245</v>
      </c>
      <c r="AV15">
        <v>262</v>
      </c>
      <c r="AW15">
        <v>248</v>
      </c>
      <c r="AX15">
        <v>192</v>
      </c>
      <c r="AY15">
        <v>159</v>
      </c>
      <c r="AZ15">
        <v>172</v>
      </c>
      <c r="BA15">
        <v>93</v>
      </c>
      <c r="BB15">
        <v>107</v>
      </c>
      <c r="BC15">
        <v>1750</v>
      </c>
      <c r="BD15">
        <v>1865</v>
      </c>
      <c r="BF15">
        <v>216</v>
      </c>
      <c r="BG15" t="s">
        <v>442</v>
      </c>
      <c r="BH15">
        <v>7</v>
      </c>
      <c r="BI15">
        <v>6</v>
      </c>
      <c r="BJ15">
        <v>132</v>
      </c>
      <c r="BK15">
        <v>129</v>
      </c>
      <c r="BL15">
        <v>57</v>
      </c>
      <c r="BM15">
        <v>31</v>
      </c>
      <c r="BN15">
        <v>58</v>
      </c>
      <c r="BO15">
        <v>36</v>
      </c>
      <c r="BP15">
        <v>29</v>
      </c>
      <c r="BQ15">
        <v>37</v>
      </c>
      <c r="BR15">
        <v>9</v>
      </c>
      <c r="BS15">
        <v>7</v>
      </c>
      <c r="BT15">
        <v>292</v>
      </c>
      <c r="BU15">
        <v>246</v>
      </c>
      <c r="BV15">
        <v>20</v>
      </c>
      <c r="BW15">
        <v>21</v>
      </c>
      <c r="BX15">
        <v>19</v>
      </c>
      <c r="BY15">
        <v>19</v>
      </c>
      <c r="BZ15">
        <v>12</v>
      </c>
      <c r="CA15">
        <v>7</v>
      </c>
      <c r="CB15">
        <v>98</v>
      </c>
    </row>
    <row r="16" spans="1:80">
      <c r="A16">
        <v>219</v>
      </c>
      <c r="B16" t="s">
        <v>443</v>
      </c>
      <c r="C16">
        <v>70</v>
      </c>
      <c r="D16">
        <v>85</v>
      </c>
      <c r="E16">
        <v>1632</v>
      </c>
      <c r="F16">
        <v>1423</v>
      </c>
      <c r="G16">
        <v>701</v>
      </c>
      <c r="H16">
        <v>700</v>
      </c>
      <c r="I16">
        <v>436</v>
      </c>
      <c r="J16">
        <v>454</v>
      </c>
      <c r="K16">
        <v>316</v>
      </c>
      <c r="L16">
        <v>300</v>
      </c>
      <c r="M16">
        <v>169</v>
      </c>
      <c r="N16">
        <v>178</v>
      </c>
      <c r="O16">
        <v>3324</v>
      </c>
      <c r="P16">
        <v>3140</v>
      </c>
      <c r="Q16">
        <v>219</v>
      </c>
      <c r="R16" t="s">
        <v>443</v>
      </c>
      <c r="S16">
        <v>0</v>
      </c>
      <c r="T16">
        <v>0</v>
      </c>
      <c r="U16">
        <v>565</v>
      </c>
      <c r="V16">
        <v>468</v>
      </c>
      <c r="W16">
        <v>194</v>
      </c>
      <c r="X16">
        <v>213</v>
      </c>
      <c r="Y16">
        <v>110</v>
      </c>
      <c r="Z16">
        <v>137</v>
      </c>
      <c r="AA16">
        <v>67</v>
      </c>
      <c r="AB16">
        <v>67</v>
      </c>
      <c r="AC16">
        <v>37</v>
      </c>
      <c r="AD16">
        <v>43</v>
      </c>
      <c r="AE16">
        <v>973</v>
      </c>
      <c r="AF16">
        <v>928</v>
      </c>
      <c r="AG16">
        <v>5</v>
      </c>
      <c r="AH16">
        <v>67</v>
      </c>
      <c r="AI16">
        <v>57</v>
      </c>
      <c r="AJ16">
        <v>45</v>
      </c>
      <c r="AK16">
        <v>33</v>
      </c>
      <c r="AL16">
        <v>26</v>
      </c>
      <c r="AM16">
        <v>233</v>
      </c>
      <c r="AO16">
        <v>219</v>
      </c>
      <c r="AP16" t="s">
        <v>443</v>
      </c>
      <c r="AQ16">
        <v>202</v>
      </c>
      <c r="AR16">
        <v>210</v>
      </c>
      <c r="AS16">
        <v>254</v>
      </c>
      <c r="AT16">
        <v>298</v>
      </c>
      <c r="AU16">
        <v>134</v>
      </c>
      <c r="AV16">
        <v>120</v>
      </c>
      <c r="AW16">
        <v>82</v>
      </c>
      <c r="AX16">
        <v>79</v>
      </c>
      <c r="AY16">
        <v>32</v>
      </c>
      <c r="AZ16">
        <v>29</v>
      </c>
      <c r="BA16">
        <v>16</v>
      </c>
      <c r="BB16">
        <v>25</v>
      </c>
      <c r="BC16">
        <v>720</v>
      </c>
      <c r="BD16">
        <v>761</v>
      </c>
      <c r="BF16">
        <v>219</v>
      </c>
      <c r="BG16" t="s">
        <v>443</v>
      </c>
      <c r="BH16">
        <v>0</v>
      </c>
      <c r="BI16">
        <v>0</v>
      </c>
      <c r="BJ16">
        <v>42</v>
      </c>
      <c r="BK16">
        <v>46</v>
      </c>
      <c r="BL16">
        <v>35</v>
      </c>
      <c r="BM16">
        <v>38</v>
      </c>
      <c r="BN16">
        <v>26</v>
      </c>
      <c r="BO16">
        <v>27</v>
      </c>
      <c r="BP16">
        <v>10</v>
      </c>
      <c r="BQ16">
        <v>5</v>
      </c>
      <c r="BR16">
        <v>3</v>
      </c>
      <c r="BS16">
        <v>2</v>
      </c>
      <c r="BT16">
        <v>116</v>
      </c>
      <c r="BU16">
        <v>118</v>
      </c>
      <c r="BV16">
        <v>13</v>
      </c>
      <c r="BW16">
        <v>21</v>
      </c>
      <c r="BX16">
        <v>20</v>
      </c>
      <c r="BY16">
        <v>16</v>
      </c>
      <c r="BZ16">
        <v>8</v>
      </c>
      <c r="CA16">
        <v>6</v>
      </c>
      <c r="CB16">
        <v>84</v>
      </c>
    </row>
    <row r="17" spans="1:80">
      <c r="A17">
        <v>211</v>
      </c>
      <c r="B17" t="s">
        <v>444</v>
      </c>
      <c r="C17">
        <v>0</v>
      </c>
      <c r="D17">
        <v>0</v>
      </c>
      <c r="E17">
        <v>3705</v>
      </c>
      <c r="F17">
        <v>3345</v>
      </c>
      <c r="G17">
        <v>2359</v>
      </c>
      <c r="H17">
        <v>2090</v>
      </c>
      <c r="I17">
        <v>1477</v>
      </c>
      <c r="J17">
        <v>1322</v>
      </c>
      <c r="K17">
        <v>901</v>
      </c>
      <c r="L17">
        <v>733</v>
      </c>
      <c r="M17">
        <v>540</v>
      </c>
      <c r="N17">
        <v>445</v>
      </c>
      <c r="O17">
        <v>8982</v>
      </c>
      <c r="P17">
        <v>7935</v>
      </c>
      <c r="Q17">
        <v>211</v>
      </c>
      <c r="R17" t="s">
        <v>444</v>
      </c>
      <c r="S17">
        <v>0</v>
      </c>
      <c r="T17">
        <v>0</v>
      </c>
      <c r="U17">
        <v>1337</v>
      </c>
      <c r="V17">
        <v>1134</v>
      </c>
      <c r="W17">
        <v>536</v>
      </c>
      <c r="X17">
        <v>496</v>
      </c>
      <c r="Y17">
        <v>360</v>
      </c>
      <c r="Z17">
        <v>344</v>
      </c>
      <c r="AA17">
        <v>185</v>
      </c>
      <c r="AB17">
        <v>162</v>
      </c>
      <c r="AC17">
        <v>162</v>
      </c>
      <c r="AD17">
        <v>122</v>
      </c>
      <c r="AE17">
        <v>2580</v>
      </c>
      <c r="AF17">
        <v>2258</v>
      </c>
      <c r="AG17">
        <v>0</v>
      </c>
      <c r="AH17">
        <v>151</v>
      </c>
      <c r="AI17">
        <v>147</v>
      </c>
      <c r="AJ17">
        <v>136</v>
      </c>
      <c r="AK17">
        <v>102</v>
      </c>
      <c r="AL17">
        <v>87</v>
      </c>
      <c r="AM17">
        <v>623</v>
      </c>
      <c r="AO17">
        <v>211</v>
      </c>
      <c r="AP17" t="s">
        <v>444</v>
      </c>
      <c r="AQ17">
        <v>62</v>
      </c>
      <c r="AR17">
        <v>59</v>
      </c>
      <c r="AS17">
        <v>96</v>
      </c>
      <c r="AT17">
        <v>101</v>
      </c>
      <c r="AU17">
        <v>74</v>
      </c>
      <c r="AV17">
        <v>83</v>
      </c>
      <c r="AW17">
        <v>69</v>
      </c>
      <c r="AX17">
        <v>74</v>
      </c>
      <c r="AY17">
        <v>56</v>
      </c>
      <c r="AZ17">
        <v>48</v>
      </c>
      <c r="BA17">
        <v>37</v>
      </c>
      <c r="BB17">
        <v>35</v>
      </c>
      <c r="BC17">
        <v>394</v>
      </c>
      <c r="BD17">
        <v>400</v>
      </c>
      <c r="BF17">
        <v>211</v>
      </c>
      <c r="BG17" t="s">
        <v>444</v>
      </c>
      <c r="BH17">
        <v>0</v>
      </c>
      <c r="BI17">
        <v>0</v>
      </c>
      <c r="BJ17">
        <v>34</v>
      </c>
      <c r="BK17">
        <v>30</v>
      </c>
      <c r="BL17">
        <v>16</v>
      </c>
      <c r="BM17">
        <v>11</v>
      </c>
      <c r="BN17">
        <v>18</v>
      </c>
      <c r="BO17">
        <v>14</v>
      </c>
      <c r="BP17">
        <v>13</v>
      </c>
      <c r="BQ17">
        <v>14</v>
      </c>
      <c r="BR17">
        <v>14</v>
      </c>
      <c r="BS17">
        <v>9</v>
      </c>
      <c r="BT17">
        <v>95</v>
      </c>
      <c r="BU17">
        <v>78</v>
      </c>
      <c r="BV17">
        <v>4</v>
      </c>
      <c r="BW17">
        <v>8</v>
      </c>
      <c r="BX17">
        <v>8</v>
      </c>
      <c r="BY17">
        <v>7</v>
      </c>
      <c r="BZ17">
        <v>5</v>
      </c>
      <c r="CA17">
        <v>5</v>
      </c>
      <c r="CB17">
        <v>37</v>
      </c>
    </row>
    <row r="18" spans="1:80">
      <c r="A18">
        <v>218</v>
      </c>
      <c r="B18" t="s">
        <v>445</v>
      </c>
      <c r="C18">
        <v>0</v>
      </c>
      <c r="D18">
        <v>0</v>
      </c>
      <c r="E18">
        <v>1365</v>
      </c>
      <c r="F18">
        <v>1279</v>
      </c>
      <c r="G18">
        <v>517</v>
      </c>
      <c r="H18">
        <v>469</v>
      </c>
      <c r="I18">
        <v>216</v>
      </c>
      <c r="J18">
        <v>233</v>
      </c>
      <c r="K18">
        <v>126</v>
      </c>
      <c r="L18">
        <v>105</v>
      </c>
      <c r="M18">
        <v>70</v>
      </c>
      <c r="N18">
        <v>87</v>
      </c>
      <c r="O18">
        <v>2294</v>
      </c>
      <c r="P18">
        <v>2173</v>
      </c>
      <c r="Q18">
        <v>218</v>
      </c>
      <c r="R18" t="s">
        <v>445</v>
      </c>
      <c r="S18">
        <v>0</v>
      </c>
      <c r="T18">
        <v>0</v>
      </c>
      <c r="U18">
        <v>424</v>
      </c>
      <c r="V18">
        <v>435</v>
      </c>
      <c r="W18">
        <v>131</v>
      </c>
      <c r="X18">
        <v>132</v>
      </c>
      <c r="Y18">
        <v>56</v>
      </c>
      <c r="Z18">
        <v>54</v>
      </c>
      <c r="AA18">
        <v>16</v>
      </c>
      <c r="AB18">
        <v>15</v>
      </c>
      <c r="AC18">
        <v>14</v>
      </c>
      <c r="AD18">
        <v>22</v>
      </c>
      <c r="AE18">
        <v>641</v>
      </c>
      <c r="AF18">
        <v>658</v>
      </c>
      <c r="AG18">
        <v>0</v>
      </c>
      <c r="AH18">
        <v>69</v>
      </c>
      <c r="AI18">
        <v>55</v>
      </c>
      <c r="AJ18">
        <v>38</v>
      </c>
      <c r="AK18">
        <v>27</v>
      </c>
      <c r="AL18">
        <v>17</v>
      </c>
      <c r="AM18">
        <v>206</v>
      </c>
      <c r="AO18">
        <v>218</v>
      </c>
      <c r="AP18" t="s">
        <v>445</v>
      </c>
      <c r="AQ18">
        <v>51</v>
      </c>
      <c r="AR18">
        <v>67</v>
      </c>
      <c r="AS18">
        <v>83</v>
      </c>
      <c r="AT18">
        <v>90</v>
      </c>
      <c r="AU18">
        <v>45</v>
      </c>
      <c r="AV18">
        <v>48</v>
      </c>
      <c r="AW18">
        <v>22</v>
      </c>
      <c r="AX18">
        <v>17</v>
      </c>
      <c r="AY18">
        <v>3</v>
      </c>
      <c r="AZ18">
        <v>8</v>
      </c>
      <c r="BA18">
        <v>3</v>
      </c>
      <c r="BB18">
        <v>5</v>
      </c>
      <c r="BC18">
        <v>207</v>
      </c>
      <c r="BD18">
        <v>235</v>
      </c>
      <c r="BF18">
        <v>218</v>
      </c>
      <c r="BG18" t="s">
        <v>445</v>
      </c>
      <c r="BH18">
        <v>0</v>
      </c>
      <c r="BI18">
        <v>0</v>
      </c>
      <c r="BJ18">
        <v>30</v>
      </c>
      <c r="BK18">
        <v>35</v>
      </c>
      <c r="BL18">
        <v>7</v>
      </c>
      <c r="BM18">
        <v>4</v>
      </c>
      <c r="BN18">
        <v>2</v>
      </c>
      <c r="BO18">
        <v>3</v>
      </c>
      <c r="BP18">
        <v>0</v>
      </c>
      <c r="BQ18">
        <v>3</v>
      </c>
      <c r="BR18">
        <v>1</v>
      </c>
      <c r="BS18">
        <v>0</v>
      </c>
      <c r="BT18">
        <v>40</v>
      </c>
      <c r="BU18">
        <v>45</v>
      </c>
      <c r="BV18">
        <v>4</v>
      </c>
      <c r="BW18">
        <v>5</v>
      </c>
      <c r="BX18">
        <v>5</v>
      </c>
      <c r="BY18">
        <v>4</v>
      </c>
      <c r="BZ18">
        <v>1</v>
      </c>
      <c r="CA18">
        <v>2</v>
      </c>
      <c r="CB18">
        <v>21</v>
      </c>
    </row>
    <row r="19" spans="1:80">
      <c r="A19">
        <v>210</v>
      </c>
      <c r="B19" t="s">
        <v>446</v>
      </c>
      <c r="C19">
        <v>89</v>
      </c>
      <c r="D19">
        <v>98</v>
      </c>
      <c r="E19">
        <v>7516</v>
      </c>
      <c r="F19">
        <v>7063</v>
      </c>
      <c r="G19">
        <v>4077</v>
      </c>
      <c r="H19">
        <v>3649</v>
      </c>
      <c r="I19">
        <v>2883</v>
      </c>
      <c r="J19">
        <v>2495</v>
      </c>
      <c r="K19">
        <v>1748</v>
      </c>
      <c r="L19">
        <v>1437</v>
      </c>
      <c r="M19">
        <v>1114</v>
      </c>
      <c r="N19">
        <v>869</v>
      </c>
      <c r="O19">
        <v>17427</v>
      </c>
      <c r="P19">
        <v>15611</v>
      </c>
      <c r="Q19">
        <v>210</v>
      </c>
      <c r="R19" t="s">
        <v>446</v>
      </c>
      <c r="S19">
        <v>0</v>
      </c>
      <c r="T19">
        <v>0</v>
      </c>
      <c r="U19">
        <v>3500</v>
      </c>
      <c r="V19">
        <v>3252</v>
      </c>
      <c r="W19">
        <v>1153</v>
      </c>
      <c r="X19">
        <v>942</v>
      </c>
      <c r="Y19">
        <v>913</v>
      </c>
      <c r="Z19">
        <v>791</v>
      </c>
      <c r="AA19">
        <v>309</v>
      </c>
      <c r="AB19">
        <v>295</v>
      </c>
      <c r="AC19">
        <v>262</v>
      </c>
      <c r="AD19">
        <v>220</v>
      </c>
      <c r="AE19">
        <v>6137</v>
      </c>
      <c r="AF19">
        <v>5500</v>
      </c>
      <c r="AG19">
        <v>4</v>
      </c>
      <c r="AH19">
        <v>290</v>
      </c>
      <c r="AI19">
        <v>272</v>
      </c>
      <c r="AJ19">
        <v>234</v>
      </c>
      <c r="AK19">
        <v>172</v>
      </c>
      <c r="AL19">
        <v>129</v>
      </c>
      <c r="AM19">
        <v>1101</v>
      </c>
      <c r="AO19">
        <v>210</v>
      </c>
      <c r="AP19" t="s">
        <v>446</v>
      </c>
      <c r="AQ19">
        <v>543</v>
      </c>
      <c r="AR19">
        <v>578</v>
      </c>
      <c r="AS19">
        <v>353</v>
      </c>
      <c r="AT19">
        <v>369</v>
      </c>
      <c r="AU19">
        <v>311</v>
      </c>
      <c r="AV19">
        <v>288</v>
      </c>
      <c r="AW19">
        <v>336</v>
      </c>
      <c r="AX19">
        <v>276</v>
      </c>
      <c r="AY19">
        <v>237</v>
      </c>
      <c r="AZ19">
        <v>226</v>
      </c>
      <c r="BA19">
        <v>180</v>
      </c>
      <c r="BB19">
        <v>166</v>
      </c>
      <c r="BC19">
        <v>1960</v>
      </c>
      <c r="BD19">
        <v>1903</v>
      </c>
      <c r="BF19">
        <v>210</v>
      </c>
      <c r="BG19" t="s">
        <v>446</v>
      </c>
      <c r="BH19">
        <v>2</v>
      </c>
      <c r="BI19">
        <v>1</v>
      </c>
      <c r="BJ19">
        <v>40</v>
      </c>
      <c r="BK19">
        <v>37</v>
      </c>
      <c r="BL19">
        <v>28</v>
      </c>
      <c r="BM19">
        <v>30</v>
      </c>
      <c r="BN19">
        <v>42</v>
      </c>
      <c r="BO19">
        <v>38</v>
      </c>
      <c r="BP19">
        <v>16</v>
      </c>
      <c r="BQ19">
        <v>18</v>
      </c>
      <c r="BR19">
        <v>13</v>
      </c>
      <c r="BS19">
        <v>12</v>
      </c>
      <c r="BT19">
        <v>141</v>
      </c>
      <c r="BU19">
        <v>136</v>
      </c>
      <c r="BV19">
        <v>23</v>
      </c>
      <c r="BW19">
        <v>24</v>
      </c>
      <c r="BX19">
        <v>23</v>
      </c>
      <c r="BY19">
        <v>22</v>
      </c>
      <c r="BZ19">
        <v>19</v>
      </c>
      <c r="CA19">
        <v>17</v>
      </c>
      <c r="CB19">
        <v>128</v>
      </c>
    </row>
    <row r="20" spans="1:80">
      <c r="A20">
        <v>223</v>
      </c>
      <c r="B20" t="s">
        <v>447</v>
      </c>
      <c r="C20">
        <v>0</v>
      </c>
      <c r="D20">
        <v>0</v>
      </c>
      <c r="E20">
        <v>2368</v>
      </c>
      <c r="F20">
        <v>2334</v>
      </c>
      <c r="G20">
        <v>1542</v>
      </c>
      <c r="H20">
        <v>1385</v>
      </c>
      <c r="I20">
        <v>1192</v>
      </c>
      <c r="J20">
        <v>1199</v>
      </c>
      <c r="K20">
        <v>675</v>
      </c>
      <c r="L20">
        <v>840</v>
      </c>
      <c r="M20">
        <v>361</v>
      </c>
      <c r="N20">
        <v>460</v>
      </c>
      <c r="O20">
        <v>6138</v>
      </c>
      <c r="P20">
        <v>6218</v>
      </c>
      <c r="Q20">
        <v>223</v>
      </c>
      <c r="R20" t="s">
        <v>447</v>
      </c>
      <c r="S20">
        <v>0</v>
      </c>
      <c r="T20">
        <v>0</v>
      </c>
      <c r="U20">
        <v>1025</v>
      </c>
      <c r="V20">
        <v>881</v>
      </c>
      <c r="W20">
        <v>455</v>
      </c>
      <c r="X20">
        <v>379</v>
      </c>
      <c r="Y20">
        <v>315</v>
      </c>
      <c r="Z20">
        <v>320</v>
      </c>
      <c r="AA20">
        <v>107</v>
      </c>
      <c r="AB20">
        <v>115</v>
      </c>
      <c r="AC20">
        <v>65</v>
      </c>
      <c r="AD20">
        <v>91</v>
      </c>
      <c r="AE20">
        <v>1967</v>
      </c>
      <c r="AF20">
        <v>1786</v>
      </c>
      <c r="AG20">
        <v>0</v>
      </c>
      <c r="AH20">
        <v>119</v>
      </c>
      <c r="AI20">
        <v>111</v>
      </c>
      <c r="AJ20">
        <v>104</v>
      </c>
      <c r="AK20">
        <v>65</v>
      </c>
      <c r="AL20">
        <v>52</v>
      </c>
      <c r="AM20">
        <v>451</v>
      </c>
      <c r="AO20">
        <v>223</v>
      </c>
      <c r="AP20" t="s">
        <v>447</v>
      </c>
      <c r="AQ20">
        <v>99</v>
      </c>
      <c r="AR20">
        <v>95</v>
      </c>
      <c r="AS20">
        <v>183</v>
      </c>
      <c r="AT20">
        <v>188</v>
      </c>
      <c r="AU20">
        <v>143</v>
      </c>
      <c r="AV20">
        <v>116</v>
      </c>
      <c r="AW20">
        <v>124</v>
      </c>
      <c r="AX20">
        <v>137</v>
      </c>
      <c r="AY20">
        <v>72</v>
      </c>
      <c r="AZ20">
        <v>86</v>
      </c>
      <c r="BA20">
        <v>46</v>
      </c>
      <c r="BB20">
        <v>81</v>
      </c>
      <c r="BC20">
        <v>667</v>
      </c>
      <c r="BD20">
        <v>703</v>
      </c>
      <c r="BF20">
        <v>223</v>
      </c>
      <c r="BG20" t="s">
        <v>447</v>
      </c>
      <c r="BH20">
        <v>0</v>
      </c>
      <c r="BI20">
        <v>0</v>
      </c>
      <c r="BJ20">
        <v>32</v>
      </c>
      <c r="BK20">
        <v>48</v>
      </c>
      <c r="BL20">
        <v>35</v>
      </c>
      <c r="BM20">
        <v>29</v>
      </c>
      <c r="BN20">
        <v>43</v>
      </c>
      <c r="BO20">
        <v>23</v>
      </c>
      <c r="BP20">
        <v>14</v>
      </c>
      <c r="BQ20">
        <v>10</v>
      </c>
      <c r="BR20">
        <v>3</v>
      </c>
      <c r="BS20">
        <v>7</v>
      </c>
      <c r="BT20">
        <v>127</v>
      </c>
      <c r="BU20">
        <v>117</v>
      </c>
      <c r="BV20">
        <v>10</v>
      </c>
      <c r="BW20">
        <v>19</v>
      </c>
      <c r="BX20">
        <v>18</v>
      </c>
      <c r="BY20">
        <v>18</v>
      </c>
      <c r="BZ20">
        <v>9</v>
      </c>
      <c r="CA20">
        <v>9</v>
      </c>
      <c r="CB20">
        <v>83</v>
      </c>
    </row>
    <row r="21" spans="1:80">
      <c r="A21">
        <v>209</v>
      </c>
      <c r="B21" t="s">
        <v>448</v>
      </c>
      <c r="C21">
        <v>96</v>
      </c>
      <c r="D21">
        <v>80</v>
      </c>
      <c r="E21">
        <v>7046</v>
      </c>
      <c r="F21">
        <v>6542</v>
      </c>
      <c r="G21">
        <v>3150</v>
      </c>
      <c r="H21">
        <v>2594</v>
      </c>
      <c r="I21">
        <v>2097</v>
      </c>
      <c r="J21">
        <v>1661</v>
      </c>
      <c r="K21">
        <v>1068</v>
      </c>
      <c r="L21">
        <v>824</v>
      </c>
      <c r="M21">
        <v>558</v>
      </c>
      <c r="N21">
        <v>416</v>
      </c>
      <c r="O21">
        <v>14015</v>
      </c>
      <c r="P21">
        <v>12117</v>
      </c>
      <c r="Q21">
        <v>209</v>
      </c>
      <c r="R21" t="s">
        <v>448</v>
      </c>
      <c r="S21">
        <v>0</v>
      </c>
      <c r="T21">
        <v>0</v>
      </c>
      <c r="U21">
        <v>2891</v>
      </c>
      <c r="V21">
        <v>2648</v>
      </c>
      <c r="W21">
        <v>993</v>
      </c>
      <c r="X21">
        <v>786</v>
      </c>
      <c r="Y21">
        <v>676</v>
      </c>
      <c r="Z21">
        <v>566</v>
      </c>
      <c r="AA21">
        <v>228</v>
      </c>
      <c r="AB21">
        <v>215</v>
      </c>
      <c r="AC21">
        <v>87</v>
      </c>
      <c r="AD21">
        <v>84</v>
      </c>
      <c r="AE21">
        <v>4875</v>
      </c>
      <c r="AF21">
        <v>4299</v>
      </c>
      <c r="AG21">
        <v>4</v>
      </c>
      <c r="AH21">
        <v>274</v>
      </c>
      <c r="AI21">
        <v>254</v>
      </c>
      <c r="AJ21">
        <v>221</v>
      </c>
      <c r="AK21">
        <v>116</v>
      </c>
      <c r="AL21">
        <v>86</v>
      </c>
      <c r="AM21">
        <v>955</v>
      </c>
      <c r="AO21">
        <v>209</v>
      </c>
      <c r="AP21" t="s">
        <v>448</v>
      </c>
      <c r="AQ21">
        <v>456</v>
      </c>
      <c r="AR21">
        <v>464</v>
      </c>
      <c r="AS21">
        <v>238</v>
      </c>
      <c r="AT21">
        <v>271</v>
      </c>
      <c r="AU21">
        <v>219</v>
      </c>
      <c r="AV21">
        <v>239</v>
      </c>
      <c r="AW21">
        <v>180</v>
      </c>
      <c r="AX21">
        <v>193</v>
      </c>
      <c r="AY21">
        <v>197</v>
      </c>
      <c r="AZ21">
        <v>193</v>
      </c>
      <c r="BA21">
        <v>160</v>
      </c>
      <c r="BB21">
        <v>142</v>
      </c>
      <c r="BC21">
        <v>1450</v>
      </c>
      <c r="BD21">
        <v>1502</v>
      </c>
      <c r="BF21">
        <v>209</v>
      </c>
      <c r="BG21" t="s">
        <v>448</v>
      </c>
      <c r="BH21">
        <v>0</v>
      </c>
      <c r="BI21">
        <v>0</v>
      </c>
      <c r="BJ21">
        <v>31</v>
      </c>
      <c r="BK21">
        <v>40</v>
      </c>
      <c r="BL21">
        <v>31</v>
      </c>
      <c r="BM21">
        <v>39</v>
      </c>
      <c r="BN21">
        <v>32</v>
      </c>
      <c r="BO21">
        <v>21</v>
      </c>
      <c r="BP21">
        <v>18</v>
      </c>
      <c r="BQ21">
        <v>24</v>
      </c>
      <c r="BR21">
        <v>6</v>
      </c>
      <c r="BS21">
        <v>5</v>
      </c>
      <c r="BT21">
        <v>118</v>
      </c>
      <c r="BU21">
        <v>129</v>
      </c>
      <c r="BV21">
        <v>21</v>
      </c>
      <c r="BW21">
        <v>16</v>
      </c>
      <c r="BX21">
        <v>17</v>
      </c>
      <c r="BY21">
        <v>15</v>
      </c>
      <c r="BZ21">
        <v>15</v>
      </c>
      <c r="CA21">
        <v>13</v>
      </c>
      <c r="CB21">
        <v>97</v>
      </c>
    </row>
    <row r="22" spans="1:80">
      <c r="A22">
        <v>215</v>
      </c>
      <c r="B22" t="s">
        <v>813</v>
      </c>
      <c r="C22">
        <v>0</v>
      </c>
      <c r="D22">
        <v>0</v>
      </c>
      <c r="E22">
        <v>1741</v>
      </c>
      <c r="F22">
        <v>1502</v>
      </c>
      <c r="G22">
        <v>541</v>
      </c>
      <c r="H22">
        <v>351</v>
      </c>
      <c r="I22">
        <v>385</v>
      </c>
      <c r="J22">
        <v>289</v>
      </c>
      <c r="K22">
        <v>198</v>
      </c>
      <c r="L22">
        <v>113</v>
      </c>
      <c r="M22">
        <v>136</v>
      </c>
      <c r="N22">
        <v>51</v>
      </c>
      <c r="O22">
        <v>3001</v>
      </c>
      <c r="P22">
        <v>2306</v>
      </c>
      <c r="Q22">
        <v>215</v>
      </c>
      <c r="R22" t="s">
        <v>813</v>
      </c>
      <c r="S22">
        <v>0</v>
      </c>
      <c r="T22">
        <v>0</v>
      </c>
      <c r="U22">
        <v>611</v>
      </c>
      <c r="V22">
        <v>575</v>
      </c>
      <c r="W22">
        <v>131</v>
      </c>
      <c r="X22">
        <v>98</v>
      </c>
      <c r="Y22">
        <v>71</v>
      </c>
      <c r="Z22">
        <v>66</v>
      </c>
      <c r="AA22">
        <v>31</v>
      </c>
      <c r="AB22">
        <v>23</v>
      </c>
      <c r="AC22">
        <v>27</v>
      </c>
      <c r="AD22">
        <v>6</v>
      </c>
      <c r="AE22">
        <v>871</v>
      </c>
      <c r="AF22">
        <v>768</v>
      </c>
      <c r="AG22">
        <v>0</v>
      </c>
      <c r="AH22">
        <v>62</v>
      </c>
      <c r="AI22">
        <v>43</v>
      </c>
      <c r="AJ22">
        <v>38</v>
      </c>
      <c r="AK22">
        <v>27</v>
      </c>
      <c r="AL22">
        <v>15</v>
      </c>
      <c r="AM22">
        <v>185</v>
      </c>
      <c r="AO22">
        <v>215</v>
      </c>
      <c r="AP22" t="s">
        <v>813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F22">
        <v>215</v>
      </c>
      <c r="BG22" t="s">
        <v>813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</row>
    <row r="23" spans="1:80">
      <c r="A23">
        <v>207</v>
      </c>
      <c r="B23" t="s">
        <v>812</v>
      </c>
      <c r="C23">
        <v>0</v>
      </c>
      <c r="D23">
        <v>0</v>
      </c>
      <c r="E23">
        <v>5607</v>
      </c>
      <c r="F23">
        <v>5435</v>
      </c>
      <c r="G23">
        <v>2465</v>
      </c>
      <c r="H23">
        <v>2106</v>
      </c>
      <c r="I23">
        <v>1601</v>
      </c>
      <c r="J23">
        <v>1325</v>
      </c>
      <c r="K23">
        <v>839</v>
      </c>
      <c r="L23">
        <v>664</v>
      </c>
      <c r="M23">
        <v>468</v>
      </c>
      <c r="N23">
        <v>406</v>
      </c>
      <c r="O23">
        <v>10980</v>
      </c>
      <c r="P23">
        <v>9936</v>
      </c>
      <c r="Q23">
        <v>207</v>
      </c>
      <c r="R23" t="s">
        <v>812</v>
      </c>
      <c r="S23">
        <v>0</v>
      </c>
      <c r="T23">
        <v>0</v>
      </c>
      <c r="U23">
        <v>2573</v>
      </c>
      <c r="V23">
        <v>2298</v>
      </c>
      <c r="W23">
        <v>752</v>
      </c>
      <c r="X23">
        <v>601</v>
      </c>
      <c r="Y23">
        <v>476</v>
      </c>
      <c r="Z23">
        <v>359</v>
      </c>
      <c r="AA23">
        <v>214</v>
      </c>
      <c r="AB23">
        <v>168</v>
      </c>
      <c r="AC23">
        <v>134</v>
      </c>
      <c r="AD23">
        <v>120</v>
      </c>
      <c r="AE23">
        <v>4149</v>
      </c>
      <c r="AF23">
        <v>3546</v>
      </c>
      <c r="AG23">
        <v>0</v>
      </c>
      <c r="AH23">
        <v>182</v>
      </c>
      <c r="AI23">
        <v>150</v>
      </c>
      <c r="AJ23">
        <v>134</v>
      </c>
      <c r="AK23">
        <v>90</v>
      </c>
      <c r="AL23">
        <v>64</v>
      </c>
      <c r="AM23">
        <v>620</v>
      </c>
      <c r="AO23">
        <v>207</v>
      </c>
      <c r="AP23" t="s">
        <v>812</v>
      </c>
      <c r="AQ23">
        <v>40</v>
      </c>
      <c r="AR23">
        <v>38</v>
      </c>
      <c r="AS23">
        <v>128</v>
      </c>
      <c r="AT23">
        <v>149</v>
      </c>
      <c r="AU23">
        <v>126</v>
      </c>
      <c r="AV23">
        <v>96</v>
      </c>
      <c r="AW23">
        <v>86</v>
      </c>
      <c r="AX23">
        <v>102</v>
      </c>
      <c r="AY23">
        <v>67</v>
      </c>
      <c r="AZ23">
        <v>75</v>
      </c>
      <c r="BA23">
        <v>48</v>
      </c>
      <c r="BB23">
        <v>56</v>
      </c>
      <c r="BC23">
        <v>495</v>
      </c>
      <c r="BD23">
        <v>516</v>
      </c>
      <c r="BF23">
        <v>207</v>
      </c>
      <c r="BG23" t="s">
        <v>812</v>
      </c>
      <c r="BH23">
        <v>0</v>
      </c>
      <c r="BI23">
        <v>0</v>
      </c>
      <c r="BJ23">
        <v>36</v>
      </c>
      <c r="BK23">
        <v>34</v>
      </c>
      <c r="BL23">
        <v>21</v>
      </c>
      <c r="BM23">
        <v>22</v>
      </c>
      <c r="BN23">
        <v>30</v>
      </c>
      <c r="BO23">
        <v>32</v>
      </c>
      <c r="BP23">
        <v>16</v>
      </c>
      <c r="BQ23">
        <v>19</v>
      </c>
      <c r="BR23">
        <v>9</v>
      </c>
      <c r="BS23">
        <v>13</v>
      </c>
      <c r="BT23">
        <v>112</v>
      </c>
      <c r="BU23">
        <v>120</v>
      </c>
      <c r="BV23">
        <v>3</v>
      </c>
      <c r="BW23">
        <v>9</v>
      </c>
      <c r="BX23">
        <v>9</v>
      </c>
      <c r="BY23">
        <v>9</v>
      </c>
      <c r="BZ23">
        <v>8</v>
      </c>
      <c r="CA23">
        <v>6</v>
      </c>
      <c r="CB23">
        <v>44</v>
      </c>
    </row>
    <row r="24" spans="1:80">
      <c r="A24">
        <v>214</v>
      </c>
      <c r="B24" t="s">
        <v>451</v>
      </c>
      <c r="C24">
        <v>0</v>
      </c>
      <c r="D24">
        <v>0</v>
      </c>
      <c r="E24">
        <v>7026</v>
      </c>
      <c r="F24">
        <v>6540</v>
      </c>
      <c r="G24">
        <v>3743</v>
      </c>
      <c r="H24">
        <v>3011</v>
      </c>
      <c r="I24">
        <v>3076</v>
      </c>
      <c r="J24">
        <v>2145</v>
      </c>
      <c r="K24">
        <v>1445</v>
      </c>
      <c r="L24">
        <v>800</v>
      </c>
      <c r="M24">
        <v>822</v>
      </c>
      <c r="N24">
        <v>443</v>
      </c>
      <c r="O24">
        <v>16112</v>
      </c>
      <c r="P24">
        <v>12939</v>
      </c>
      <c r="Q24">
        <v>214</v>
      </c>
      <c r="R24" t="s">
        <v>451</v>
      </c>
      <c r="S24">
        <v>0</v>
      </c>
      <c r="T24">
        <v>0</v>
      </c>
      <c r="U24">
        <v>3733</v>
      </c>
      <c r="V24">
        <v>3507</v>
      </c>
      <c r="W24">
        <v>1348</v>
      </c>
      <c r="X24">
        <v>1100</v>
      </c>
      <c r="Y24">
        <v>1017</v>
      </c>
      <c r="Z24">
        <v>761</v>
      </c>
      <c r="AA24">
        <v>268</v>
      </c>
      <c r="AB24">
        <v>157</v>
      </c>
      <c r="AC24">
        <v>210</v>
      </c>
      <c r="AD24">
        <v>103</v>
      </c>
      <c r="AE24">
        <v>6576</v>
      </c>
      <c r="AF24">
        <v>5628</v>
      </c>
      <c r="AG24">
        <v>0</v>
      </c>
      <c r="AH24">
        <v>244</v>
      </c>
      <c r="AI24">
        <v>217</v>
      </c>
      <c r="AJ24">
        <v>198</v>
      </c>
      <c r="AK24">
        <v>105</v>
      </c>
      <c r="AL24">
        <v>78</v>
      </c>
      <c r="AM24">
        <v>842</v>
      </c>
      <c r="AO24">
        <v>214</v>
      </c>
      <c r="AP24" t="s">
        <v>451</v>
      </c>
      <c r="AQ24">
        <v>163</v>
      </c>
      <c r="AR24">
        <v>182</v>
      </c>
      <c r="AS24">
        <v>157</v>
      </c>
      <c r="AT24">
        <v>133</v>
      </c>
      <c r="AU24">
        <v>73</v>
      </c>
      <c r="AV24">
        <v>75</v>
      </c>
      <c r="AW24">
        <v>70</v>
      </c>
      <c r="AX24">
        <v>78</v>
      </c>
      <c r="AY24">
        <v>74</v>
      </c>
      <c r="AZ24">
        <v>72</v>
      </c>
      <c r="BA24">
        <v>57</v>
      </c>
      <c r="BB24">
        <v>59</v>
      </c>
      <c r="BC24">
        <v>594</v>
      </c>
      <c r="BD24">
        <v>599</v>
      </c>
      <c r="BF24">
        <v>214</v>
      </c>
      <c r="BG24" t="s">
        <v>451</v>
      </c>
      <c r="BH24">
        <v>12</v>
      </c>
      <c r="BI24">
        <v>5</v>
      </c>
      <c r="BJ24">
        <v>12</v>
      </c>
      <c r="BK24">
        <v>14</v>
      </c>
      <c r="BL24">
        <v>2</v>
      </c>
      <c r="BM24">
        <v>6</v>
      </c>
      <c r="BN24">
        <v>11</v>
      </c>
      <c r="BO24">
        <v>10</v>
      </c>
      <c r="BP24">
        <v>5</v>
      </c>
      <c r="BQ24">
        <v>10</v>
      </c>
      <c r="BR24">
        <v>0</v>
      </c>
      <c r="BS24">
        <v>2</v>
      </c>
      <c r="BT24">
        <v>42</v>
      </c>
      <c r="BU24">
        <v>47</v>
      </c>
      <c r="BV24">
        <v>8</v>
      </c>
      <c r="BW24">
        <v>9</v>
      </c>
      <c r="BX24">
        <v>4</v>
      </c>
      <c r="BY24">
        <v>3</v>
      </c>
      <c r="BZ24">
        <v>3</v>
      </c>
      <c r="CA24">
        <v>3</v>
      </c>
      <c r="CB24">
        <v>30</v>
      </c>
    </row>
    <row r="25" spans="1:80">
      <c r="A25">
        <v>212</v>
      </c>
      <c r="B25" t="s">
        <v>452</v>
      </c>
      <c r="C25">
        <v>296</v>
      </c>
      <c r="D25">
        <v>270</v>
      </c>
      <c r="E25">
        <v>3936</v>
      </c>
      <c r="F25">
        <v>3663</v>
      </c>
      <c r="G25">
        <v>2466</v>
      </c>
      <c r="H25">
        <v>2210</v>
      </c>
      <c r="I25">
        <v>1760</v>
      </c>
      <c r="J25">
        <v>1599</v>
      </c>
      <c r="K25">
        <v>1178</v>
      </c>
      <c r="L25">
        <v>968</v>
      </c>
      <c r="M25">
        <v>810</v>
      </c>
      <c r="N25">
        <v>580</v>
      </c>
      <c r="O25">
        <v>10446</v>
      </c>
      <c r="P25">
        <v>9290</v>
      </c>
      <c r="Q25">
        <v>212</v>
      </c>
      <c r="R25" t="s">
        <v>452</v>
      </c>
      <c r="S25">
        <v>0</v>
      </c>
      <c r="T25">
        <v>0</v>
      </c>
      <c r="U25">
        <v>1873</v>
      </c>
      <c r="V25">
        <v>1738</v>
      </c>
      <c r="W25">
        <v>908</v>
      </c>
      <c r="X25">
        <v>774</v>
      </c>
      <c r="Y25">
        <v>566</v>
      </c>
      <c r="Z25">
        <v>511</v>
      </c>
      <c r="AA25">
        <v>291</v>
      </c>
      <c r="AB25">
        <v>228</v>
      </c>
      <c r="AC25">
        <v>271</v>
      </c>
      <c r="AD25">
        <v>180</v>
      </c>
      <c r="AE25">
        <v>3909</v>
      </c>
      <c r="AF25">
        <v>3431</v>
      </c>
      <c r="AG25">
        <v>8</v>
      </c>
      <c r="AH25">
        <v>148</v>
      </c>
      <c r="AI25">
        <v>142</v>
      </c>
      <c r="AJ25">
        <v>133</v>
      </c>
      <c r="AK25">
        <v>109</v>
      </c>
      <c r="AL25">
        <v>89</v>
      </c>
      <c r="AM25">
        <v>629</v>
      </c>
      <c r="AO25">
        <v>212</v>
      </c>
      <c r="AP25" t="s">
        <v>452</v>
      </c>
      <c r="AQ25">
        <v>137</v>
      </c>
      <c r="AR25">
        <v>151</v>
      </c>
      <c r="AS25">
        <v>182</v>
      </c>
      <c r="AT25">
        <v>139</v>
      </c>
      <c r="AU25">
        <v>130</v>
      </c>
      <c r="AV25">
        <v>134</v>
      </c>
      <c r="AW25">
        <v>177</v>
      </c>
      <c r="AX25">
        <v>186</v>
      </c>
      <c r="AY25">
        <v>117</v>
      </c>
      <c r="AZ25">
        <v>83</v>
      </c>
      <c r="BA25">
        <v>97</v>
      </c>
      <c r="BB25">
        <v>72</v>
      </c>
      <c r="BC25">
        <v>840</v>
      </c>
      <c r="BD25">
        <v>765</v>
      </c>
      <c r="BF25">
        <v>212</v>
      </c>
      <c r="BG25" t="s">
        <v>452</v>
      </c>
      <c r="BH25">
        <v>20</v>
      </c>
      <c r="BI25">
        <v>12</v>
      </c>
      <c r="BJ25">
        <v>61</v>
      </c>
      <c r="BK25">
        <v>33</v>
      </c>
      <c r="BL25">
        <v>26</v>
      </c>
      <c r="BM25">
        <v>25</v>
      </c>
      <c r="BN25">
        <v>22</v>
      </c>
      <c r="BO25">
        <v>19</v>
      </c>
      <c r="BP25">
        <v>18</v>
      </c>
      <c r="BQ25">
        <v>13</v>
      </c>
      <c r="BR25">
        <v>5</v>
      </c>
      <c r="BS25">
        <v>10</v>
      </c>
      <c r="BT25">
        <v>152</v>
      </c>
      <c r="BU25">
        <v>112</v>
      </c>
      <c r="BV25">
        <v>4</v>
      </c>
      <c r="BW25">
        <v>11</v>
      </c>
      <c r="BX25">
        <v>11</v>
      </c>
      <c r="BY25">
        <v>13</v>
      </c>
      <c r="BZ25">
        <v>11</v>
      </c>
      <c r="CA25">
        <v>11</v>
      </c>
      <c r="CB25">
        <v>61</v>
      </c>
    </row>
    <row r="26" spans="1:80">
      <c r="A26">
        <v>217</v>
      </c>
      <c r="B26" t="s">
        <v>453</v>
      </c>
      <c r="C26">
        <v>0</v>
      </c>
      <c r="D26">
        <v>0</v>
      </c>
      <c r="E26">
        <v>3455</v>
      </c>
      <c r="F26">
        <v>3160</v>
      </c>
      <c r="G26">
        <v>1304</v>
      </c>
      <c r="H26">
        <v>1065</v>
      </c>
      <c r="I26">
        <v>818</v>
      </c>
      <c r="J26">
        <v>544</v>
      </c>
      <c r="K26">
        <v>332</v>
      </c>
      <c r="L26">
        <v>234</v>
      </c>
      <c r="M26">
        <v>215</v>
      </c>
      <c r="N26">
        <v>135</v>
      </c>
      <c r="O26">
        <v>6124</v>
      </c>
      <c r="P26">
        <v>5138</v>
      </c>
      <c r="Q26">
        <v>217</v>
      </c>
      <c r="R26" t="s">
        <v>453</v>
      </c>
      <c r="S26">
        <v>0</v>
      </c>
      <c r="T26">
        <v>0</v>
      </c>
      <c r="U26">
        <v>1975</v>
      </c>
      <c r="V26">
        <v>1714</v>
      </c>
      <c r="W26">
        <v>460</v>
      </c>
      <c r="X26">
        <v>385</v>
      </c>
      <c r="Y26">
        <v>276</v>
      </c>
      <c r="Z26">
        <v>187</v>
      </c>
      <c r="AA26">
        <v>66</v>
      </c>
      <c r="AB26">
        <v>53</v>
      </c>
      <c r="AC26">
        <v>71</v>
      </c>
      <c r="AD26">
        <v>43</v>
      </c>
      <c r="AE26">
        <v>2848</v>
      </c>
      <c r="AF26">
        <v>2382</v>
      </c>
      <c r="AG26">
        <v>0</v>
      </c>
      <c r="AH26">
        <v>140</v>
      </c>
      <c r="AI26">
        <v>123</v>
      </c>
      <c r="AJ26">
        <v>97</v>
      </c>
      <c r="AK26">
        <v>54</v>
      </c>
      <c r="AL26">
        <v>38</v>
      </c>
      <c r="AM26">
        <v>452</v>
      </c>
      <c r="AO26">
        <v>217</v>
      </c>
      <c r="AP26" t="s">
        <v>453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F26">
        <v>217</v>
      </c>
      <c r="BG26" t="s">
        <v>453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</row>
    <row r="27" spans="1:80">
      <c r="A27" t="s">
        <v>377</v>
      </c>
      <c r="C27">
        <f t="shared" ref="C27:P27" si="0">SUM(C4:C26)</f>
        <v>1740</v>
      </c>
      <c r="D27">
        <f t="shared" si="0"/>
        <v>1741</v>
      </c>
      <c r="E27">
        <f t="shared" si="0"/>
        <v>94395</v>
      </c>
      <c r="F27">
        <f t="shared" si="0"/>
        <v>87059</v>
      </c>
      <c r="G27">
        <f t="shared" si="0"/>
        <v>52311</v>
      </c>
      <c r="H27">
        <f t="shared" si="0"/>
        <v>47041</v>
      </c>
      <c r="I27">
        <f t="shared" si="0"/>
        <v>38704</v>
      </c>
      <c r="J27">
        <f t="shared" si="0"/>
        <v>36171</v>
      </c>
      <c r="K27">
        <f t="shared" si="0"/>
        <v>21722</v>
      </c>
      <c r="L27">
        <f t="shared" si="0"/>
        <v>20988</v>
      </c>
      <c r="M27">
        <f t="shared" si="0"/>
        <v>13304</v>
      </c>
      <c r="N27">
        <f t="shared" si="0"/>
        <v>12682</v>
      </c>
      <c r="O27">
        <f t="shared" si="0"/>
        <v>222176</v>
      </c>
      <c r="P27">
        <f t="shared" si="0"/>
        <v>205682</v>
      </c>
      <c r="Q27" t="s">
        <v>377</v>
      </c>
      <c r="S27">
        <v>61</v>
      </c>
      <c r="T27">
        <v>62</v>
      </c>
      <c r="U27">
        <v>41277</v>
      </c>
      <c r="V27">
        <v>36538</v>
      </c>
      <c r="W27">
        <v>17164</v>
      </c>
      <c r="X27">
        <v>14497</v>
      </c>
      <c r="Y27">
        <v>12204</v>
      </c>
      <c r="Z27">
        <v>11276</v>
      </c>
      <c r="AA27">
        <v>4870</v>
      </c>
      <c r="AB27">
        <v>4822</v>
      </c>
      <c r="AC27">
        <v>2936</v>
      </c>
      <c r="AD27">
        <v>2740</v>
      </c>
      <c r="AE27">
        <v>78512</v>
      </c>
      <c r="AF27">
        <v>69935</v>
      </c>
      <c r="AG27">
        <v>83</v>
      </c>
      <c r="AH27">
        <v>3937</v>
      </c>
      <c r="AI27">
        <v>3590</v>
      </c>
      <c r="AJ27">
        <v>3229</v>
      </c>
      <c r="AK27">
        <v>2255</v>
      </c>
      <c r="AL27">
        <v>1809</v>
      </c>
      <c r="AM27">
        <v>14903</v>
      </c>
      <c r="AO27" t="s">
        <v>377</v>
      </c>
      <c r="AQ27">
        <v>7157</v>
      </c>
      <c r="AR27">
        <v>7379</v>
      </c>
      <c r="AS27">
        <v>10699</v>
      </c>
      <c r="AT27">
        <v>10572</v>
      </c>
      <c r="AU27">
        <v>7801</v>
      </c>
      <c r="AV27">
        <v>7410</v>
      </c>
      <c r="AW27">
        <v>6749</v>
      </c>
      <c r="AX27">
        <v>6906</v>
      </c>
      <c r="AY27">
        <v>4594</v>
      </c>
      <c r="AZ27">
        <v>4738</v>
      </c>
      <c r="BA27">
        <v>3250</v>
      </c>
      <c r="BB27">
        <v>3538</v>
      </c>
      <c r="BC27">
        <v>40250</v>
      </c>
      <c r="BD27">
        <v>40543</v>
      </c>
      <c r="BF27" t="s">
        <v>377</v>
      </c>
      <c r="BH27">
        <v>80</v>
      </c>
      <c r="BI27">
        <v>58</v>
      </c>
      <c r="BJ27">
        <v>2611</v>
      </c>
      <c r="BK27">
        <v>2323</v>
      </c>
      <c r="BL27">
        <v>1698</v>
      </c>
      <c r="BM27">
        <v>1444</v>
      </c>
      <c r="BN27">
        <v>1458</v>
      </c>
      <c r="BO27">
        <v>1423</v>
      </c>
      <c r="BP27">
        <v>773</v>
      </c>
      <c r="BQ27">
        <v>835</v>
      </c>
      <c r="BR27">
        <v>329</v>
      </c>
      <c r="BS27">
        <v>426</v>
      </c>
      <c r="BT27">
        <v>6949</v>
      </c>
      <c r="BU27">
        <v>6509</v>
      </c>
      <c r="BV27">
        <v>298</v>
      </c>
      <c r="BW27">
        <v>719</v>
      </c>
      <c r="BX27">
        <v>692</v>
      </c>
      <c r="BY27">
        <v>674</v>
      </c>
      <c r="BZ27">
        <v>516</v>
      </c>
      <c r="CA27">
        <v>419</v>
      </c>
      <c r="CB27">
        <v>3318</v>
      </c>
    </row>
  </sheetData>
  <phoneticPr fontId="0" type="noConversion"/>
  <pageMargins left="0.78740157499999996" right="0.78740157499999996" top="0.984251969" bottom="0.984251969" header="0.4921259845" footer="0.492125984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30"/>
  <sheetViews>
    <sheetView topLeftCell="A6" workbookViewId="0">
      <selection activeCell="K20" sqref="K20"/>
    </sheetView>
  </sheetViews>
  <sheetFormatPr baseColWidth="10" defaultRowHeight="12.75"/>
  <cols>
    <col min="1" max="1" width="14.7109375" customWidth="1"/>
    <col min="2" max="13" width="4.85546875" style="209" customWidth="1"/>
    <col min="14" max="17" width="5.85546875" style="209" customWidth="1"/>
    <col min="18" max="35" width="4.85546875" style="209" customWidth="1"/>
  </cols>
  <sheetData>
    <row r="1" spans="1:47">
      <c r="A1" s="970"/>
      <c r="B1" s="973"/>
      <c r="C1" s="973"/>
      <c r="D1" s="1138" t="s">
        <v>172</v>
      </c>
      <c r="E1" s="1138"/>
      <c r="F1" s="1138"/>
      <c r="G1" s="1138"/>
      <c r="H1" s="1138"/>
      <c r="I1" s="1138"/>
      <c r="J1" s="1138"/>
      <c r="K1" s="1138"/>
      <c r="L1" s="1138"/>
      <c r="M1" s="1138"/>
      <c r="N1" s="1138"/>
      <c r="O1" s="1138"/>
      <c r="P1" s="973"/>
      <c r="Q1" s="973"/>
      <c r="R1" s="1138"/>
      <c r="S1" s="1138"/>
      <c r="T1" s="1138"/>
      <c r="U1" s="1138"/>
      <c r="V1" s="1138"/>
      <c r="W1" s="1138"/>
      <c r="X1" s="1138"/>
      <c r="Y1" s="1138"/>
      <c r="Z1" s="1138"/>
      <c r="AA1" s="1138"/>
      <c r="AB1" s="1138"/>
      <c r="AC1" s="1138"/>
      <c r="AD1" s="1138" t="s">
        <v>119</v>
      </c>
      <c r="AE1" s="1138"/>
      <c r="AF1" s="1138"/>
      <c r="AG1" s="1138"/>
      <c r="AH1" s="1138"/>
      <c r="AI1" s="1138"/>
      <c r="AJ1" s="1137" t="s">
        <v>120</v>
      </c>
      <c r="AK1" s="1137"/>
      <c r="AL1" s="1137"/>
      <c r="AM1" s="1137" t="s">
        <v>121</v>
      </c>
      <c r="AN1" s="1137"/>
      <c r="AO1" s="1137"/>
      <c r="AP1" s="1137"/>
      <c r="AQ1" s="1137"/>
      <c r="AR1" s="1137"/>
      <c r="AS1" s="1137"/>
      <c r="AT1" s="1137"/>
      <c r="AU1" s="968" t="s">
        <v>122</v>
      </c>
    </row>
    <row r="2" spans="1:47">
      <c r="A2" s="970" t="s">
        <v>12</v>
      </c>
      <c r="B2" s="1138" t="s">
        <v>123</v>
      </c>
      <c r="C2" s="1138"/>
      <c r="D2" s="1138" t="s">
        <v>689</v>
      </c>
      <c r="E2" s="1138"/>
      <c r="F2" s="1138" t="s">
        <v>786</v>
      </c>
      <c r="G2" s="1138"/>
      <c r="H2" s="1138" t="s">
        <v>787</v>
      </c>
      <c r="I2" s="1138"/>
      <c r="J2" s="1138" t="s">
        <v>788</v>
      </c>
      <c r="K2" s="1138"/>
      <c r="L2" s="1138" t="s">
        <v>789</v>
      </c>
      <c r="M2" s="1138"/>
      <c r="N2" s="1138" t="s">
        <v>377</v>
      </c>
      <c r="O2" s="1138"/>
      <c r="P2" s="973"/>
      <c r="Q2" s="973"/>
      <c r="R2" s="1138" t="s">
        <v>689</v>
      </c>
      <c r="S2" s="1138"/>
      <c r="T2" s="1138" t="s">
        <v>786</v>
      </c>
      <c r="U2" s="1138"/>
      <c r="V2" s="1138" t="s">
        <v>787</v>
      </c>
      <c r="W2" s="1138"/>
      <c r="X2" s="1138" t="s">
        <v>788</v>
      </c>
      <c r="Y2" s="1138"/>
      <c r="Z2" s="1138" t="s">
        <v>789</v>
      </c>
      <c r="AA2" s="1138"/>
      <c r="AB2" s="1138" t="s">
        <v>377</v>
      </c>
      <c r="AC2" s="1138"/>
      <c r="AD2" s="973" t="s">
        <v>124</v>
      </c>
      <c r="AE2" s="973" t="s">
        <v>125</v>
      </c>
      <c r="AF2" s="973" t="s">
        <v>126</v>
      </c>
      <c r="AG2" s="973" t="s">
        <v>127</v>
      </c>
      <c r="AH2" s="973" t="s">
        <v>128</v>
      </c>
      <c r="AI2" s="973" t="s">
        <v>377</v>
      </c>
      <c r="AJ2" s="969" t="s">
        <v>129</v>
      </c>
      <c r="AK2" s="969" t="s">
        <v>401</v>
      </c>
      <c r="AL2" s="969" t="s">
        <v>130</v>
      </c>
      <c r="AM2" s="1137" t="s">
        <v>85</v>
      </c>
      <c r="AN2" s="1137"/>
      <c r="AO2" s="1137" t="s">
        <v>131</v>
      </c>
      <c r="AP2" s="1137"/>
      <c r="AQ2" s="1136" t="s">
        <v>83</v>
      </c>
      <c r="AR2" s="1136"/>
      <c r="AS2" s="1137" t="s">
        <v>377</v>
      </c>
      <c r="AT2" s="1137"/>
      <c r="AU2" s="968"/>
    </row>
    <row r="3" spans="1:47">
      <c r="A3" s="975" t="s">
        <v>152</v>
      </c>
      <c r="B3" s="973">
        <v>1536</v>
      </c>
      <c r="C3" s="973">
        <v>1632</v>
      </c>
      <c r="D3" s="973">
        <v>707</v>
      </c>
      <c r="E3" s="973">
        <v>742</v>
      </c>
      <c r="F3" s="973">
        <v>571</v>
      </c>
      <c r="G3" s="973">
        <v>666</v>
      </c>
      <c r="H3" s="973">
        <v>604</v>
      </c>
      <c r="I3" s="973">
        <v>601</v>
      </c>
      <c r="J3" s="973">
        <v>500</v>
      </c>
      <c r="K3" s="973">
        <v>559</v>
      </c>
      <c r="L3" s="973">
        <v>427</v>
      </c>
      <c r="M3" s="973">
        <v>483</v>
      </c>
      <c r="N3" s="973">
        <v>4345</v>
      </c>
      <c r="O3" s="973">
        <v>4683</v>
      </c>
      <c r="P3" s="973"/>
      <c r="Q3" s="973"/>
      <c r="R3" s="973">
        <v>162</v>
      </c>
      <c r="S3" s="973">
        <v>86</v>
      </c>
      <c r="T3" s="973">
        <v>84</v>
      </c>
      <c r="U3" s="973">
        <v>64</v>
      </c>
      <c r="V3" s="973">
        <v>84</v>
      </c>
      <c r="W3" s="973">
        <v>60</v>
      </c>
      <c r="X3" s="973">
        <v>72</v>
      </c>
      <c r="Y3" s="973">
        <v>63</v>
      </c>
      <c r="Z3" s="973">
        <v>49</v>
      </c>
      <c r="AA3" s="973">
        <v>58</v>
      </c>
      <c r="AB3" s="973">
        <v>451</v>
      </c>
      <c r="AC3" s="973">
        <v>331</v>
      </c>
      <c r="AD3" s="973">
        <v>31</v>
      </c>
      <c r="AE3" s="973">
        <v>28</v>
      </c>
      <c r="AF3" s="973">
        <v>26</v>
      </c>
      <c r="AG3" s="973">
        <v>24</v>
      </c>
      <c r="AH3" s="973">
        <v>23</v>
      </c>
      <c r="AI3" s="973">
        <v>132</v>
      </c>
    </row>
    <row r="4" spans="1:47">
      <c r="A4" s="970" t="s">
        <v>151</v>
      </c>
      <c r="B4" s="973">
        <v>236</v>
      </c>
      <c r="C4" s="973">
        <v>249</v>
      </c>
      <c r="D4" s="971">
        <v>556</v>
      </c>
      <c r="E4" s="971">
        <v>496</v>
      </c>
      <c r="F4" s="971">
        <v>320</v>
      </c>
      <c r="G4" s="971">
        <v>354</v>
      </c>
      <c r="H4" s="971">
        <v>225</v>
      </c>
      <c r="I4" s="971">
        <v>256</v>
      </c>
      <c r="J4" s="973">
        <v>175</v>
      </c>
      <c r="K4" s="973">
        <v>236</v>
      </c>
      <c r="L4" s="973">
        <v>102</v>
      </c>
      <c r="M4" s="973">
        <v>102</v>
      </c>
      <c r="N4" s="973">
        <v>1614</v>
      </c>
      <c r="O4" s="973">
        <v>1693</v>
      </c>
      <c r="P4" s="973"/>
      <c r="Q4" s="973"/>
      <c r="R4" s="971">
        <v>158</v>
      </c>
      <c r="S4" s="971">
        <v>130</v>
      </c>
      <c r="T4" s="973">
        <v>41</v>
      </c>
      <c r="U4" s="971">
        <v>39</v>
      </c>
      <c r="V4" s="971">
        <v>36</v>
      </c>
      <c r="W4" s="971">
        <v>21</v>
      </c>
      <c r="X4" s="973">
        <v>13</v>
      </c>
      <c r="Y4" s="973">
        <v>18</v>
      </c>
      <c r="Z4" s="973">
        <v>22</v>
      </c>
      <c r="AA4" s="973">
        <v>13</v>
      </c>
      <c r="AB4" s="973">
        <v>270</v>
      </c>
      <c r="AC4" s="973">
        <v>221</v>
      </c>
      <c r="AD4" s="974">
        <v>31</v>
      </c>
      <c r="AE4" s="974">
        <v>29</v>
      </c>
      <c r="AF4" s="974">
        <v>29</v>
      </c>
      <c r="AG4" s="974">
        <v>28</v>
      </c>
      <c r="AH4" s="974">
        <v>156</v>
      </c>
      <c r="AI4" s="973">
        <v>273</v>
      </c>
    </row>
    <row r="5" spans="1:47">
      <c r="A5" s="970" t="s">
        <v>150</v>
      </c>
      <c r="B5" s="974">
        <v>252</v>
      </c>
      <c r="C5" s="974">
        <v>248</v>
      </c>
      <c r="D5" s="974">
        <v>548</v>
      </c>
      <c r="E5" s="974">
        <v>632</v>
      </c>
      <c r="F5" s="974">
        <v>236</v>
      </c>
      <c r="G5" s="974">
        <v>297</v>
      </c>
      <c r="H5" s="974">
        <v>175</v>
      </c>
      <c r="I5" s="974">
        <v>182</v>
      </c>
      <c r="J5" s="974">
        <v>89</v>
      </c>
      <c r="K5" s="974">
        <v>112</v>
      </c>
      <c r="L5" s="974">
        <v>50</v>
      </c>
      <c r="M5" s="974">
        <v>65</v>
      </c>
      <c r="N5" s="973">
        <v>1350</v>
      </c>
      <c r="O5" s="973">
        <v>1536</v>
      </c>
      <c r="P5" s="973"/>
      <c r="Q5" s="973"/>
      <c r="R5" s="974">
        <v>161</v>
      </c>
      <c r="S5" s="974">
        <v>223</v>
      </c>
      <c r="T5" s="974">
        <v>68</v>
      </c>
      <c r="U5" s="974">
        <v>84</v>
      </c>
      <c r="V5" s="974">
        <v>33</v>
      </c>
      <c r="W5" s="974">
        <v>25</v>
      </c>
      <c r="X5" s="974">
        <v>10</v>
      </c>
      <c r="Y5" s="974">
        <v>12</v>
      </c>
      <c r="Z5" s="974">
        <v>6</v>
      </c>
      <c r="AA5" s="974">
        <v>7</v>
      </c>
      <c r="AB5" s="973">
        <v>278</v>
      </c>
      <c r="AC5" s="973">
        <v>351</v>
      </c>
      <c r="AD5" s="974">
        <v>31</v>
      </c>
      <c r="AE5" s="974">
        <v>24</v>
      </c>
      <c r="AF5" s="974">
        <v>10</v>
      </c>
      <c r="AG5" s="974">
        <v>8</v>
      </c>
      <c r="AH5" s="974">
        <v>106</v>
      </c>
      <c r="AI5" s="973">
        <v>179</v>
      </c>
    </row>
    <row r="6" spans="1:47">
      <c r="A6" s="976" t="s">
        <v>147</v>
      </c>
      <c r="B6" s="973">
        <v>236</v>
      </c>
      <c r="C6" s="973">
        <v>234</v>
      </c>
      <c r="D6" s="971">
        <v>764</v>
      </c>
      <c r="E6" s="971">
        <v>858</v>
      </c>
      <c r="F6" s="971">
        <v>292</v>
      </c>
      <c r="G6" s="971">
        <v>388</v>
      </c>
      <c r="H6" s="971">
        <v>252</v>
      </c>
      <c r="I6" s="971">
        <v>352</v>
      </c>
      <c r="J6" s="973">
        <v>129</v>
      </c>
      <c r="K6" s="973">
        <v>97</v>
      </c>
      <c r="L6" s="973">
        <v>132</v>
      </c>
      <c r="M6" s="973">
        <v>156</v>
      </c>
      <c r="N6" s="973">
        <v>1805</v>
      </c>
      <c r="O6" s="973">
        <v>2085</v>
      </c>
      <c r="P6" s="973"/>
      <c r="Q6" s="973"/>
      <c r="R6" s="971">
        <v>299</v>
      </c>
      <c r="S6" s="971">
        <v>294</v>
      </c>
      <c r="T6" s="973">
        <v>64</v>
      </c>
      <c r="U6" s="971">
        <v>93</v>
      </c>
      <c r="V6" s="971">
        <v>45</v>
      </c>
      <c r="W6" s="971">
        <v>62</v>
      </c>
      <c r="X6" s="973">
        <v>19</v>
      </c>
      <c r="Y6" s="973">
        <v>13</v>
      </c>
      <c r="Z6" s="973">
        <v>40</v>
      </c>
      <c r="AA6" s="973">
        <v>30</v>
      </c>
      <c r="AB6" s="973">
        <v>467</v>
      </c>
      <c r="AC6" s="973">
        <v>492</v>
      </c>
      <c r="AD6" s="974">
        <v>45</v>
      </c>
      <c r="AE6" s="974">
        <v>40</v>
      </c>
      <c r="AF6" s="974">
        <v>40</v>
      </c>
      <c r="AG6" s="974">
        <v>6</v>
      </c>
      <c r="AH6" s="974">
        <v>7</v>
      </c>
      <c r="AI6" s="973">
        <v>138</v>
      </c>
    </row>
    <row r="7" spans="1:47">
      <c r="A7" s="976" t="s">
        <v>137</v>
      </c>
      <c r="B7" s="973">
        <v>202</v>
      </c>
      <c r="C7" s="973">
        <v>182</v>
      </c>
      <c r="D7" s="973">
        <v>82</v>
      </c>
      <c r="E7" s="971">
        <v>94</v>
      </c>
      <c r="F7" s="971">
        <v>72</v>
      </c>
      <c r="G7" s="971">
        <v>82</v>
      </c>
      <c r="H7" s="971">
        <v>43</v>
      </c>
      <c r="I7" s="971">
        <v>59</v>
      </c>
      <c r="J7" s="971">
        <v>28</v>
      </c>
      <c r="K7" s="971">
        <v>54</v>
      </c>
      <c r="L7" s="971">
        <v>40</v>
      </c>
      <c r="M7" s="971">
        <v>58</v>
      </c>
      <c r="N7" s="973">
        <v>467</v>
      </c>
      <c r="O7" s="973">
        <v>529</v>
      </c>
      <c r="P7" s="973"/>
      <c r="Q7" s="973"/>
      <c r="R7" s="971">
        <v>14</v>
      </c>
      <c r="S7" s="971">
        <v>12</v>
      </c>
      <c r="T7" s="971">
        <v>26</v>
      </c>
      <c r="U7" s="971">
        <v>13</v>
      </c>
      <c r="V7" s="971">
        <v>10</v>
      </c>
      <c r="W7" s="971">
        <v>9</v>
      </c>
      <c r="X7" s="973">
        <v>0</v>
      </c>
      <c r="Y7" s="971">
        <v>3</v>
      </c>
      <c r="Z7" s="973">
        <v>1</v>
      </c>
      <c r="AA7" s="973">
        <v>6</v>
      </c>
      <c r="AB7" s="973">
        <v>51</v>
      </c>
      <c r="AC7" s="973">
        <v>43</v>
      </c>
      <c r="AD7" s="974">
        <v>4</v>
      </c>
      <c r="AE7" s="974">
        <v>3</v>
      </c>
      <c r="AF7" s="974">
        <v>3</v>
      </c>
      <c r="AG7" s="974">
        <v>3</v>
      </c>
      <c r="AH7" s="974">
        <v>3</v>
      </c>
      <c r="AI7" s="973">
        <v>16</v>
      </c>
    </row>
    <row r="8" spans="1:47">
      <c r="A8" s="976" t="s">
        <v>135</v>
      </c>
      <c r="B8" s="973">
        <v>184</v>
      </c>
      <c r="C8" s="973">
        <v>142</v>
      </c>
      <c r="D8" s="971">
        <v>343</v>
      </c>
      <c r="E8" s="971">
        <v>344</v>
      </c>
      <c r="F8" s="971">
        <v>183</v>
      </c>
      <c r="G8" s="971">
        <v>184</v>
      </c>
      <c r="H8" s="971">
        <v>155</v>
      </c>
      <c r="I8" s="971">
        <v>131</v>
      </c>
      <c r="J8" s="973">
        <v>67</v>
      </c>
      <c r="K8" s="973">
        <v>102</v>
      </c>
      <c r="L8" s="973">
        <v>62</v>
      </c>
      <c r="M8" s="973">
        <v>101</v>
      </c>
      <c r="N8" s="973">
        <v>994</v>
      </c>
      <c r="O8" s="973">
        <v>1004</v>
      </c>
      <c r="P8" s="973"/>
      <c r="Q8" s="973"/>
      <c r="R8" s="971">
        <v>166</v>
      </c>
      <c r="S8" s="971">
        <v>144</v>
      </c>
      <c r="T8" s="971">
        <v>69</v>
      </c>
      <c r="U8" s="971">
        <v>48</v>
      </c>
      <c r="V8" s="971">
        <v>50</v>
      </c>
      <c r="W8" s="971">
        <v>30</v>
      </c>
      <c r="X8" s="973">
        <v>13</v>
      </c>
      <c r="Y8" s="973">
        <v>28</v>
      </c>
      <c r="Z8" s="973">
        <v>19</v>
      </c>
      <c r="AA8" s="973">
        <v>30</v>
      </c>
      <c r="AB8" s="973">
        <v>317</v>
      </c>
      <c r="AC8" s="973">
        <v>280</v>
      </c>
      <c r="AD8" s="974">
        <v>22</v>
      </c>
      <c r="AE8" s="974">
        <v>22</v>
      </c>
      <c r="AF8" s="974">
        <v>21</v>
      </c>
      <c r="AG8" s="974">
        <v>10</v>
      </c>
      <c r="AH8" s="974">
        <v>5</v>
      </c>
      <c r="AI8" s="973">
        <v>80</v>
      </c>
    </row>
    <row r="9" spans="1:47">
      <c r="A9" s="976" t="s">
        <v>149</v>
      </c>
      <c r="B9" s="973">
        <v>135</v>
      </c>
      <c r="C9" s="973">
        <v>145</v>
      </c>
      <c r="D9" s="973">
        <v>288</v>
      </c>
      <c r="E9" s="973">
        <v>294</v>
      </c>
      <c r="F9" s="973">
        <v>118</v>
      </c>
      <c r="G9" s="971">
        <v>117</v>
      </c>
      <c r="H9" s="971">
        <v>80</v>
      </c>
      <c r="I9" s="971">
        <v>113</v>
      </c>
      <c r="J9" s="973">
        <v>49</v>
      </c>
      <c r="K9" s="973">
        <v>64</v>
      </c>
      <c r="L9" s="973">
        <v>42</v>
      </c>
      <c r="M9" s="973">
        <v>34</v>
      </c>
      <c r="N9" s="973">
        <v>712</v>
      </c>
      <c r="O9" s="973">
        <v>767</v>
      </c>
      <c r="P9" s="973"/>
      <c r="Q9" s="973"/>
      <c r="R9" s="973">
        <v>104</v>
      </c>
      <c r="S9" s="973">
        <v>117</v>
      </c>
      <c r="T9" s="973">
        <v>27</v>
      </c>
      <c r="U9" s="971">
        <v>19</v>
      </c>
      <c r="V9" s="973">
        <v>9</v>
      </c>
      <c r="W9" s="971">
        <v>17</v>
      </c>
      <c r="X9" s="973">
        <v>3</v>
      </c>
      <c r="Y9" s="973">
        <v>6</v>
      </c>
      <c r="Z9" s="973">
        <v>3</v>
      </c>
      <c r="AA9" s="973">
        <v>2</v>
      </c>
      <c r="AB9" s="973">
        <v>146</v>
      </c>
      <c r="AC9" s="973">
        <v>161</v>
      </c>
      <c r="AD9" s="974">
        <v>18</v>
      </c>
      <c r="AE9" s="974">
        <v>14</v>
      </c>
      <c r="AF9" s="974">
        <v>14</v>
      </c>
      <c r="AG9" s="974">
        <v>4</v>
      </c>
      <c r="AH9" s="974">
        <v>3</v>
      </c>
      <c r="AI9" s="973">
        <v>53</v>
      </c>
    </row>
    <row r="10" spans="1:47">
      <c r="A10" s="970" t="s">
        <v>140</v>
      </c>
      <c r="B10" s="973">
        <v>196</v>
      </c>
      <c r="C10" s="973">
        <v>187</v>
      </c>
      <c r="D10" s="971">
        <v>141</v>
      </c>
      <c r="E10" s="971">
        <v>133</v>
      </c>
      <c r="F10" s="971">
        <v>88</v>
      </c>
      <c r="G10" s="971">
        <v>88</v>
      </c>
      <c r="H10" s="971">
        <v>75</v>
      </c>
      <c r="I10" s="971">
        <v>73</v>
      </c>
      <c r="J10" s="973">
        <v>42</v>
      </c>
      <c r="K10" s="973">
        <v>61</v>
      </c>
      <c r="L10" s="973">
        <v>34</v>
      </c>
      <c r="M10" s="973">
        <v>28</v>
      </c>
      <c r="N10" s="973">
        <v>576</v>
      </c>
      <c r="O10" s="973">
        <v>570</v>
      </c>
      <c r="P10" s="973"/>
      <c r="Q10" s="973"/>
      <c r="R10" s="971">
        <v>18</v>
      </c>
      <c r="S10" s="971">
        <v>13</v>
      </c>
      <c r="T10" s="973">
        <v>11</v>
      </c>
      <c r="U10" s="971">
        <v>8</v>
      </c>
      <c r="V10" s="971">
        <v>16</v>
      </c>
      <c r="W10" s="971">
        <v>16</v>
      </c>
      <c r="X10" s="973">
        <v>10</v>
      </c>
      <c r="Y10" s="973">
        <v>13</v>
      </c>
      <c r="Z10" s="973">
        <v>0</v>
      </c>
      <c r="AA10" s="973">
        <v>2</v>
      </c>
      <c r="AB10" s="973">
        <v>55</v>
      </c>
      <c r="AC10" s="973">
        <v>52</v>
      </c>
      <c r="AD10" s="974">
        <v>8</v>
      </c>
      <c r="AE10" s="974">
        <v>6</v>
      </c>
      <c r="AF10" s="974">
        <v>3</v>
      </c>
      <c r="AG10" s="974">
        <v>2</v>
      </c>
      <c r="AH10" s="974">
        <v>28</v>
      </c>
      <c r="AI10" s="973">
        <v>47</v>
      </c>
    </row>
    <row r="11" spans="1:47">
      <c r="A11" s="976" t="s">
        <v>146</v>
      </c>
      <c r="B11" s="973">
        <v>55</v>
      </c>
      <c r="C11" s="973">
        <v>64</v>
      </c>
      <c r="D11" s="973">
        <v>140</v>
      </c>
      <c r="E11" s="973">
        <v>195</v>
      </c>
      <c r="F11" s="973">
        <v>69</v>
      </c>
      <c r="G11" s="973">
        <v>98</v>
      </c>
      <c r="H11" s="973">
        <v>53</v>
      </c>
      <c r="I11" s="973">
        <v>91</v>
      </c>
      <c r="J11" s="973">
        <v>32</v>
      </c>
      <c r="K11" s="973">
        <v>39</v>
      </c>
      <c r="L11" s="973">
        <v>24</v>
      </c>
      <c r="M11" s="973">
        <v>25</v>
      </c>
      <c r="N11" s="973">
        <v>373</v>
      </c>
      <c r="O11" s="973">
        <v>512</v>
      </c>
      <c r="P11" s="973"/>
      <c r="Q11" s="973"/>
      <c r="R11" s="973">
        <v>59</v>
      </c>
      <c r="S11" s="973">
        <v>85</v>
      </c>
      <c r="T11" s="973">
        <v>16</v>
      </c>
      <c r="U11" s="973">
        <v>33</v>
      </c>
      <c r="V11" s="973">
        <v>3</v>
      </c>
      <c r="W11" s="973">
        <v>10</v>
      </c>
      <c r="X11" s="973">
        <v>2</v>
      </c>
      <c r="Y11" s="973">
        <v>4</v>
      </c>
      <c r="Z11" s="973">
        <v>1</v>
      </c>
      <c r="AA11" s="973">
        <v>1</v>
      </c>
      <c r="AB11" s="973">
        <v>81</v>
      </c>
      <c r="AC11" s="973">
        <v>133</v>
      </c>
      <c r="AD11" s="974">
        <v>12</v>
      </c>
      <c r="AE11" s="974">
        <v>12</v>
      </c>
      <c r="AF11" s="974">
        <v>11</v>
      </c>
      <c r="AG11" s="974">
        <v>1</v>
      </c>
      <c r="AH11" s="974">
        <v>1</v>
      </c>
      <c r="AI11" s="973">
        <v>37</v>
      </c>
    </row>
    <row r="12" spans="1:47">
      <c r="A12" s="976" t="s">
        <v>133</v>
      </c>
      <c r="B12" s="973">
        <v>27</v>
      </c>
      <c r="C12" s="973">
        <v>40</v>
      </c>
      <c r="D12" s="971">
        <v>51</v>
      </c>
      <c r="E12" s="971">
        <v>41</v>
      </c>
      <c r="F12" s="971">
        <v>42</v>
      </c>
      <c r="G12" s="971">
        <v>42</v>
      </c>
      <c r="H12" s="971">
        <v>40</v>
      </c>
      <c r="I12" s="971">
        <v>22</v>
      </c>
      <c r="J12" s="971">
        <v>35</v>
      </c>
      <c r="K12" s="971">
        <v>27</v>
      </c>
      <c r="L12" s="971">
        <v>17</v>
      </c>
      <c r="M12" s="971">
        <v>20</v>
      </c>
      <c r="N12" s="973">
        <v>212</v>
      </c>
      <c r="O12" s="973">
        <v>192</v>
      </c>
      <c r="P12" s="973"/>
      <c r="Q12" s="973"/>
      <c r="R12" s="971">
        <v>9</v>
      </c>
      <c r="S12" s="971">
        <v>11</v>
      </c>
      <c r="T12" s="971">
        <v>4</v>
      </c>
      <c r="U12" s="971">
        <v>3</v>
      </c>
      <c r="V12" s="971">
        <v>4</v>
      </c>
      <c r="W12" s="971">
        <v>1</v>
      </c>
      <c r="X12" s="971">
        <v>7</v>
      </c>
      <c r="Y12" s="971">
        <v>3</v>
      </c>
      <c r="Z12" s="971">
        <v>2</v>
      </c>
      <c r="AA12" s="971">
        <v>1</v>
      </c>
      <c r="AB12" s="973">
        <v>26</v>
      </c>
      <c r="AC12" s="973">
        <v>19</v>
      </c>
      <c r="AD12" s="974">
        <v>2</v>
      </c>
      <c r="AE12" s="974">
        <v>3</v>
      </c>
      <c r="AF12" s="974">
        <v>3</v>
      </c>
      <c r="AG12" s="974">
        <v>2</v>
      </c>
      <c r="AH12" s="974">
        <v>1</v>
      </c>
      <c r="AI12" s="973">
        <v>11</v>
      </c>
    </row>
    <row r="13" spans="1:47">
      <c r="A13" s="976" t="s">
        <v>136</v>
      </c>
      <c r="B13" s="973">
        <v>367</v>
      </c>
      <c r="C13" s="973">
        <v>420</v>
      </c>
      <c r="D13" s="971">
        <v>144</v>
      </c>
      <c r="E13" s="971">
        <v>167</v>
      </c>
      <c r="F13" s="971">
        <v>121</v>
      </c>
      <c r="G13" s="971">
        <v>139</v>
      </c>
      <c r="H13" s="971">
        <v>130</v>
      </c>
      <c r="I13" s="971">
        <v>142</v>
      </c>
      <c r="J13" s="973">
        <v>72</v>
      </c>
      <c r="K13" s="973">
        <v>89</v>
      </c>
      <c r="L13" s="973">
        <v>76</v>
      </c>
      <c r="M13" s="973">
        <v>60</v>
      </c>
      <c r="N13" s="973">
        <v>910</v>
      </c>
      <c r="O13" s="973">
        <v>1017</v>
      </c>
      <c r="P13" s="973"/>
      <c r="Q13" s="973"/>
      <c r="R13" s="971">
        <v>20</v>
      </c>
      <c r="S13" s="971">
        <v>26</v>
      </c>
      <c r="T13" s="973">
        <v>20</v>
      </c>
      <c r="U13" s="971">
        <v>23</v>
      </c>
      <c r="V13" s="971">
        <v>19</v>
      </c>
      <c r="W13" s="971">
        <v>20</v>
      </c>
      <c r="X13" s="973">
        <v>6</v>
      </c>
      <c r="Y13" s="973">
        <v>11</v>
      </c>
      <c r="Z13" s="973">
        <v>3</v>
      </c>
      <c r="AA13" s="973">
        <v>7</v>
      </c>
      <c r="AB13" s="973">
        <v>68</v>
      </c>
      <c r="AC13" s="973">
        <v>87</v>
      </c>
      <c r="AD13" s="974">
        <v>10</v>
      </c>
      <c r="AE13" s="974">
        <v>5</v>
      </c>
      <c r="AF13" s="974">
        <v>6</v>
      </c>
      <c r="AG13" s="974">
        <v>4</v>
      </c>
      <c r="AH13" s="974">
        <v>4</v>
      </c>
      <c r="AI13" s="973">
        <v>29</v>
      </c>
    </row>
    <row r="14" spans="1:47">
      <c r="A14" s="970" t="s">
        <v>148</v>
      </c>
      <c r="B14" s="973">
        <v>338</v>
      </c>
      <c r="C14" s="973">
        <v>305</v>
      </c>
      <c r="D14" s="971">
        <v>197</v>
      </c>
      <c r="E14" s="971">
        <v>213</v>
      </c>
      <c r="F14" s="971">
        <v>181</v>
      </c>
      <c r="G14" s="971">
        <v>188</v>
      </c>
      <c r="H14" s="971">
        <v>157</v>
      </c>
      <c r="I14" s="971">
        <v>161</v>
      </c>
      <c r="J14" s="973">
        <v>142</v>
      </c>
      <c r="K14" s="973">
        <v>141</v>
      </c>
      <c r="L14" s="973">
        <v>78</v>
      </c>
      <c r="M14" s="973">
        <v>101</v>
      </c>
      <c r="N14" s="973">
        <v>1093</v>
      </c>
      <c r="O14" s="973">
        <v>1109</v>
      </c>
      <c r="P14" s="973"/>
      <c r="Q14" s="973"/>
      <c r="R14" s="971">
        <v>23</v>
      </c>
      <c r="S14" s="971">
        <v>18</v>
      </c>
      <c r="T14" s="973">
        <v>28</v>
      </c>
      <c r="U14" s="971">
        <v>24</v>
      </c>
      <c r="V14" s="971">
        <v>21</v>
      </c>
      <c r="W14" s="971">
        <v>20</v>
      </c>
      <c r="X14" s="973">
        <v>26</v>
      </c>
      <c r="Y14" s="973">
        <v>10</v>
      </c>
      <c r="Z14" s="973">
        <v>2</v>
      </c>
      <c r="AA14" s="973">
        <v>0</v>
      </c>
      <c r="AB14" s="973">
        <v>100</v>
      </c>
      <c r="AC14" s="973">
        <v>72</v>
      </c>
      <c r="AD14" s="974">
        <v>13</v>
      </c>
      <c r="AE14" s="974">
        <v>14</v>
      </c>
      <c r="AF14" s="974">
        <v>13</v>
      </c>
      <c r="AG14" s="974">
        <v>12</v>
      </c>
      <c r="AH14" s="974">
        <v>66</v>
      </c>
      <c r="AI14" s="973">
        <v>118</v>
      </c>
    </row>
    <row r="15" spans="1:47">
      <c r="A15" s="970" t="s">
        <v>139</v>
      </c>
      <c r="B15" s="973">
        <v>231</v>
      </c>
      <c r="C15" s="973">
        <v>221</v>
      </c>
      <c r="D15" s="971">
        <v>168</v>
      </c>
      <c r="E15" s="971">
        <v>140</v>
      </c>
      <c r="F15" s="971">
        <v>118</v>
      </c>
      <c r="G15" s="971">
        <v>112</v>
      </c>
      <c r="H15" s="971">
        <v>102</v>
      </c>
      <c r="I15" s="971">
        <v>103</v>
      </c>
      <c r="J15" s="973">
        <v>104</v>
      </c>
      <c r="K15" s="973">
        <v>85</v>
      </c>
      <c r="L15" s="973">
        <v>59</v>
      </c>
      <c r="M15" s="973">
        <v>67</v>
      </c>
      <c r="N15" s="973">
        <v>782</v>
      </c>
      <c r="O15" s="973">
        <v>728</v>
      </c>
      <c r="P15" s="973"/>
      <c r="Q15" s="973"/>
      <c r="R15" s="971">
        <v>16</v>
      </c>
      <c r="S15" s="971">
        <v>17</v>
      </c>
      <c r="T15" s="973">
        <v>15</v>
      </c>
      <c r="U15" s="971">
        <v>8</v>
      </c>
      <c r="V15" s="971">
        <v>12</v>
      </c>
      <c r="W15" s="971">
        <v>16</v>
      </c>
      <c r="X15" s="973">
        <v>12</v>
      </c>
      <c r="Y15" s="973">
        <v>14</v>
      </c>
      <c r="Z15" s="973">
        <v>6</v>
      </c>
      <c r="AA15" s="973">
        <v>12</v>
      </c>
      <c r="AB15" s="973">
        <v>61</v>
      </c>
      <c r="AC15" s="973">
        <v>67</v>
      </c>
      <c r="AD15" s="974">
        <v>6</v>
      </c>
      <c r="AE15" s="974">
        <v>6</v>
      </c>
      <c r="AF15" s="974">
        <v>5</v>
      </c>
      <c r="AG15" s="974">
        <v>3</v>
      </c>
      <c r="AH15" s="974">
        <v>26</v>
      </c>
      <c r="AI15" s="973">
        <v>46</v>
      </c>
    </row>
    <row r="16" spans="1:47">
      <c r="A16" s="976" t="s">
        <v>132</v>
      </c>
      <c r="B16" s="971">
        <v>130</v>
      </c>
      <c r="C16" s="971">
        <v>129</v>
      </c>
      <c r="D16" s="971">
        <v>114</v>
      </c>
      <c r="E16" s="971">
        <v>115</v>
      </c>
      <c r="F16" s="971">
        <v>110</v>
      </c>
      <c r="G16" s="971">
        <v>88</v>
      </c>
      <c r="H16" s="971">
        <v>43</v>
      </c>
      <c r="I16" s="971">
        <v>47</v>
      </c>
      <c r="J16" s="971">
        <v>33</v>
      </c>
      <c r="K16" s="971">
        <v>45</v>
      </c>
      <c r="L16" s="971">
        <v>32</v>
      </c>
      <c r="M16" s="971">
        <v>35</v>
      </c>
      <c r="N16" s="973">
        <v>462</v>
      </c>
      <c r="O16" s="973">
        <v>459</v>
      </c>
      <c r="P16" s="973"/>
      <c r="Q16" s="973"/>
      <c r="R16" s="971">
        <v>20</v>
      </c>
      <c r="S16" s="971">
        <v>13</v>
      </c>
      <c r="T16" s="971">
        <v>20</v>
      </c>
      <c r="U16" s="971">
        <v>5</v>
      </c>
      <c r="V16" s="971">
        <v>8</v>
      </c>
      <c r="W16" s="971">
        <v>5</v>
      </c>
      <c r="X16" s="971">
        <v>8</v>
      </c>
      <c r="Y16" s="971">
        <v>29</v>
      </c>
      <c r="Z16" s="971">
        <v>1</v>
      </c>
      <c r="AA16" s="971">
        <v>5</v>
      </c>
      <c r="AB16" s="973">
        <v>57</v>
      </c>
      <c r="AC16" s="973">
        <v>57</v>
      </c>
      <c r="AD16" s="973">
        <v>15</v>
      </c>
      <c r="AE16" s="973">
        <v>11</v>
      </c>
      <c r="AF16" s="973">
        <v>4</v>
      </c>
      <c r="AG16" s="973">
        <v>4</v>
      </c>
      <c r="AH16" s="973">
        <v>4</v>
      </c>
      <c r="AI16" s="973">
        <v>38</v>
      </c>
    </row>
    <row r="17" spans="1:35">
      <c r="A17" s="976" t="s">
        <v>144</v>
      </c>
      <c r="B17" s="973">
        <v>164</v>
      </c>
      <c r="C17" s="973">
        <v>138</v>
      </c>
      <c r="D17" s="973">
        <v>119</v>
      </c>
      <c r="E17" s="973">
        <v>98</v>
      </c>
      <c r="F17" s="973">
        <v>116</v>
      </c>
      <c r="G17" s="973">
        <v>124</v>
      </c>
      <c r="H17" s="973">
        <v>106</v>
      </c>
      <c r="I17" s="973">
        <v>80</v>
      </c>
      <c r="J17" s="973">
        <v>64</v>
      </c>
      <c r="K17" s="973">
        <v>73</v>
      </c>
      <c r="L17" s="973">
        <v>68</v>
      </c>
      <c r="M17" s="973">
        <v>73</v>
      </c>
      <c r="N17" s="973">
        <v>637</v>
      </c>
      <c r="O17" s="973">
        <v>586</v>
      </c>
      <c r="P17" s="973"/>
      <c r="Q17" s="973"/>
      <c r="R17" s="973">
        <v>19</v>
      </c>
      <c r="S17" s="973">
        <v>21</v>
      </c>
      <c r="T17" s="973">
        <v>25</v>
      </c>
      <c r="U17" s="973">
        <v>26</v>
      </c>
      <c r="V17" s="973">
        <v>14</v>
      </c>
      <c r="W17" s="973">
        <v>11</v>
      </c>
      <c r="X17" s="973">
        <v>11</v>
      </c>
      <c r="Y17" s="973">
        <v>13</v>
      </c>
      <c r="Z17" s="973">
        <v>5</v>
      </c>
      <c r="AA17" s="973">
        <v>3</v>
      </c>
      <c r="AB17" s="973">
        <v>74</v>
      </c>
      <c r="AC17" s="973">
        <v>74</v>
      </c>
      <c r="AD17" s="974">
        <v>7</v>
      </c>
      <c r="AE17" s="974">
        <v>7</v>
      </c>
      <c r="AF17" s="974">
        <v>7</v>
      </c>
      <c r="AG17" s="974">
        <v>6</v>
      </c>
      <c r="AH17" s="974">
        <v>5</v>
      </c>
      <c r="AI17" s="973">
        <v>32</v>
      </c>
    </row>
    <row r="18" spans="1:35">
      <c r="A18" s="976" t="s">
        <v>134</v>
      </c>
      <c r="B18" s="971">
        <v>439</v>
      </c>
      <c r="C18" s="971">
        <v>467</v>
      </c>
      <c r="D18" s="971">
        <v>800</v>
      </c>
      <c r="E18" s="971">
        <v>859</v>
      </c>
      <c r="F18" s="971">
        <v>447</v>
      </c>
      <c r="G18" s="971">
        <v>501</v>
      </c>
      <c r="H18" s="971">
        <v>322</v>
      </c>
      <c r="I18" s="971">
        <v>476</v>
      </c>
      <c r="J18" s="971">
        <v>216</v>
      </c>
      <c r="K18" s="971">
        <v>269</v>
      </c>
      <c r="L18" s="971">
        <v>123</v>
      </c>
      <c r="M18" s="971">
        <v>148</v>
      </c>
      <c r="N18" s="973">
        <v>2347</v>
      </c>
      <c r="O18" s="973">
        <v>2720</v>
      </c>
      <c r="P18" s="973"/>
      <c r="Q18" s="973"/>
      <c r="R18" s="971">
        <v>288</v>
      </c>
      <c r="S18" s="971">
        <v>337</v>
      </c>
      <c r="T18" s="971">
        <v>87</v>
      </c>
      <c r="U18" s="971">
        <v>110</v>
      </c>
      <c r="V18" s="971">
        <v>94</v>
      </c>
      <c r="W18" s="971">
        <v>137</v>
      </c>
      <c r="X18" s="971">
        <v>28</v>
      </c>
      <c r="Y18" s="971">
        <v>46</v>
      </c>
      <c r="Z18" s="971">
        <v>12</v>
      </c>
      <c r="AA18" s="971">
        <v>15</v>
      </c>
      <c r="AB18" s="973">
        <v>509</v>
      </c>
      <c r="AC18" s="973">
        <v>645</v>
      </c>
      <c r="AD18" s="974">
        <v>63</v>
      </c>
      <c r="AE18" s="974">
        <v>57</v>
      </c>
      <c r="AF18" s="974">
        <v>50</v>
      </c>
      <c r="AG18" s="974">
        <v>21</v>
      </c>
      <c r="AH18" s="974">
        <v>12</v>
      </c>
      <c r="AI18" s="973">
        <v>203</v>
      </c>
    </row>
    <row r="19" spans="1:35">
      <c r="A19" s="976" t="s">
        <v>138</v>
      </c>
      <c r="B19" s="973">
        <v>522</v>
      </c>
      <c r="C19" s="973">
        <v>586</v>
      </c>
      <c r="D19" s="971">
        <v>385</v>
      </c>
      <c r="E19" s="971">
        <v>420</v>
      </c>
      <c r="F19" s="971">
        <v>350</v>
      </c>
      <c r="G19" s="971">
        <v>337</v>
      </c>
      <c r="H19" s="971">
        <v>307</v>
      </c>
      <c r="I19" s="971">
        <v>294</v>
      </c>
      <c r="J19" s="971">
        <v>245</v>
      </c>
      <c r="K19" s="971">
        <v>265</v>
      </c>
      <c r="L19" s="971">
        <v>264</v>
      </c>
      <c r="M19" s="973">
        <v>226</v>
      </c>
      <c r="N19" s="973">
        <v>2073</v>
      </c>
      <c r="O19" s="973">
        <v>2128</v>
      </c>
      <c r="P19" s="973"/>
      <c r="Q19" s="973"/>
      <c r="R19" s="971">
        <v>48</v>
      </c>
      <c r="S19" s="971">
        <v>37</v>
      </c>
      <c r="T19" s="973">
        <v>42</v>
      </c>
      <c r="U19" s="971">
        <v>35</v>
      </c>
      <c r="V19" s="971">
        <v>40</v>
      </c>
      <c r="W19" s="971">
        <v>33</v>
      </c>
      <c r="X19" s="973">
        <v>27</v>
      </c>
      <c r="Y19" s="973">
        <v>27</v>
      </c>
      <c r="Z19" s="973">
        <v>22</v>
      </c>
      <c r="AA19" s="973">
        <v>11</v>
      </c>
      <c r="AB19" s="973">
        <v>179</v>
      </c>
      <c r="AC19" s="973">
        <v>143</v>
      </c>
      <c r="AD19" s="974">
        <v>25</v>
      </c>
      <c r="AE19" s="974">
        <v>23</v>
      </c>
      <c r="AF19" s="974">
        <v>22</v>
      </c>
      <c r="AG19" s="974">
        <v>21</v>
      </c>
      <c r="AH19" s="974">
        <v>20</v>
      </c>
      <c r="AI19" s="973">
        <v>111</v>
      </c>
    </row>
    <row r="20" spans="1:35">
      <c r="A20" s="970" t="s">
        <v>145</v>
      </c>
      <c r="B20" s="973">
        <v>212</v>
      </c>
      <c r="C20" s="973">
        <v>204</v>
      </c>
      <c r="D20" s="971">
        <v>80</v>
      </c>
      <c r="E20" s="971">
        <v>94</v>
      </c>
      <c r="F20" s="971">
        <v>62</v>
      </c>
      <c r="G20" s="971">
        <v>64</v>
      </c>
      <c r="H20" s="971">
        <v>69</v>
      </c>
      <c r="I20" s="971">
        <v>57</v>
      </c>
      <c r="J20" s="973">
        <v>23</v>
      </c>
      <c r="K20" s="973">
        <v>39</v>
      </c>
      <c r="L20" s="973">
        <v>24</v>
      </c>
      <c r="M20" s="973">
        <v>29</v>
      </c>
      <c r="N20" s="973">
        <v>470</v>
      </c>
      <c r="O20" s="973">
        <v>487</v>
      </c>
      <c r="P20" s="973"/>
      <c r="Q20" s="973"/>
      <c r="R20" s="971">
        <v>14</v>
      </c>
      <c r="S20" s="971">
        <v>11</v>
      </c>
      <c r="T20" s="973">
        <v>11</v>
      </c>
      <c r="U20" s="971">
        <v>3</v>
      </c>
      <c r="V20" s="971">
        <v>15</v>
      </c>
      <c r="W20" s="971">
        <v>5</v>
      </c>
      <c r="X20" s="973">
        <v>4</v>
      </c>
      <c r="Y20" s="973">
        <v>6</v>
      </c>
      <c r="Z20" s="973">
        <v>2</v>
      </c>
      <c r="AA20" s="973">
        <v>2</v>
      </c>
      <c r="AB20" s="973">
        <v>46</v>
      </c>
      <c r="AC20" s="973">
        <v>27</v>
      </c>
      <c r="AD20" s="974">
        <v>4</v>
      </c>
      <c r="AE20" s="974">
        <v>4</v>
      </c>
      <c r="AF20" s="974">
        <v>1</v>
      </c>
      <c r="AG20" s="974">
        <v>1</v>
      </c>
      <c r="AH20" s="974">
        <v>14</v>
      </c>
      <c r="AI20" s="973">
        <v>24</v>
      </c>
    </row>
    <row r="21" spans="1:35">
      <c r="A21" s="976" t="s">
        <v>525</v>
      </c>
      <c r="B21" s="973">
        <v>464</v>
      </c>
      <c r="C21" s="973">
        <v>532</v>
      </c>
      <c r="D21" s="971">
        <v>406</v>
      </c>
      <c r="E21" s="971">
        <v>401</v>
      </c>
      <c r="F21" s="971">
        <v>269</v>
      </c>
      <c r="G21" s="971">
        <v>333</v>
      </c>
      <c r="H21" s="971">
        <v>230</v>
      </c>
      <c r="I21" s="971">
        <v>231</v>
      </c>
      <c r="J21" s="971">
        <v>211</v>
      </c>
      <c r="K21" s="971">
        <v>208</v>
      </c>
      <c r="L21" s="971">
        <v>148</v>
      </c>
      <c r="M21" s="971">
        <v>187</v>
      </c>
      <c r="N21" s="973">
        <v>1728</v>
      </c>
      <c r="O21" s="973">
        <v>1892</v>
      </c>
      <c r="P21" s="973"/>
      <c r="Q21" s="973"/>
      <c r="R21" s="971">
        <v>107</v>
      </c>
      <c r="S21" s="971">
        <v>69</v>
      </c>
      <c r="T21" s="971">
        <v>64</v>
      </c>
      <c r="U21" s="971">
        <v>49</v>
      </c>
      <c r="V21" s="971">
        <v>31</v>
      </c>
      <c r="W21" s="971">
        <v>19</v>
      </c>
      <c r="X21" s="973">
        <v>30</v>
      </c>
      <c r="Y21" s="973">
        <v>24</v>
      </c>
      <c r="Z21" s="973">
        <v>13</v>
      </c>
      <c r="AA21" s="973">
        <v>10</v>
      </c>
      <c r="AB21" s="973">
        <v>245</v>
      </c>
      <c r="AC21" s="973">
        <v>171</v>
      </c>
      <c r="AD21" s="974">
        <v>14</v>
      </c>
      <c r="AE21" s="974">
        <v>15</v>
      </c>
      <c r="AF21" s="974">
        <v>11</v>
      </c>
      <c r="AG21" s="974">
        <v>9</v>
      </c>
      <c r="AH21" s="974">
        <v>9</v>
      </c>
      <c r="AI21" s="973">
        <v>58</v>
      </c>
    </row>
    <row r="22" spans="1:35">
      <c r="A22" s="970" t="s">
        <v>526</v>
      </c>
      <c r="B22" s="974">
        <v>52</v>
      </c>
      <c r="C22" s="974">
        <v>45</v>
      </c>
      <c r="D22" s="974">
        <v>221</v>
      </c>
      <c r="E22" s="974">
        <v>226</v>
      </c>
      <c r="F22" s="974">
        <v>70</v>
      </c>
      <c r="G22" s="974">
        <v>105</v>
      </c>
      <c r="H22" s="974">
        <v>47</v>
      </c>
      <c r="I22" s="974">
        <v>65</v>
      </c>
      <c r="J22" s="974">
        <v>18</v>
      </c>
      <c r="K22" s="974">
        <v>20</v>
      </c>
      <c r="L22" s="974">
        <v>11</v>
      </c>
      <c r="M22" s="974">
        <v>25</v>
      </c>
      <c r="N22" s="973">
        <v>419</v>
      </c>
      <c r="O22" s="973">
        <v>486</v>
      </c>
      <c r="P22" s="973"/>
      <c r="Q22" s="973"/>
      <c r="R22" s="974">
        <v>79</v>
      </c>
      <c r="S22" s="974">
        <v>62</v>
      </c>
      <c r="T22" s="974">
        <v>15</v>
      </c>
      <c r="U22" s="974">
        <v>8</v>
      </c>
      <c r="V22" s="974">
        <v>5</v>
      </c>
      <c r="W22" s="974">
        <v>2</v>
      </c>
      <c r="X22" s="974">
        <v>0</v>
      </c>
      <c r="Y22" s="974">
        <v>1</v>
      </c>
      <c r="Z22" s="974">
        <v>0</v>
      </c>
      <c r="AA22" s="974">
        <v>0</v>
      </c>
      <c r="AB22" s="973">
        <v>99</v>
      </c>
      <c r="AC22" s="973">
        <v>73</v>
      </c>
      <c r="AD22" s="974">
        <v>10</v>
      </c>
      <c r="AE22" s="974">
        <v>9</v>
      </c>
      <c r="AF22" s="974">
        <v>1</v>
      </c>
      <c r="AG22" s="974">
        <v>1</v>
      </c>
      <c r="AH22" s="974">
        <v>34</v>
      </c>
      <c r="AI22" s="973">
        <v>55</v>
      </c>
    </row>
    <row r="23" spans="1:35">
      <c r="A23" s="972" t="s">
        <v>395</v>
      </c>
      <c r="B23" s="973">
        <f>SUM(B3:B22)</f>
        <v>5978</v>
      </c>
      <c r="C23" s="973">
        <f t="shared" ref="C23:S23" si="0">SUM(C3:C22)</f>
        <v>6170</v>
      </c>
      <c r="D23" s="973">
        <f t="shared" si="0"/>
        <v>6254</v>
      </c>
      <c r="E23" s="973">
        <f t="shared" si="0"/>
        <v>6562</v>
      </c>
      <c r="F23" s="973">
        <f t="shared" si="0"/>
        <v>3835</v>
      </c>
      <c r="G23" s="973">
        <f t="shared" si="0"/>
        <v>4307</v>
      </c>
      <c r="H23" s="973">
        <f t="shared" si="0"/>
        <v>3215</v>
      </c>
      <c r="I23" s="973">
        <f t="shared" si="0"/>
        <v>3536</v>
      </c>
      <c r="J23" s="973">
        <f t="shared" si="0"/>
        <v>2274</v>
      </c>
      <c r="K23" s="973">
        <f t="shared" si="0"/>
        <v>2585</v>
      </c>
      <c r="L23" s="973">
        <f t="shared" si="0"/>
        <v>1813</v>
      </c>
      <c r="M23" s="973">
        <f t="shared" si="0"/>
        <v>2023</v>
      </c>
      <c r="N23" s="973">
        <f t="shared" si="0"/>
        <v>23369</v>
      </c>
      <c r="O23" s="973">
        <f t="shared" si="0"/>
        <v>25183</v>
      </c>
      <c r="P23" s="973"/>
      <c r="Q23" s="973"/>
      <c r="R23" s="973">
        <f t="shared" si="0"/>
        <v>1784</v>
      </c>
      <c r="S23" s="973">
        <f t="shared" si="0"/>
        <v>1726</v>
      </c>
      <c r="T23" s="973">
        <f t="shared" ref="T23:AI23" si="1">SUM(T3:T22)</f>
        <v>737</v>
      </c>
      <c r="U23" s="973">
        <f t="shared" si="1"/>
        <v>695</v>
      </c>
      <c r="V23" s="973">
        <f t="shared" si="1"/>
        <v>549</v>
      </c>
      <c r="W23" s="973">
        <f t="shared" si="1"/>
        <v>519</v>
      </c>
      <c r="X23" s="973">
        <f t="shared" si="1"/>
        <v>301</v>
      </c>
      <c r="Y23" s="973">
        <f t="shared" si="1"/>
        <v>344</v>
      </c>
      <c r="Z23" s="973">
        <f t="shared" si="1"/>
        <v>209</v>
      </c>
      <c r="AA23" s="973">
        <f t="shared" si="1"/>
        <v>215</v>
      </c>
      <c r="AB23" s="973">
        <f t="shared" si="1"/>
        <v>3580</v>
      </c>
      <c r="AC23" s="973">
        <f t="shared" si="1"/>
        <v>3499</v>
      </c>
      <c r="AD23" s="973">
        <f t="shared" si="1"/>
        <v>371</v>
      </c>
      <c r="AE23" s="973">
        <f t="shared" si="1"/>
        <v>332</v>
      </c>
      <c r="AF23" s="973">
        <f t="shared" si="1"/>
        <v>280</v>
      </c>
      <c r="AG23" s="973">
        <f t="shared" si="1"/>
        <v>170</v>
      </c>
      <c r="AH23" s="973">
        <f t="shared" si="1"/>
        <v>527</v>
      </c>
      <c r="AI23" s="973">
        <f t="shared" si="1"/>
        <v>1680</v>
      </c>
    </row>
    <row r="24" spans="1:35">
      <c r="N24" s="209">
        <f>+N23-B23</f>
        <v>17391</v>
      </c>
      <c r="O24" s="209">
        <f>+O23-C23</f>
        <v>19013</v>
      </c>
    </row>
    <row r="26" spans="1:35">
      <c r="N26" s="209">
        <f>+N24+O24</f>
        <v>36404</v>
      </c>
    </row>
    <row r="28" spans="1:35">
      <c r="N28" s="209">
        <f>+N26+B23+C23</f>
        <v>48552</v>
      </c>
    </row>
    <row r="30" spans="1:35">
      <c r="N30" s="209">
        <f>+N28-N26</f>
        <v>12148</v>
      </c>
    </row>
  </sheetData>
  <mergeCells count="22">
    <mergeCell ref="D1:O1"/>
    <mergeCell ref="R1:AC1"/>
    <mergeCell ref="AD1:AI1"/>
    <mergeCell ref="AJ1:AL1"/>
    <mergeCell ref="AM1:AT1"/>
    <mergeCell ref="B2:C2"/>
    <mergeCell ref="D2:E2"/>
    <mergeCell ref="F2:G2"/>
    <mergeCell ref="H2:I2"/>
    <mergeCell ref="J2:K2"/>
    <mergeCell ref="L2:M2"/>
    <mergeCell ref="N2:O2"/>
    <mergeCell ref="R2:S2"/>
    <mergeCell ref="T2:U2"/>
    <mergeCell ref="AM2:AN2"/>
    <mergeCell ref="AO2:AP2"/>
    <mergeCell ref="AQ2:AR2"/>
    <mergeCell ref="AS2:AT2"/>
    <mergeCell ref="V2:W2"/>
    <mergeCell ref="X2:Y2"/>
    <mergeCell ref="Z2:AA2"/>
    <mergeCell ref="AB2:AC2"/>
  </mergeCells>
  <phoneticPr fontId="0" type="noConversion"/>
  <printOptions gridLines="1" gridLinesSet="0"/>
  <pageMargins left="0.78740157499999996" right="0.78740157499999996" top="0.984251969" bottom="0.984251969" header="0.4921259845" footer="0.4921259845"/>
  <pageSetup paperSize="9" orientation="portrait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21"/>
  <sheetViews>
    <sheetView topLeftCell="P1" zoomScale="75" workbookViewId="0">
      <pane xSplit="1" ySplit="10" topLeftCell="AD71" activePane="bottomRight" state="frozen"/>
      <selection activeCell="P1" sqref="P1"/>
      <selection pane="topRight" activeCell="Q1" sqref="Q1"/>
      <selection pane="bottomLeft" activeCell="P11" sqref="P11"/>
      <selection pane="bottomRight" activeCell="AT86" sqref="AT86"/>
    </sheetView>
  </sheetViews>
  <sheetFormatPr baseColWidth="10" defaultRowHeight="12.75"/>
  <cols>
    <col min="1" max="1" width="24" style="985" customWidth="1"/>
    <col min="2" max="2" width="5.85546875" style="217" hidden="1" customWidth="1"/>
    <col min="3" max="3" width="5.42578125" style="217" hidden="1" customWidth="1"/>
    <col min="4" max="4" width="8.28515625" style="983" customWidth="1"/>
    <col min="5" max="13" width="7.7109375" style="983" customWidth="1"/>
    <col min="14" max="14" width="8.85546875" style="217" customWidth="1"/>
    <col min="15" max="15" width="8.7109375" style="217" customWidth="1"/>
    <col min="16" max="16" width="24.28515625" style="159" customWidth="1"/>
    <col min="17" max="18" width="8.85546875" style="217" customWidth="1"/>
    <col min="19" max="19" width="8.42578125" style="217" customWidth="1"/>
    <col min="20" max="21" width="7.85546875" style="217" customWidth="1"/>
    <col min="22" max="23" width="8.140625" style="217" customWidth="1"/>
    <col min="24" max="24" width="7.140625" style="217" customWidth="1"/>
    <col min="25" max="26" width="7.42578125" style="217" customWidth="1"/>
    <col min="27" max="28" width="8.42578125" style="217" customWidth="1"/>
    <col min="29" max="29" width="22" style="159" customWidth="1"/>
    <col min="30" max="30" width="5.85546875" style="217" customWidth="1"/>
    <col min="31" max="35" width="6.5703125" style="217" customWidth="1"/>
    <col min="36" max="36" width="7.5703125" style="217" customWidth="1"/>
    <col min="37" max="37" width="6.42578125" style="217" customWidth="1"/>
    <col min="38" max="38" width="6.85546875" style="217" customWidth="1"/>
    <col min="39" max="39" width="8" style="217" customWidth="1"/>
    <col min="40" max="40" width="6.5703125" style="217" customWidth="1"/>
    <col min="41" max="42" width="6.140625" style="217" customWidth="1"/>
    <col min="43" max="43" width="11.7109375" style="217" customWidth="1"/>
    <col min="44" max="44" width="8" style="217" customWidth="1"/>
    <col min="45" max="45" width="6.85546875" style="217" customWidth="1"/>
    <col min="46" max="46" width="6.5703125" style="217" customWidth="1"/>
    <col min="47" max="47" width="5.5703125" style="217" customWidth="1"/>
    <col min="48" max="48" width="9.28515625" style="217" customWidth="1"/>
    <col min="49" max="49" width="7" style="217" customWidth="1"/>
    <col min="50" max="50" width="7.5703125" style="217" customWidth="1"/>
    <col min="51" max="72" width="5.140625" style="217" customWidth="1"/>
    <col min="73" max="16384" width="11.42578125" style="217"/>
  </cols>
  <sheetData>
    <row r="1" spans="1:48">
      <c r="A1" s="146" t="s">
        <v>369</v>
      </c>
      <c r="B1" s="977"/>
      <c r="C1" s="977"/>
      <c r="D1" s="978"/>
      <c r="E1" s="978"/>
      <c r="F1" s="978"/>
      <c r="G1" s="978"/>
      <c r="H1" s="978"/>
      <c r="I1" s="978"/>
      <c r="J1" s="978"/>
      <c r="K1" s="978"/>
      <c r="L1" s="978"/>
      <c r="M1" s="978"/>
      <c r="N1" s="977"/>
      <c r="O1" s="977"/>
      <c r="P1" s="181" t="s">
        <v>370</v>
      </c>
      <c r="Q1" s="979"/>
      <c r="R1" s="979"/>
      <c r="S1" s="979"/>
      <c r="T1" s="979"/>
      <c r="U1" s="979"/>
      <c r="V1" s="979"/>
      <c r="W1" s="979"/>
      <c r="X1" s="979"/>
      <c r="Y1" s="979"/>
      <c r="Z1" s="979"/>
      <c r="AA1" s="979"/>
      <c r="AB1" s="979"/>
      <c r="AC1" s="181" t="s">
        <v>371</v>
      </c>
      <c r="AD1" s="979"/>
      <c r="AE1" s="979"/>
      <c r="AF1" s="979"/>
      <c r="AG1" s="979"/>
      <c r="AH1" s="979"/>
      <c r="AI1" s="979"/>
      <c r="AJ1" s="979"/>
      <c r="AK1" s="979"/>
      <c r="AL1" s="979"/>
      <c r="AM1" s="979"/>
      <c r="AN1" s="979"/>
      <c r="AO1" s="979"/>
      <c r="AP1" s="979"/>
      <c r="AQ1" s="979"/>
    </row>
    <row r="2" spans="1:48">
      <c r="A2" s="980" t="s">
        <v>372</v>
      </c>
      <c r="B2" s="979"/>
      <c r="C2" s="979"/>
      <c r="D2" s="981"/>
      <c r="E2" s="981"/>
      <c r="F2" s="981"/>
      <c r="G2" s="981"/>
      <c r="H2" s="981"/>
      <c r="I2" s="981"/>
      <c r="J2" s="981"/>
      <c r="K2" s="981"/>
      <c r="L2" s="981"/>
      <c r="M2" s="981"/>
      <c r="N2" s="979"/>
      <c r="O2" s="979"/>
      <c r="P2" s="181" t="s">
        <v>372</v>
      </c>
      <c r="Q2" s="979"/>
      <c r="R2" s="979"/>
      <c r="S2" s="979"/>
      <c r="T2" s="979"/>
      <c r="U2" s="979"/>
      <c r="V2" s="979"/>
      <c r="W2" s="979"/>
      <c r="X2" s="979"/>
      <c r="Y2" s="979"/>
      <c r="Z2" s="979"/>
      <c r="AA2" s="979"/>
      <c r="AB2" s="979"/>
      <c r="AC2" s="181" t="s">
        <v>373</v>
      </c>
      <c r="AD2" s="979"/>
      <c r="AE2" s="979"/>
      <c r="AF2" s="979"/>
      <c r="AG2" s="979"/>
      <c r="AH2" s="979"/>
      <c r="AI2" s="979"/>
      <c r="AJ2" s="979"/>
      <c r="AK2" s="979"/>
      <c r="AL2" s="979"/>
      <c r="AM2" s="979"/>
      <c r="AN2" s="979"/>
      <c r="AO2" s="979"/>
      <c r="AP2" s="979"/>
      <c r="AQ2" s="979"/>
    </row>
    <row r="3" spans="1:48">
      <c r="A3" s="980"/>
      <c r="B3" s="979"/>
      <c r="C3" s="979"/>
      <c r="D3" s="981"/>
      <c r="E3" s="981"/>
      <c r="F3" s="981"/>
      <c r="G3" s="981"/>
      <c r="H3" s="981"/>
      <c r="I3" s="981"/>
      <c r="J3" s="981"/>
      <c r="K3" s="981"/>
      <c r="L3" s="981"/>
      <c r="M3" s="981"/>
      <c r="N3" s="979"/>
      <c r="O3" s="979"/>
      <c r="P3" s="181"/>
      <c r="Q3" s="979"/>
      <c r="R3" s="979"/>
      <c r="S3" s="979"/>
      <c r="T3" s="979"/>
      <c r="U3" s="979"/>
      <c r="V3" s="979"/>
      <c r="W3" s="979"/>
      <c r="X3" s="979"/>
      <c r="Y3" s="979"/>
      <c r="Z3" s="979"/>
      <c r="AA3" s="979"/>
      <c r="AB3" s="979"/>
      <c r="AC3" s="181"/>
      <c r="AD3" s="979"/>
      <c r="AE3" s="979"/>
      <c r="AF3" s="979"/>
      <c r="AG3" s="979"/>
      <c r="AH3" s="979"/>
      <c r="AI3" s="979"/>
      <c r="AJ3" s="979"/>
      <c r="AK3" s="979"/>
      <c r="AL3" s="979"/>
      <c r="AM3" s="979"/>
      <c r="AN3" s="979"/>
      <c r="AO3" s="979"/>
      <c r="AP3" s="979"/>
      <c r="AQ3" s="979"/>
    </row>
    <row r="4" spans="1:48">
      <c r="A4" s="980" t="s">
        <v>1</v>
      </c>
      <c r="B4" s="979"/>
      <c r="C4" s="979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79"/>
      <c r="O4" s="979"/>
      <c r="P4" s="181" t="s">
        <v>1</v>
      </c>
      <c r="Q4" s="979"/>
      <c r="R4" s="979"/>
      <c r="S4" s="979"/>
      <c r="T4" s="979"/>
      <c r="U4" s="979"/>
      <c r="V4" s="979"/>
      <c r="W4" s="979"/>
      <c r="X4" s="979"/>
      <c r="Y4" s="979"/>
      <c r="Z4" s="979"/>
      <c r="AA4" s="979"/>
      <c r="AB4" s="979"/>
      <c r="AC4" s="181" t="s">
        <v>1</v>
      </c>
      <c r="AD4" s="979"/>
      <c r="AE4" s="979"/>
      <c r="AF4" s="979"/>
      <c r="AG4" s="979"/>
      <c r="AH4" s="979"/>
      <c r="AI4" s="979"/>
      <c r="AJ4" s="979"/>
      <c r="AK4" s="979"/>
      <c r="AL4" s="979"/>
      <c r="AM4" s="979"/>
      <c r="AN4" s="979"/>
      <c r="AO4" s="979"/>
      <c r="AP4" s="979"/>
      <c r="AQ4" s="979"/>
    </row>
    <row r="6" spans="1:48">
      <c r="A6" s="982" t="s">
        <v>375</v>
      </c>
      <c r="L6" s="983" t="s">
        <v>618</v>
      </c>
      <c r="P6" s="984" t="s">
        <v>375</v>
      </c>
      <c r="Y6" s="217" t="s">
        <v>618</v>
      </c>
      <c r="AC6" s="984" t="s">
        <v>375</v>
      </c>
      <c r="AQ6" s="217" t="s">
        <v>618</v>
      </c>
    </row>
    <row r="7" spans="1:48">
      <c r="B7" s="416"/>
      <c r="C7" s="416"/>
      <c r="O7" s="416"/>
    </row>
    <row r="8" spans="1:48" ht="18" customHeight="1">
      <c r="A8" s="986"/>
      <c r="B8" s="987" t="s">
        <v>108</v>
      </c>
      <c r="C8" s="987"/>
      <c r="D8" s="988" t="s">
        <v>378</v>
      </c>
      <c r="E8" s="989"/>
      <c r="F8" s="988" t="s">
        <v>379</v>
      </c>
      <c r="G8" s="989"/>
      <c r="H8" s="988" t="s">
        <v>380</v>
      </c>
      <c r="I8" s="989"/>
      <c r="J8" s="988" t="s">
        <v>381</v>
      </c>
      <c r="K8" s="989"/>
      <c r="L8" s="988" t="s">
        <v>382</v>
      </c>
      <c r="M8" s="989"/>
      <c r="N8" s="990" t="s">
        <v>377</v>
      </c>
      <c r="O8" s="991"/>
      <c r="P8" s="992"/>
      <c r="Q8" s="993" t="s">
        <v>378</v>
      </c>
      <c r="R8" s="991"/>
      <c r="S8" s="993" t="s">
        <v>379</v>
      </c>
      <c r="T8" s="991"/>
      <c r="U8" s="993" t="s">
        <v>380</v>
      </c>
      <c r="V8" s="991"/>
      <c r="W8" s="993" t="s">
        <v>381</v>
      </c>
      <c r="X8" s="991"/>
      <c r="Y8" s="993" t="s">
        <v>382</v>
      </c>
      <c r="Z8" s="991"/>
      <c r="AA8" s="993" t="s">
        <v>377</v>
      </c>
      <c r="AB8" s="991"/>
      <c r="AC8" s="249"/>
      <c r="AD8" s="1077" t="s">
        <v>383</v>
      </c>
      <c r="AE8" s="1078"/>
      <c r="AF8" s="1078"/>
      <c r="AG8" s="1078"/>
      <c r="AH8" s="1078"/>
      <c r="AI8" s="1078"/>
      <c r="AJ8" s="1079"/>
      <c r="AK8" s="244" t="s">
        <v>384</v>
      </c>
      <c r="AL8" s="251"/>
      <c r="AM8" s="250"/>
      <c r="AN8" s="244" t="s">
        <v>385</v>
      </c>
      <c r="AO8" s="251"/>
      <c r="AP8" s="251"/>
      <c r="AQ8" s="251"/>
      <c r="AR8" s="250"/>
      <c r="AS8" s="660" t="s">
        <v>177</v>
      </c>
      <c r="AT8" s="661"/>
      <c r="AU8" s="250"/>
    </row>
    <row r="9" spans="1:48" ht="36" customHeight="1">
      <c r="A9" s="994" t="s">
        <v>387</v>
      </c>
      <c r="B9" s="995" t="s">
        <v>388</v>
      </c>
      <c r="C9" s="996" t="s">
        <v>389</v>
      </c>
      <c r="D9" s="997" t="s">
        <v>388</v>
      </c>
      <c r="E9" s="998" t="s">
        <v>389</v>
      </c>
      <c r="F9" s="997" t="s">
        <v>388</v>
      </c>
      <c r="G9" s="998" t="s">
        <v>389</v>
      </c>
      <c r="H9" s="997" t="s">
        <v>388</v>
      </c>
      <c r="I9" s="998" t="s">
        <v>389</v>
      </c>
      <c r="J9" s="997" t="s">
        <v>388</v>
      </c>
      <c r="K9" s="998" t="s">
        <v>389</v>
      </c>
      <c r="L9" s="997" t="s">
        <v>388</v>
      </c>
      <c r="M9" s="998" t="s">
        <v>389</v>
      </c>
      <c r="N9" s="995" t="s">
        <v>388</v>
      </c>
      <c r="O9" s="996" t="s">
        <v>389</v>
      </c>
      <c r="P9" s="188" t="s">
        <v>387</v>
      </c>
      <c r="Q9" s="995" t="s">
        <v>388</v>
      </c>
      <c r="R9" s="996" t="s">
        <v>389</v>
      </c>
      <c r="S9" s="995" t="s">
        <v>388</v>
      </c>
      <c r="T9" s="996" t="s">
        <v>389</v>
      </c>
      <c r="U9" s="995" t="s">
        <v>388</v>
      </c>
      <c r="V9" s="996" t="s">
        <v>389</v>
      </c>
      <c r="W9" s="995" t="s">
        <v>388</v>
      </c>
      <c r="X9" s="996" t="s">
        <v>389</v>
      </c>
      <c r="Y9" s="995" t="s">
        <v>388</v>
      </c>
      <c r="Z9" s="996" t="s">
        <v>389</v>
      </c>
      <c r="AA9" s="995" t="s">
        <v>388</v>
      </c>
      <c r="AB9" s="996" t="s">
        <v>389</v>
      </c>
      <c r="AC9" s="253" t="s">
        <v>387</v>
      </c>
      <c r="AD9" s="621" t="s">
        <v>8</v>
      </c>
      <c r="AE9" s="615" t="s">
        <v>396</v>
      </c>
      <c r="AF9" s="615" t="s">
        <v>397</v>
      </c>
      <c r="AG9" s="615" t="s">
        <v>398</v>
      </c>
      <c r="AH9" s="615" t="s">
        <v>399</v>
      </c>
      <c r="AI9" s="615" t="s">
        <v>400</v>
      </c>
      <c r="AJ9" s="622" t="s">
        <v>95</v>
      </c>
      <c r="AK9" s="630" t="s">
        <v>86</v>
      </c>
      <c r="AL9" s="999" t="s">
        <v>9</v>
      </c>
      <c r="AM9" s="1000" t="s">
        <v>673</v>
      </c>
      <c r="AN9" s="1000" t="s">
        <v>85</v>
      </c>
      <c r="AO9" s="1000" t="s">
        <v>81</v>
      </c>
      <c r="AP9" s="1000" t="s">
        <v>82</v>
      </c>
      <c r="AQ9" s="623" t="s">
        <v>317</v>
      </c>
      <c r="AR9" s="624" t="s">
        <v>377</v>
      </c>
      <c r="AS9" s="630" t="s">
        <v>111</v>
      </c>
      <c r="AT9" s="630" t="s">
        <v>117</v>
      </c>
      <c r="AU9" s="624" t="s">
        <v>178</v>
      </c>
    </row>
    <row r="10" spans="1:48" s="1001" customFormat="1">
      <c r="A10" s="15" t="s">
        <v>407</v>
      </c>
      <c r="B10" s="226">
        <f t="shared" ref="B10:M10" si="0">SUM(B12:B30)</f>
        <v>0</v>
      </c>
      <c r="C10" s="226">
        <f t="shared" si="0"/>
        <v>0</v>
      </c>
      <c r="D10" s="226">
        <f t="shared" si="0"/>
        <v>73963</v>
      </c>
      <c r="E10" s="226">
        <f t="shared" si="0"/>
        <v>65154</v>
      </c>
      <c r="F10" s="226">
        <f t="shared" si="0"/>
        <v>60533</v>
      </c>
      <c r="G10" s="226">
        <f t="shared" si="0"/>
        <v>53471</v>
      </c>
      <c r="H10" s="226">
        <f t="shared" si="0"/>
        <v>51881</v>
      </c>
      <c r="I10" s="226">
        <f t="shared" si="0"/>
        <v>49114</v>
      </c>
      <c r="J10" s="226">
        <f t="shared" si="0"/>
        <v>34227</v>
      </c>
      <c r="K10" s="226">
        <f t="shared" si="0"/>
        <v>34285</v>
      </c>
      <c r="L10" s="226">
        <f t="shared" si="0"/>
        <v>21253</v>
      </c>
      <c r="M10" s="226">
        <f t="shared" si="0"/>
        <v>22479</v>
      </c>
      <c r="N10" s="29">
        <f>SUM(N12:N30)</f>
        <v>241857</v>
      </c>
      <c r="O10" s="29">
        <f>SUM(O12:O30)</f>
        <v>224503</v>
      </c>
      <c r="P10" s="236" t="s">
        <v>407</v>
      </c>
      <c r="Q10" s="29">
        <f t="shared" ref="Q10:Z10" si="1">SUM(Q12:Q30)</f>
        <v>25283</v>
      </c>
      <c r="R10" s="29">
        <f t="shared" si="1"/>
        <v>20376</v>
      </c>
      <c r="S10" s="29">
        <f t="shared" si="1"/>
        <v>19989</v>
      </c>
      <c r="T10" s="29">
        <f t="shared" si="1"/>
        <v>15253</v>
      </c>
      <c r="U10" s="29">
        <f t="shared" si="1"/>
        <v>17280</v>
      </c>
      <c r="V10" s="29">
        <f t="shared" si="1"/>
        <v>15086</v>
      </c>
      <c r="W10" s="29">
        <f t="shared" si="1"/>
        <v>9353</v>
      </c>
      <c r="X10" s="29">
        <f t="shared" si="1"/>
        <v>9241</v>
      </c>
      <c r="Y10" s="29">
        <f t="shared" si="1"/>
        <v>4856</v>
      </c>
      <c r="Z10" s="29">
        <f t="shared" si="1"/>
        <v>5420</v>
      </c>
      <c r="AA10" s="29">
        <f>SUM(AA12:AA30)</f>
        <v>76761</v>
      </c>
      <c r="AB10" s="29">
        <f>SUM(AB12:AB30)</f>
        <v>65376</v>
      </c>
      <c r="AC10" s="236" t="s">
        <v>407</v>
      </c>
      <c r="AD10" s="29">
        <f>SUM(AD12:AD30)</f>
        <v>0</v>
      </c>
      <c r="AE10" s="29">
        <f t="shared" ref="AE10:AU10" si="2">SUM(AE12:AE30)</f>
        <v>3213</v>
      </c>
      <c r="AF10" s="29">
        <f t="shared" si="2"/>
        <v>3122</v>
      </c>
      <c r="AG10" s="29">
        <f t="shared" si="2"/>
        <v>3079</v>
      </c>
      <c r="AH10" s="29">
        <f t="shared" si="2"/>
        <v>2729</v>
      </c>
      <c r="AI10" s="29">
        <f t="shared" si="2"/>
        <v>2455</v>
      </c>
      <c r="AJ10" s="29">
        <f t="shared" si="2"/>
        <v>14598</v>
      </c>
      <c r="AK10" s="29">
        <f t="shared" si="2"/>
        <v>9491</v>
      </c>
      <c r="AL10" s="29">
        <f t="shared" si="2"/>
        <v>8193</v>
      </c>
      <c r="AM10" s="29">
        <f t="shared" si="2"/>
        <v>1298</v>
      </c>
      <c r="AN10" s="29">
        <f t="shared" si="2"/>
        <v>9177</v>
      </c>
      <c r="AO10" s="29">
        <f t="shared" si="2"/>
        <v>0</v>
      </c>
      <c r="AP10" s="29">
        <f t="shared" si="2"/>
        <v>1594</v>
      </c>
      <c r="AQ10" s="29">
        <f t="shared" si="2"/>
        <v>1595</v>
      </c>
      <c r="AR10" s="29">
        <f t="shared" si="2"/>
        <v>10772</v>
      </c>
      <c r="AS10" s="29">
        <f t="shared" si="2"/>
        <v>2890</v>
      </c>
      <c r="AT10" s="29">
        <f t="shared" si="2"/>
        <v>2727</v>
      </c>
      <c r="AU10" s="29">
        <f t="shared" si="2"/>
        <v>163</v>
      </c>
    </row>
    <row r="11" spans="1:48">
      <c r="A11" s="93"/>
      <c r="B11" s="1002"/>
      <c r="C11" s="1002"/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2"/>
      <c r="O11" s="1002"/>
      <c r="P11" s="190"/>
      <c r="Q11" s="652"/>
      <c r="R11" s="652"/>
      <c r="S11" s="652"/>
      <c r="T11" s="652"/>
      <c r="U11" s="652"/>
      <c r="V11" s="652"/>
      <c r="W11" s="652"/>
      <c r="X11" s="652"/>
      <c r="Y11" s="652"/>
      <c r="Z11" s="652"/>
      <c r="AA11" s="652"/>
      <c r="AB11" s="652"/>
      <c r="AC11" s="190"/>
      <c r="AD11" s="652"/>
      <c r="AE11" s="652"/>
      <c r="AF11" s="652"/>
      <c r="AG11" s="652"/>
      <c r="AH11" s="652"/>
      <c r="AI11" s="652"/>
      <c r="AJ11" s="652"/>
      <c r="AK11" s="652"/>
      <c r="AL11" s="652"/>
      <c r="AM11" s="652"/>
      <c r="AN11" s="652"/>
      <c r="AO11" s="652"/>
      <c r="AP11" s="652"/>
      <c r="AQ11" s="652"/>
      <c r="AR11" s="652"/>
      <c r="AS11" s="1004"/>
      <c r="AT11" s="1004"/>
      <c r="AU11" s="1005"/>
    </row>
    <row r="12" spans="1:48">
      <c r="A12" s="921" t="s">
        <v>408</v>
      </c>
      <c r="B12" s="29"/>
      <c r="C12" s="29"/>
      <c r="D12" s="1006">
        <v>6097</v>
      </c>
      <c r="E12" s="1006">
        <v>5284</v>
      </c>
      <c r="F12" s="1006">
        <v>5650</v>
      </c>
      <c r="G12" s="1006">
        <v>4976</v>
      </c>
      <c r="H12" s="1006">
        <v>5968</v>
      </c>
      <c r="I12" s="1006">
        <v>5641</v>
      </c>
      <c r="J12" s="1006">
        <v>5190</v>
      </c>
      <c r="K12" s="1006">
        <v>5210</v>
      </c>
      <c r="L12" s="1006">
        <v>4209</v>
      </c>
      <c r="M12" s="1006">
        <v>4408</v>
      </c>
      <c r="N12" s="29">
        <f t="shared" ref="N12:N30" si="3">D12+F12+H12+J12+L12</f>
        <v>27114</v>
      </c>
      <c r="O12" s="29">
        <f t="shared" ref="O12:O30" si="4">E12+G12+I12+K12+M12</f>
        <v>25519</v>
      </c>
      <c r="P12" s="190" t="s">
        <v>408</v>
      </c>
      <c r="Q12" s="869">
        <v>1993</v>
      </c>
      <c r="R12" s="869">
        <v>1459</v>
      </c>
      <c r="S12" s="869">
        <v>1639</v>
      </c>
      <c r="T12" s="869">
        <v>1288</v>
      </c>
      <c r="U12" s="869">
        <v>1914</v>
      </c>
      <c r="V12" s="869">
        <v>1661</v>
      </c>
      <c r="W12" s="869">
        <v>1602</v>
      </c>
      <c r="X12" s="869">
        <v>1552</v>
      </c>
      <c r="Y12" s="869">
        <v>1219</v>
      </c>
      <c r="Z12" s="869">
        <v>1281</v>
      </c>
      <c r="AA12" s="29">
        <f t="shared" ref="AA12:AA30" si="5">Q12+S12+U12+W12+Y12</f>
        <v>8367</v>
      </c>
      <c r="AB12" s="29">
        <f t="shared" ref="AB12:AB30" si="6">R12+T12+V12+X12+Z12</f>
        <v>7241</v>
      </c>
      <c r="AC12" s="190" t="s">
        <v>408</v>
      </c>
      <c r="AD12" s="29"/>
      <c r="AE12" s="869">
        <v>237</v>
      </c>
      <c r="AF12" s="869">
        <v>229</v>
      </c>
      <c r="AG12" s="869">
        <v>257</v>
      </c>
      <c r="AH12" s="869">
        <v>230</v>
      </c>
      <c r="AI12" s="869">
        <v>231</v>
      </c>
      <c r="AJ12" s="652">
        <f>SUM(AE12:AI12)</f>
        <v>1184</v>
      </c>
      <c r="AK12" s="652">
        <v>770</v>
      </c>
      <c r="AL12" s="652">
        <v>724</v>
      </c>
      <c r="AM12" s="652">
        <v>46</v>
      </c>
      <c r="AN12" s="652">
        <v>1232</v>
      </c>
      <c r="AO12" s="652"/>
      <c r="AP12" s="652">
        <v>54</v>
      </c>
      <c r="AQ12" s="194">
        <v>848</v>
      </c>
      <c r="AR12" s="90">
        <f>+AN12+AQ12</f>
        <v>2080</v>
      </c>
      <c r="AS12" s="1004">
        <v>88</v>
      </c>
      <c r="AT12" s="1004">
        <v>88</v>
      </c>
      <c r="AU12" s="1005">
        <v>0</v>
      </c>
      <c r="AV12" s="416"/>
    </row>
    <row r="13" spans="1:48">
      <c r="A13" s="921" t="s">
        <v>409</v>
      </c>
      <c r="B13" s="29"/>
      <c r="C13" s="29"/>
      <c r="D13" s="1006">
        <v>4424</v>
      </c>
      <c r="E13" s="1006">
        <v>3949</v>
      </c>
      <c r="F13" s="1006">
        <v>3909</v>
      </c>
      <c r="G13" s="1006">
        <v>3471</v>
      </c>
      <c r="H13" s="1006">
        <v>3548</v>
      </c>
      <c r="I13" s="1006">
        <v>3396</v>
      </c>
      <c r="J13" s="1006">
        <v>2621</v>
      </c>
      <c r="K13" s="1006">
        <v>2700</v>
      </c>
      <c r="L13" s="1006">
        <v>1697</v>
      </c>
      <c r="M13" s="1006">
        <v>1893</v>
      </c>
      <c r="N13" s="29">
        <f t="shared" si="3"/>
        <v>16199</v>
      </c>
      <c r="O13" s="29">
        <f t="shared" si="4"/>
        <v>15409</v>
      </c>
      <c r="P13" s="190" t="s">
        <v>409</v>
      </c>
      <c r="Q13" s="869">
        <v>1460</v>
      </c>
      <c r="R13" s="869">
        <v>1216</v>
      </c>
      <c r="S13" s="869">
        <v>1221</v>
      </c>
      <c r="T13" s="869">
        <v>931</v>
      </c>
      <c r="U13" s="869">
        <v>1159</v>
      </c>
      <c r="V13" s="869">
        <v>939</v>
      </c>
      <c r="W13" s="869">
        <v>689</v>
      </c>
      <c r="X13" s="869">
        <v>696</v>
      </c>
      <c r="Y13" s="869">
        <v>392</v>
      </c>
      <c r="Z13" s="869">
        <v>449</v>
      </c>
      <c r="AA13" s="29">
        <f t="shared" si="5"/>
        <v>4921</v>
      </c>
      <c r="AB13" s="29">
        <f t="shared" si="6"/>
        <v>4231</v>
      </c>
      <c r="AC13" s="190" t="s">
        <v>409</v>
      </c>
      <c r="AD13" s="29"/>
      <c r="AE13" s="869">
        <v>179</v>
      </c>
      <c r="AF13" s="869">
        <v>173</v>
      </c>
      <c r="AG13" s="869">
        <v>168</v>
      </c>
      <c r="AH13" s="869">
        <v>148</v>
      </c>
      <c r="AI13" s="869">
        <v>135</v>
      </c>
      <c r="AJ13" s="652">
        <f t="shared" ref="AJ13:AJ30" si="7">SUM(AE13:AI13)</f>
        <v>803</v>
      </c>
      <c r="AK13" s="652">
        <v>577</v>
      </c>
      <c r="AL13" s="652">
        <v>511</v>
      </c>
      <c r="AM13" s="652">
        <v>66</v>
      </c>
      <c r="AN13" s="652">
        <v>702</v>
      </c>
      <c r="AO13" s="652"/>
      <c r="AP13" s="652">
        <v>76</v>
      </c>
      <c r="AQ13" s="194">
        <v>90</v>
      </c>
      <c r="AR13" s="90">
        <f t="shared" ref="AR13:AR30" si="8">+AN13+AQ13</f>
        <v>792</v>
      </c>
      <c r="AS13" s="1004">
        <v>147</v>
      </c>
      <c r="AT13" s="1004">
        <v>128</v>
      </c>
      <c r="AU13" s="1005">
        <v>19</v>
      </c>
      <c r="AV13" s="416"/>
    </row>
    <row r="14" spans="1:48">
      <c r="A14" s="921" t="s">
        <v>410</v>
      </c>
      <c r="B14" s="29"/>
      <c r="C14" s="29"/>
      <c r="D14" s="1006">
        <v>3465</v>
      </c>
      <c r="E14" s="1006">
        <v>2919</v>
      </c>
      <c r="F14" s="1006">
        <v>3233</v>
      </c>
      <c r="G14" s="1006">
        <v>2696</v>
      </c>
      <c r="H14" s="1006">
        <v>2908</v>
      </c>
      <c r="I14" s="1006">
        <v>2615</v>
      </c>
      <c r="J14" s="1006">
        <v>2014</v>
      </c>
      <c r="K14" s="1006">
        <v>2086</v>
      </c>
      <c r="L14" s="1006">
        <v>1289</v>
      </c>
      <c r="M14" s="1006">
        <v>1373</v>
      </c>
      <c r="N14" s="29">
        <f t="shared" si="3"/>
        <v>12909</v>
      </c>
      <c r="O14" s="29">
        <f t="shared" si="4"/>
        <v>11689</v>
      </c>
      <c r="P14" s="190" t="s">
        <v>410</v>
      </c>
      <c r="Q14" s="869">
        <v>1171</v>
      </c>
      <c r="R14" s="869">
        <v>918</v>
      </c>
      <c r="S14" s="869">
        <v>1167</v>
      </c>
      <c r="T14" s="869">
        <v>757</v>
      </c>
      <c r="U14" s="869">
        <v>1013</v>
      </c>
      <c r="V14" s="869">
        <v>824</v>
      </c>
      <c r="W14" s="869">
        <v>584</v>
      </c>
      <c r="X14" s="869">
        <v>570</v>
      </c>
      <c r="Y14" s="869">
        <v>295</v>
      </c>
      <c r="Z14" s="869">
        <v>305</v>
      </c>
      <c r="AA14" s="29">
        <f t="shared" si="5"/>
        <v>4230</v>
      </c>
      <c r="AB14" s="29">
        <f t="shared" si="6"/>
        <v>3374</v>
      </c>
      <c r="AC14" s="190" t="s">
        <v>410</v>
      </c>
      <c r="AD14" s="29"/>
      <c r="AE14" s="869">
        <v>177</v>
      </c>
      <c r="AF14" s="869">
        <v>170</v>
      </c>
      <c r="AG14" s="869">
        <v>169</v>
      </c>
      <c r="AH14" s="869">
        <v>152</v>
      </c>
      <c r="AI14" s="869">
        <v>148</v>
      </c>
      <c r="AJ14" s="652">
        <f t="shared" si="7"/>
        <v>816</v>
      </c>
      <c r="AK14" s="652">
        <v>610</v>
      </c>
      <c r="AL14" s="652">
        <v>512</v>
      </c>
      <c r="AM14" s="652">
        <v>98</v>
      </c>
      <c r="AN14" s="652">
        <v>542</v>
      </c>
      <c r="AO14" s="652"/>
      <c r="AP14" s="652">
        <v>30</v>
      </c>
      <c r="AQ14" s="194">
        <v>13</v>
      </c>
      <c r="AR14" s="90">
        <f t="shared" si="8"/>
        <v>555</v>
      </c>
      <c r="AS14" s="1004">
        <v>165</v>
      </c>
      <c r="AT14" s="1004">
        <v>154</v>
      </c>
      <c r="AU14" s="1005">
        <v>11</v>
      </c>
      <c r="AV14" s="416"/>
    </row>
    <row r="15" spans="1:48">
      <c r="A15" s="921" t="s">
        <v>411</v>
      </c>
      <c r="B15" s="29"/>
      <c r="C15" s="29"/>
      <c r="D15" s="1007">
        <v>3553</v>
      </c>
      <c r="E15" s="1007">
        <v>2952</v>
      </c>
      <c r="F15" s="1007">
        <v>2867</v>
      </c>
      <c r="G15" s="1007">
        <v>2529</v>
      </c>
      <c r="H15" s="1007">
        <v>2226</v>
      </c>
      <c r="I15" s="1007">
        <v>2139</v>
      </c>
      <c r="J15" s="1007">
        <v>1468</v>
      </c>
      <c r="K15" s="1007">
        <v>1405</v>
      </c>
      <c r="L15" s="1007">
        <v>779</v>
      </c>
      <c r="M15" s="1007">
        <v>756</v>
      </c>
      <c r="N15" s="29">
        <f t="shared" si="3"/>
        <v>10893</v>
      </c>
      <c r="O15" s="29">
        <f t="shared" si="4"/>
        <v>9781</v>
      </c>
      <c r="P15" s="190" t="s">
        <v>411</v>
      </c>
      <c r="Q15" s="868">
        <v>1184</v>
      </c>
      <c r="R15" s="868">
        <v>877</v>
      </c>
      <c r="S15" s="868">
        <v>869</v>
      </c>
      <c r="T15" s="868">
        <v>683</v>
      </c>
      <c r="U15" s="868">
        <v>611</v>
      </c>
      <c r="V15" s="868">
        <v>537</v>
      </c>
      <c r="W15" s="868">
        <v>416</v>
      </c>
      <c r="X15" s="868">
        <v>365</v>
      </c>
      <c r="Y15" s="868">
        <v>180</v>
      </c>
      <c r="Z15" s="868">
        <v>188</v>
      </c>
      <c r="AA15" s="29">
        <f t="shared" si="5"/>
        <v>3260</v>
      </c>
      <c r="AB15" s="29">
        <f t="shared" si="6"/>
        <v>2650</v>
      </c>
      <c r="AC15" s="190" t="s">
        <v>411</v>
      </c>
      <c r="AD15" s="29"/>
      <c r="AE15" s="1008">
        <v>148</v>
      </c>
      <c r="AF15" s="1008">
        <v>144</v>
      </c>
      <c r="AG15" s="1008">
        <v>136</v>
      </c>
      <c r="AH15" s="1008">
        <v>127</v>
      </c>
      <c r="AI15" s="1008">
        <v>100</v>
      </c>
      <c r="AJ15" s="652">
        <f t="shared" si="7"/>
        <v>655</v>
      </c>
      <c r="AK15" s="652">
        <v>442</v>
      </c>
      <c r="AL15" s="652">
        <v>340</v>
      </c>
      <c r="AM15" s="652">
        <v>102</v>
      </c>
      <c r="AN15" s="652">
        <v>364</v>
      </c>
      <c r="AO15" s="652"/>
      <c r="AP15" s="652">
        <v>52</v>
      </c>
      <c r="AQ15" s="194">
        <v>8</v>
      </c>
      <c r="AR15" s="90">
        <f t="shared" si="8"/>
        <v>372</v>
      </c>
      <c r="AS15" s="1004">
        <v>126</v>
      </c>
      <c r="AT15" s="1004">
        <v>124</v>
      </c>
      <c r="AU15" s="1005">
        <v>2</v>
      </c>
      <c r="AV15" s="416"/>
    </row>
    <row r="16" spans="1:48">
      <c r="A16" s="921" t="s">
        <v>412</v>
      </c>
      <c r="B16" s="29"/>
      <c r="C16" s="29"/>
      <c r="D16" s="1006">
        <v>3698</v>
      </c>
      <c r="E16" s="1006">
        <v>3114</v>
      </c>
      <c r="F16" s="1006">
        <v>3756</v>
      </c>
      <c r="G16" s="1006">
        <v>3246</v>
      </c>
      <c r="H16" s="1006">
        <v>3397</v>
      </c>
      <c r="I16" s="1006">
        <v>3303</v>
      </c>
      <c r="J16" s="1006">
        <v>2258</v>
      </c>
      <c r="K16" s="1006">
        <v>2354</v>
      </c>
      <c r="L16" s="1006">
        <v>1429</v>
      </c>
      <c r="M16" s="1006">
        <v>1610</v>
      </c>
      <c r="N16" s="29">
        <f t="shared" si="3"/>
        <v>14538</v>
      </c>
      <c r="O16" s="29">
        <f t="shared" si="4"/>
        <v>13627</v>
      </c>
      <c r="P16" s="190" t="s">
        <v>412</v>
      </c>
      <c r="Q16" s="869">
        <v>1042</v>
      </c>
      <c r="R16" s="869">
        <v>752</v>
      </c>
      <c r="S16" s="869">
        <v>1338</v>
      </c>
      <c r="T16" s="869">
        <v>998</v>
      </c>
      <c r="U16" s="869">
        <v>1221</v>
      </c>
      <c r="V16" s="869">
        <v>1120</v>
      </c>
      <c r="W16" s="869">
        <v>661</v>
      </c>
      <c r="X16" s="869">
        <v>622</v>
      </c>
      <c r="Y16" s="869">
        <v>322</v>
      </c>
      <c r="Z16" s="869">
        <v>350</v>
      </c>
      <c r="AA16" s="29">
        <f t="shared" si="5"/>
        <v>4584</v>
      </c>
      <c r="AB16" s="29">
        <f t="shared" si="6"/>
        <v>3842</v>
      </c>
      <c r="AC16" s="190" t="s">
        <v>412</v>
      </c>
      <c r="AD16" s="29"/>
      <c r="AE16" s="869">
        <v>196</v>
      </c>
      <c r="AF16" s="869">
        <v>208</v>
      </c>
      <c r="AG16" s="869">
        <v>195</v>
      </c>
      <c r="AH16" s="869">
        <v>167</v>
      </c>
      <c r="AI16" s="869">
        <v>153</v>
      </c>
      <c r="AJ16" s="652">
        <f t="shared" si="7"/>
        <v>919</v>
      </c>
      <c r="AK16" s="652">
        <v>653</v>
      </c>
      <c r="AL16" s="652">
        <v>538</v>
      </c>
      <c r="AM16" s="1009">
        <v>115</v>
      </c>
      <c r="AN16" s="1009">
        <v>608</v>
      </c>
      <c r="AO16" s="1009"/>
      <c r="AP16" s="1009">
        <v>94</v>
      </c>
      <c r="AQ16" s="194">
        <v>225</v>
      </c>
      <c r="AR16" s="90">
        <f t="shared" si="8"/>
        <v>833</v>
      </c>
      <c r="AS16" s="1004">
        <v>188</v>
      </c>
      <c r="AT16" s="1004">
        <v>174</v>
      </c>
      <c r="AU16" s="1005">
        <v>14</v>
      </c>
      <c r="AV16" s="416"/>
    </row>
    <row r="17" spans="1:48">
      <c r="A17" s="921" t="s">
        <v>413</v>
      </c>
      <c r="B17" s="29"/>
      <c r="C17" s="29"/>
      <c r="D17" s="1006">
        <v>2176</v>
      </c>
      <c r="E17" s="1006">
        <v>1903</v>
      </c>
      <c r="F17" s="1006">
        <v>1888</v>
      </c>
      <c r="G17" s="1006">
        <v>1718</v>
      </c>
      <c r="H17" s="1006">
        <v>1623</v>
      </c>
      <c r="I17" s="1006">
        <v>1624</v>
      </c>
      <c r="J17" s="1006">
        <v>1055</v>
      </c>
      <c r="K17" s="1006">
        <v>1097</v>
      </c>
      <c r="L17" s="1006">
        <v>446</v>
      </c>
      <c r="M17" s="1006">
        <v>546</v>
      </c>
      <c r="N17" s="29">
        <f t="shared" si="3"/>
        <v>7188</v>
      </c>
      <c r="O17" s="29">
        <f t="shared" si="4"/>
        <v>6888</v>
      </c>
      <c r="P17" s="190" t="s">
        <v>413</v>
      </c>
      <c r="Q17" s="869">
        <v>834</v>
      </c>
      <c r="R17" s="869">
        <v>596</v>
      </c>
      <c r="S17" s="869">
        <v>702</v>
      </c>
      <c r="T17" s="869">
        <v>533</v>
      </c>
      <c r="U17" s="869">
        <v>575</v>
      </c>
      <c r="V17" s="869">
        <v>545</v>
      </c>
      <c r="W17" s="869">
        <v>277</v>
      </c>
      <c r="X17" s="869">
        <v>300</v>
      </c>
      <c r="Y17" s="869">
        <v>59</v>
      </c>
      <c r="Z17" s="869">
        <v>90</v>
      </c>
      <c r="AA17" s="29">
        <f t="shared" si="5"/>
        <v>2447</v>
      </c>
      <c r="AB17" s="29">
        <f t="shared" si="6"/>
        <v>2064</v>
      </c>
      <c r="AC17" s="190" t="s">
        <v>413</v>
      </c>
      <c r="AD17" s="29"/>
      <c r="AE17" s="869">
        <v>100</v>
      </c>
      <c r="AF17" s="869">
        <v>96</v>
      </c>
      <c r="AG17" s="869">
        <v>96</v>
      </c>
      <c r="AH17" s="869">
        <v>88</v>
      </c>
      <c r="AI17" s="869">
        <v>82</v>
      </c>
      <c r="AJ17" s="652">
        <f t="shared" si="7"/>
        <v>462</v>
      </c>
      <c r="AK17" s="652">
        <v>352</v>
      </c>
      <c r="AL17" s="652">
        <v>280</v>
      </c>
      <c r="AM17" s="652">
        <v>72</v>
      </c>
      <c r="AN17" s="652">
        <v>257</v>
      </c>
      <c r="AO17" s="652"/>
      <c r="AP17" s="652">
        <v>75</v>
      </c>
      <c r="AQ17" s="194">
        <v>1</v>
      </c>
      <c r="AR17" s="90">
        <f t="shared" si="8"/>
        <v>258</v>
      </c>
      <c r="AS17" s="1004">
        <v>94</v>
      </c>
      <c r="AT17" s="1004">
        <v>91</v>
      </c>
      <c r="AU17" s="1005">
        <v>3</v>
      </c>
      <c r="AV17" s="416"/>
    </row>
    <row r="18" spans="1:48">
      <c r="A18" s="921" t="s">
        <v>414</v>
      </c>
      <c r="B18" s="29"/>
      <c r="C18" s="29"/>
      <c r="D18" s="1006">
        <v>4054</v>
      </c>
      <c r="E18" s="1006">
        <v>3609</v>
      </c>
      <c r="F18" s="1006">
        <v>3207</v>
      </c>
      <c r="G18" s="1006">
        <v>2747</v>
      </c>
      <c r="H18" s="1006">
        <v>2636</v>
      </c>
      <c r="I18" s="1006">
        <v>2527</v>
      </c>
      <c r="J18" s="1006">
        <v>1692</v>
      </c>
      <c r="K18" s="1006">
        <v>1699</v>
      </c>
      <c r="L18" s="1006">
        <v>887</v>
      </c>
      <c r="M18" s="1006">
        <v>1008</v>
      </c>
      <c r="N18" s="29">
        <f t="shared" si="3"/>
        <v>12476</v>
      </c>
      <c r="O18" s="29">
        <f t="shared" si="4"/>
        <v>11590</v>
      </c>
      <c r="P18" s="190" t="s">
        <v>414</v>
      </c>
      <c r="Q18" s="869">
        <v>1511</v>
      </c>
      <c r="R18" s="869">
        <v>1170</v>
      </c>
      <c r="S18" s="869">
        <v>1207</v>
      </c>
      <c r="T18" s="869">
        <v>861</v>
      </c>
      <c r="U18" s="869">
        <v>997</v>
      </c>
      <c r="V18" s="869">
        <v>910</v>
      </c>
      <c r="W18" s="869">
        <v>534</v>
      </c>
      <c r="X18" s="869">
        <v>516</v>
      </c>
      <c r="Y18" s="869">
        <v>192</v>
      </c>
      <c r="Z18" s="869">
        <v>239</v>
      </c>
      <c r="AA18" s="29">
        <f t="shared" si="5"/>
        <v>4441</v>
      </c>
      <c r="AB18" s="29">
        <f t="shared" si="6"/>
        <v>3696</v>
      </c>
      <c r="AC18" s="190" t="s">
        <v>414</v>
      </c>
      <c r="AD18" s="29"/>
      <c r="AE18" s="869">
        <v>228</v>
      </c>
      <c r="AF18" s="869">
        <v>220</v>
      </c>
      <c r="AG18" s="869">
        <v>212</v>
      </c>
      <c r="AH18" s="869">
        <v>201</v>
      </c>
      <c r="AI18" s="869">
        <v>174</v>
      </c>
      <c r="AJ18" s="652">
        <f t="shared" si="7"/>
        <v>1035</v>
      </c>
      <c r="AK18" s="652">
        <v>626</v>
      </c>
      <c r="AL18" s="652">
        <v>529</v>
      </c>
      <c r="AM18" s="652">
        <v>97</v>
      </c>
      <c r="AN18" s="652">
        <v>533</v>
      </c>
      <c r="AO18" s="652"/>
      <c r="AP18" s="652">
        <v>191</v>
      </c>
      <c r="AQ18" s="194">
        <v>1</v>
      </c>
      <c r="AR18" s="90">
        <f t="shared" si="8"/>
        <v>534</v>
      </c>
      <c r="AS18" s="1004">
        <v>216</v>
      </c>
      <c r="AT18" s="1004">
        <v>212</v>
      </c>
      <c r="AU18" s="1005">
        <v>4</v>
      </c>
      <c r="AV18" s="416"/>
    </row>
    <row r="19" spans="1:48">
      <c r="A19" s="921" t="s">
        <v>415</v>
      </c>
      <c r="B19" s="29"/>
      <c r="C19" s="29"/>
      <c r="D19" s="1006">
        <v>2567</v>
      </c>
      <c r="E19" s="1006">
        <v>2241</v>
      </c>
      <c r="F19" s="1006">
        <v>1776</v>
      </c>
      <c r="G19" s="1006">
        <v>1605</v>
      </c>
      <c r="H19" s="1006">
        <v>1430</v>
      </c>
      <c r="I19" s="1006">
        <v>1369</v>
      </c>
      <c r="J19" s="1006">
        <v>724</v>
      </c>
      <c r="K19" s="1006">
        <v>729</v>
      </c>
      <c r="L19" s="1006">
        <v>383</v>
      </c>
      <c r="M19" s="1006">
        <v>427</v>
      </c>
      <c r="N19" s="29">
        <f t="shared" si="3"/>
        <v>6880</v>
      </c>
      <c r="O19" s="29">
        <f t="shared" si="4"/>
        <v>6371</v>
      </c>
      <c r="P19" s="190" t="s">
        <v>415</v>
      </c>
      <c r="Q19" s="869">
        <v>879</v>
      </c>
      <c r="R19" s="869">
        <v>626</v>
      </c>
      <c r="S19" s="869">
        <v>595</v>
      </c>
      <c r="T19" s="869">
        <v>523</v>
      </c>
      <c r="U19" s="869">
        <v>505</v>
      </c>
      <c r="V19" s="869">
        <v>489</v>
      </c>
      <c r="W19" s="869">
        <v>219</v>
      </c>
      <c r="X19" s="869">
        <v>205</v>
      </c>
      <c r="Y19" s="869">
        <v>86</v>
      </c>
      <c r="Z19" s="869">
        <v>79</v>
      </c>
      <c r="AA19" s="29">
        <f t="shared" si="5"/>
        <v>2284</v>
      </c>
      <c r="AB19" s="29">
        <f t="shared" si="6"/>
        <v>1922</v>
      </c>
      <c r="AC19" s="190" t="s">
        <v>415</v>
      </c>
      <c r="AD19" s="29"/>
      <c r="AE19" s="869">
        <v>121</v>
      </c>
      <c r="AF19" s="869">
        <v>116</v>
      </c>
      <c r="AG19" s="869">
        <v>120</v>
      </c>
      <c r="AH19" s="869">
        <v>94</v>
      </c>
      <c r="AI19" s="869">
        <v>75</v>
      </c>
      <c r="AJ19" s="652">
        <f t="shared" si="7"/>
        <v>526</v>
      </c>
      <c r="AK19" s="652">
        <v>298</v>
      </c>
      <c r="AL19" s="652">
        <v>257</v>
      </c>
      <c r="AM19" s="652">
        <v>41</v>
      </c>
      <c r="AN19" s="652">
        <v>237</v>
      </c>
      <c r="AO19" s="652"/>
      <c r="AP19" s="652">
        <v>49</v>
      </c>
      <c r="AQ19" s="194">
        <v>116</v>
      </c>
      <c r="AR19" s="90">
        <f t="shared" si="8"/>
        <v>353</v>
      </c>
      <c r="AS19" s="1004">
        <v>137</v>
      </c>
      <c r="AT19" s="1004">
        <v>116</v>
      </c>
      <c r="AU19" s="1005">
        <v>21</v>
      </c>
      <c r="AV19" s="416"/>
    </row>
    <row r="20" spans="1:48">
      <c r="A20" s="921" t="s">
        <v>416</v>
      </c>
      <c r="B20" s="29"/>
      <c r="C20" s="29"/>
      <c r="D20" s="1006">
        <v>5329</v>
      </c>
      <c r="E20" s="1006">
        <v>4824</v>
      </c>
      <c r="F20" s="1006">
        <v>4115</v>
      </c>
      <c r="G20" s="1006">
        <v>3616</v>
      </c>
      <c r="H20" s="1006">
        <v>3202</v>
      </c>
      <c r="I20" s="1006">
        <v>3017</v>
      </c>
      <c r="J20" s="1006">
        <v>1779</v>
      </c>
      <c r="K20" s="1006">
        <v>1653</v>
      </c>
      <c r="L20" s="1006">
        <v>922</v>
      </c>
      <c r="M20" s="1006">
        <v>843</v>
      </c>
      <c r="N20" s="29">
        <f t="shared" si="3"/>
        <v>15347</v>
      </c>
      <c r="O20" s="29">
        <f t="shared" si="4"/>
        <v>13953</v>
      </c>
      <c r="P20" s="190" t="s">
        <v>416</v>
      </c>
      <c r="Q20" s="869">
        <v>1550</v>
      </c>
      <c r="R20" s="869">
        <v>1712</v>
      </c>
      <c r="S20" s="869">
        <v>1363</v>
      </c>
      <c r="T20" s="869">
        <v>1032</v>
      </c>
      <c r="U20" s="869">
        <v>1039</v>
      </c>
      <c r="V20" s="869">
        <v>891</v>
      </c>
      <c r="W20" s="869">
        <v>410</v>
      </c>
      <c r="X20" s="869">
        <v>504</v>
      </c>
      <c r="Y20" s="869">
        <v>183</v>
      </c>
      <c r="Z20" s="869">
        <v>182</v>
      </c>
      <c r="AA20" s="29">
        <f t="shared" si="5"/>
        <v>4545</v>
      </c>
      <c r="AB20" s="29">
        <f t="shared" si="6"/>
        <v>4321</v>
      </c>
      <c r="AC20" s="190" t="s">
        <v>416</v>
      </c>
      <c r="AD20" s="29"/>
      <c r="AE20" s="869">
        <v>220</v>
      </c>
      <c r="AF20" s="869">
        <v>216</v>
      </c>
      <c r="AG20" s="869">
        <v>208</v>
      </c>
      <c r="AH20" s="869">
        <v>181</v>
      </c>
      <c r="AI20" s="869">
        <v>154</v>
      </c>
      <c r="AJ20" s="652">
        <f t="shared" si="7"/>
        <v>979</v>
      </c>
      <c r="AK20" s="652">
        <v>540</v>
      </c>
      <c r="AL20" s="652">
        <v>441</v>
      </c>
      <c r="AM20" s="652">
        <v>99</v>
      </c>
      <c r="AN20" s="652">
        <v>416</v>
      </c>
      <c r="AO20" s="652"/>
      <c r="AP20" s="652">
        <v>99</v>
      </c>
      <c r="AQ20" s="194">
        <v>4</v>
      </c>
      <c r="AR20" s="90">
        <f t="shared" si="8"/>
        <v>420</v>
      </c>
      <c r="AS20" s="1004">
        <v>217</v>
      </c>
      <c r="AT20" s="1004">
        <v>207</v>
      </c>
      <c r="AU20" s="1005">
        <v>10</v>
      </c>
      <c r="AV20" s="416"/>
    </row>
    <row r="21" spans="1:48">
      <c r="A21" s="921" t="s">
        <v>417</v>
      </c>
      <c r="B21" s="29"/>
      <c r="C21" s="29"/>
      <c r="D21" s="1006">
        <v>1916</v>
      </c>
      <c r="E21" s="1006">
        <v>1749</v>
      </c>
      <c r="F21" s="1006">
        <v>1952</v>
      </c>
      <c r="G21" s="1006">
        <v>1686</v>
      </c>
      <c r="H21" s="1006">
        <v>1942</v>
      </c>
      <c r="I21" s="1006">
        <v>1810</v>
      </c>
      <c r="J21" s="1006">
        <v>1487</v>
      </c>
      <c r="K21" s="1006">
        <v>1464</v>
      </c>
      <c r="L21" s="1006">
        <v>1330</v>
      </c>
      <c r="M21" s="1006">
        <v>1407</v>
      </c>
      <c r="N21" s="29">
        <f t="shared" si="3"/>
        <v>8627</v>
      </c>
      <c r="O21" s="29">
        <f t="shared" si="4"/>
        <v>8116</v>
      </c>
      <c r="P21" s="190" t="s">
        <v>417</v>
      </c>
      <c r="Q21" s="869">
        <v>624</v>
      </c>
      <c r="R21" s="869">
        <v>462</v>
      </c>
      <c r="S21" s="869">
        <v>566</v>
      </c>
      <c r="T21" s="869">
        <v>372</v>
      </c>
      <c r="U21" s="869">
        <v>616</v>
      </c>
      <c r="V21" s="869">
        <v>533</v>
      </c>
      <c r="W21" s="869">
        <v>378</v>
      </c>
      <c r="X21" s="869">
        <v>314</v>
      </c>
      <c r="Y21" s="869">
        <v>375</v>
      </c>
      <c r="Z21" s="869">
        <v>403</v>
      </c>
      <c r="AA21" s="29">
        <f t="shared" si="5"/>
        <v>2559</v>
      </c>
      <c r="AB21" s="29">
        <f t="shared" si="6"/>
        <v>2084</v>
      </c>
      <c r="AC21" s="190" t="s">
        <v>417</v>
      </c>
      <c r="AD21" s="29"/>
      <c r="AE21" s="869">
        <v>83</v>
      </c>
      <c r="AF21" s="869">
        <v>80</v>
      </c>
      <c r="AG21" s="869">
        <v>90</v>
      </c>
      <c r="AH21" s="869">
        <v>77</v>
      </c>
      <c r="AI21" s="869">
        <v>79</v>
      </c>
      <c r="AJ21" s="652">
        <f t="shared" si="7"/>
        <v>409</v>
      </c>
      <c r="AK21" s="652">
        <v>266</v>
      </c>
      <c r="AL21" s="652">
        <v>240</v>
      </c>
      <c r="AM21" s="652">
        <v>26</v>
      </c>
      <c r="AN21" s="652">
        <v>390</v>
      </c>
      <c r="AO21" s="652"/>
      <c r="AP21" s="652">
        <v>16</v>
      </c>
      <c r="AQ21" s="194">
        <v>117</v>
      </c>
      <c r="AR21" s="90">
        <f t="shared" si="8"/>
        <v>507</v>
      </c>
      <c r="AS21" s="1004">
        <v>48</v>
      </c>
      <c r="AT21" s="1004">
        <v>48</v>
      </c>
      <c r="AU21" s="1005">
        <v>0</v>
      </c>
      <c r="AV21" s="416"/>
    </row>
    <row r="22" spans="1:48">
      <c r="A22" s="921" t="s">
        <v>418</v>
      </c>
      <c r="B22" s="29"/>
      <c r="C22" s="29"/>
      <c r="D22" s="1006">
        <v>5983</v>
      </c>
      <c r="E22" s="1006">
        <v>5244</v>
      </c>
      <c r="F22" s="1006">
        <v>4570</v>
      </c>
      <c r="G22" s="1006">
        <v>4262</v>
      </c>
      <c r="H22" s="1006">
        <v>3667</v>
      </c>
      <c r="I22" s="1006">
        <v>3392</v>
      </c>
      <c r="J22" s="1006">
        <v>2112</v>
      </c>
      <c r="K22" s="1006">
        <v>2071</v>
      </c>
      <c r="L22" s="1006">
        <v>1294</v>
      </c>
      <c r="M22" s="1006">
        <v>1287</v>
      </c>
      <c r="N22" s="29">
        <f t="shared" si="3"/>
        <v>17626</v>
      </c>
      <c r="O22" s="29">
        <f t="shared" si="4"/>
        <v>16256</v>
      </c>
      <c r="P22" s="190" t="s">
        <v>418</v>
      </c>
      <c r="Q22" s="869">
        <v>2066</v>
      </c>
      <c r="R22" s="869">
        <v>1715</v>
      </c>
      <c r="S22" s="869">
        <v>1518</v>
      </c>
      <c r="T22" s="869">
        <v>1328</v>
      </c>
      <c r="U22" s="869">
        <v>1100</v>
      </c>
      <c r="V22" s="869">
        <v>1043</v>
      </c>
      <c r="W22" s="869">
        <v>444</v>
      </c>
      <c r="X22" s="869">
        <v>443</v>
      </c>
      <c r="Y22" s="869">
        <v>299</v>
      </c>
      <c r="Z22" s="869">
        <v>304</v>
      </c>
      <c r="AA22" s="29">
        <f t="shared" si="5"/>
        <v>5427</v>
      </c>
      <c r="AB22" s="29">
        <f t="shared" si="6"/>
        <v>4833</v>
      </c>
      <c r="AC22" s="190" t="s">
        <v>418</v>
      </c>
      <c r="AD22" s="29"/>
      <c r="AE22" s="869">
        <v>202</v>
      </c>
      <c r="AF22" s="869">
        <v>202</v>
      </c>
      <c r="AG22" s="869">
        <v>187</v>
      </c>
      <c r="AH22" s="869">
        <v>165</v>
      </c>
      <c r="AI22" s="869">
        <v>159</v>
      </c>
      <c r="AJ22" s="652">
        <f t="shared" si="7"/>
        <v>915</v>
      </c>
      <c r="AK22" s="652">
        <v>630</v>
      </c>
      <c r="AL22" s="652">
        <v>545</v>
      </c>
      <c r="AM22" s="652">
        <v>85</v>
      </c>
      <c r="AN22" s="652">
        <v>556</v>
      </c>
      <c r="AO22" s="652"/>
      <c r="AP22" s="652">
        <v>102</v>
      </c>
      <c r="AQ22" s="194">
        <v>11</v>
      </c>
      <c r="AR22" s="90">
        <f t="shared" si="8"/>
        <v>567</v>
      </c>
      <c r="AS22" s="1004">
        <v>184</v>
      </c>
      <c r="AT22" s="1004">
        <v>178</v>
      </c>
      <c r="AU22" s="1005">
        <v>6</v>
      </c>
      <c r="AV22" s="416"/>
    </row>
    <row r="23" spans="1:48">
      <c r="A23" s="921" t="s">
        <v>419</v>
      </c>
      <c r="B23" s="29"/>
      <c r="C23" s="29"/>
      <c r="D23" s="1006">
        <v>5516</v>
      </c>
      <c r="E23" s="1006">
        <v>4786</v>
      </c>
      <c r="F23" s="1006">
        <v>4306</v>
      </c>
      <c r="G23" s="1006">
        <v>3829</v>
      </c>
      <c r="H23" s="1006">
        <v>3374</v>
      </c>
      <c r="I23" s="1006">
        <v>3541</v>
      </c>
      <c r="J23" s="1006">
        <v>2069</v>
      </c>
      <c r="K23" s="1006">
        <v>2161</v>
      </c>
      <c r="L23" s="1006">
        <v>969</v>
      </c>
      <c r="M23" s="1006">
        <v>1108</v>
      </c>
      <c r="N23" s="29">
        <f t="shared" si="3"/>
        <v>16234</v>
      </c>
      <c r="O23" s="29">
        <f t="shared" si="4"/>
        <v>15425</v>
      </c>
      <c r="P23" s="190" t="s">
        <v>419</v>
      </c>
      <c r="Q23" s="869">
        <v>2274</v>
      </c>
      <c r="R23" s="869">
        <v>1720</v>
      </c>
      <c r="S23" s="869">
        <v>1458</v>
      </c>
      <c r="T23" s="869">
        <v>1154</v>
      </c>
      <c r="U23" s="869">
        <v>1076</v>
      </c>
      <c r="V23" s="869">
        <v>1119</v>
      </c>
      <c r="W23" s="869">
        <v>526</v>
      </c>
      <c r="X23" s="869">
        <v>590</v>
      </c>
      <c r="Y23" s="869">
        <v>120</v>
      </c>
      <c r="Z23" s="869">
        <v>166</v>
      </c>
      <c r="AA23" s="29">
        <f t="shared" si="5"/>
        <v>5454</v>
      </c>
      <c r="AB23" s="29">
        <f t="shared" si="6"/>
        <v>4749</v>
      </c>
      <c r="AC23" s="190" t="s">
        <v>419</v>
      </c>
      <c r="AD23" s="29"/>
      <c r="AE23" s="869">
        <v>219</v>
      </c>
      <c r="AF23" s="869">
        <v>204</v>
      </c>
      <c r="AG23" s="869">
        <v>203</v>
      </c>
      <c r="AH23" s="869">
        <v>184</v>
      </c>
      <c r="AI23" s="869">
        <v>162</v>
      </c>
      <c r="AJ23" s="652">
        <f t="shared" si="7"/>
        <v>972</v>
      </c>
      <c r="AK23" s="652">
        <v>604</v>
      </c>
      <c r="AL23" s="652">
        <v>517</v>
      </c>
      <c r="AM23" s="652">
        <v>87</v>
      </c>
      <c r="AN23" s="652">
        <v>546</v>
      </c>
      <c r="AO23" s="652"/>
      <c r="AP23" s="652">
        <v>135</v>
      </c>
      <c r="AQ23" s="194">
        <v>12</v>
      </c>
      <c r="AR23" s="90">
        <f t="shared" si="8"/>
        <v>558</v>
      </c>
      <c r="AS23" s="1004">
        <v>192</v>
      </c>
      <c r="AT23" s="1004">
        <v>185</v>
      </c>
      <c r="AU23" s="1005">
        <v>7</v>
      </c>
      <c r="AV23" s="416"/>
    </row>
    <row r="24" spans="1:48">
      <c r="A24" s="921" t="s">
        <v>420</v>
      </c>
      <c r="B24" s="29"/>
      <c r="C24" s="29"/>
      <c r="D24" s="1006">
        <v>5277</v>
      </c>
      <c r="E24" s="1006">
        <v>4842</v>
      </c>
      <c r="F24" s="1006">
        <v>3848</v>
      </c>
      <c r="G24" s="1006">
        <v>3439</v>
      </c>
      <c r="H24" s="1006">
        <v>3169</v>
      </c>
      <c r="I24" s="1006">
        <v>2868</v>
      </c>
      <c r="J24" s="1006">
        <v>1804</v>
      </c>
      <c r="K24" s="1006">
        <v>1667</v>
      </c>
      <c r="L24" s="1006">
        <v>936</v>
      </c>
      <c r="M24" s="1006">
        <v>874</v>
      </c>
      <c r="N24" s="29">
        <f t="shared" si="3"/>
        <v>15034</v>
      </c>
      <c r="O24" s="29">
        <f t="shared" si="4"/>
        <v>13690</v>
      </c>
      <c r="P24" s="190" t="s">
        <v>420</v>
      </c>
      <c r="Q24" s="869">
        <v>1992</v>
      </c>
      <c r="R24" s="869">
        <v>1716</v>
      </c>
      <c r="S24" s="869">
        <v>1246</v>
      </c>
      <c r="T24" s="869">
        <v>982</v>
      </c>
      <c r="U24" s="869">
        <v>1023</v>
      </c>
      <c r="V24" s="869">
        <v>755</v>
      </c>
      <c r="W24" s="869">
        <v>431</v>
      </c>
      <c r="X24" s="869">
        <v>421</v>
      </c>
      <c r="Y24" s="869">
        <v>184</v>
      </c>
      <c r="Z24" s="869">
        <v>178</v>
      </c>
      <c r="AA24" s="29">
        <f t="shared" si="5"/>
        <v>4876</v>
      </c>
      <c r="AB24" s="29">
        <f t="shared" si="6"/>
        <v>4052</v>
      </c>
      <c r="AC24" s="190" t="s">
        <v>420</v>
      </c>
      <c r="AD24" s="29"/>
      <c r="AE24" s="869">
        <v>191</v>
      </c>
      <c r="AF24" s="869">
        <v>178</v>
      </c>
      <c r="AG24" s="869">
        <v>178</v>
      </c>
      <c r="AH24" s="869">
        <v>158</v>
      </c>
      <c r="AI24" s="869">
        <v>144</v>
      </c>
      <c r="AJ24" s="652">
        <f t="shared" si="7"/>
        <v>849</v>
      </c>
      <c r="AK24" s="652">
        <v>489</v>
      </c>
      <c r="AL24" s="652">
        <v>440</v>
      </c>
      <c r="AM24" s="652">
        <v>49</v>
      </c>
      <c r="AN24" s="652">
        <v>503</v>
      </c>
      <c r="AO24" s="652"/>
      <c r="AP24" s="652">
        <v>146</v>
      </c>
      <c r="AQ24" s="194">
        <v>4</v>
      </c>
      <c r="AR24" s="90">
        <f t="shared" si="8"/>
        <v>507</v>
      </c>
      <c r="AS24" s="1004">
        <v>190</v>
      </c>
      <c r="AT24" s="1004">
        <v>173</v>
      </c>
      <c r="AU24" s="1005">
        <v>17</v>
      </c>
      <c r="AV24" s="416"/>
    </row>
    <row r="25" spans="1:48">
      <c r="A25" s="921" t="s">
        <v>421</v>
      </c>
      <c r="B25" s="29"/>
      <c r="C25" s="29"/>
      <c r="D25" s="1006">
        <v>2400</v>
      </c>
      <c r="E25" s="1006">
        <v>2146</v>
      </c>
      <c r="F25" s="1006">
        <v>2036</v>
      </c>
      <c r="G25" s="1006">
        <v>1705</v>
      </c>
      <c r="H25" s="1006">
        <v>1776</v>
      </c>
      <c r="I25" s="1006">
        <v>1766</v>
      </c>
      <c r="J25" s="1006">
        <v>1110</v>
      </c>
      <c r="K25" s="1006">
        <v>1188</v>
      </c>
      <c r="L25" s="1006">
        <v>623</v>
      </c>
      <c r="M25" s="1006">
        <v>663</v>
      </c>
      <c r="N25" s="29">
        <f t="shared" si="3"/>
        <v>7945</v>
      </c>
      <c r="O25" s="29">
        <f t="shared" si="4"/>
        <v>7468</v>
      </c>
      <c r="P25" s="190" t="s">
        <v>421</v>
      </c>
      <c r="Q25" s="869">
        <v>712</v>
      </c>
      <c r="R25" s="869">
        <v>600</v>
      </c>
      <c r="S25" s="869">
        <v>643</v>
      </c>
      <c r="T25" s="869">
        <v>466</v>
      </c>
      <c r="U25" s="869">
        <v>552</v>
      </c>
      <c r="V25" s="869">
        <v>484</v>
      </c>
      <c r="W25" s="869">
        <v>268</v>
      </c>
      <c r="X25" s="869">
        <v>323</v>
      </c>
      <c r="Y25" s="869">
        <v>130</v>
      </c>
      <c r="Z25" s="869">
        <v>155</v>
      </c>
      <c r="AA25" s="29">
        <f t="shared" si="5"/>
        <v>2305</v>
      </c>
      <c r="AB25" s="29">
        <f t="shared" si="6"/>
        <v>2028</v>
      </c>
      <c r="AC25" s="190" t="s">
        <v>421</v>
      </c>
      <c r="AD25" s="29"/>
      <c r="AE25" s="869">
        <v>112</v>
      </c>
      <c r="AF25" s="869">
        <v>110</v>
      </c>
      <c r="AG25" s="869">
        <v>110</v>
      </c>
      <c r="AH25" s="869">
        <v>106</v>
      </c>
      <c r="AI25" s="869">
        <v>101</v>
      </c>
      <c r="AJ25" s="652">
        <f t="shared" si="7"/>
        <v>539</v>
      </c>
      <c r="AK25" s="652">
        <v>333</v>
      </c>
      <c r="AL25" s="652">
        <v>298</v>
      </c>
      <c r="AM25" s="652">
        <v>35</v>
      </c>
      <c r="AN25" s="652">
        <v>301</v>
      </c>
      <c r="AO25" s="652"/>
      <c r="AP25" s="652">
        <v>110</v>
      </c>
      <c r="AQ25" s="194">
        <v>3</v>
      </c>
      <c r="AR25" s="90">
        <f t="shared" si="8"/>
        <v>304</v>
      </c>
      <c r="AS25" s="1004">
        <v>122</v>
      </c>
      <c r="AT25" s="1004">
        <v>107</v>
      </c>
      <c r="AU25" s="1005">
        <v>15</v>
      </c>
      <c r="AV25" s="416"/>
    </row>
    <row r="26" spans="1:48">
      <c r="A26" s="921" t="s">
        <v>422</v>
      </c>
      <c r="B26" s="29"/>
      <c r="C26" s="29"/>
      <c r="D26" s="1006">
        <v>1937</v>
      </c>
      <c r="E26" s="1006">
        <v>1753</v>
      </c>
      <c r="F26" s="1006">
        <v>1071</v>
      </c>
      <c r="G26" s="1006">
        <v>1064</v>
      </c>
      <c r="H26" s="1006">
        <v>805</v>
      </c>
      <c r="I26" s="1006">
        <v>715</v>
      </c>
      <c r="J26" s="1006">
        <v>424</v>
      </c>
      <c r="K26" s="1006">
        <v>422</v>
      </c>
      <c r="L26" s="1006">
        <v>203</v>
      </c>
      <c r="M26" s="1006">
        <v>200</v>
      </c>
      <c r="N26" s="29">
        <f t="shared" si="3"/>
        <v>4440</v>
      </c>
      <c r="O26" s="29">
        <f t="shared" si="4"/>
        <v>4154</v>
      </c>
      <c r="P26" s="190" t="s">
        <v>422</v>
      </c>
      <c r="Q26" s="869">
        <v>546</v>
      </c>
      <c r="R26" s="869">
        <v>438</v>
      </c>
      <c r="S26" s="869">
        <v>304</v>
      </c>
      <c r="T26" s="869">
        <v>269</v>
      </c>
      <c r="U26" s="869">
        <v>233</v>
      </c>
      <c r="V26" s="869">
        <v>209</v>
      </c>
      <c r="W26" s="869">
        <v>99</v>
      </c>
      <c r="X26" s="869">
        <v>101</v>
      </c>
      <c r="Y26" s="869">
        <v>28</v>
      </c>
      <c r="Z26" s="869">
        <v>30</v>
      </c>
      <c r="AA26" s="29">
        <f t="shared" si="5"/>
        <v>1210</v>
      </c>
      <c r="AB26" s="29">
        <f t="shared" si="6"/>
        <v>1047</v>
      </c>
      <c r="AC26" s="190" t="s">
        <v>422</v>
      </c>
      <c r="AD26" s="29"/>
      <c r="AE26" s="869">
        <v>89</v>
      </c>
      <c r="AF26" s="869">
        <v>83</v>
      </c>
      <c r="AG26" s="869">
        <v>74</v>
      </c>
      <c r="AH26" s="869">
        <v>52</v>
      </c>
      <c r="AI26" s="869">
        <v>36</v>
      </c>
      <c r="AJ26" s="652">
        <f t="shared" si="7"/>
        <v>334</v>
      </c>
      <c r="AK26" s="652">
        <v>184</v>
      </c>
      <c r="AL26" s="652">
        <v>160</v>
      </c>
      <c r="AM26" s="652">
        <v>24</v>
      </c>
      <c r="AN26" s="652">
        <v>174</v>
      </c>
      <c r="AO26" s="652"/>
      <c r="AP26" s="652">
        <v>59</v>
      </c>
      <c r="AQ26" s="194">
        <v>0</v>
      </c>
      <c r="AR26" s="90">
        <f t="shared" si="8"/>
        <v>174</v>
      </c>
      <c r="AS26" s="1004">
        <v>88</v>
      </c>
      <c r="AT26" s="1004">
        <v>72</v>
      </c>
      <c r="AU26" s="1005">
        <v>16</v>
      </c>
      <c r="AV26" s="416"/>
    </row>
    <row r="27" spans="1:48">
      <c r="A27" s="921" t="s">
        <v>423</v>
      </c>
      <c r="B27" s="29"/>
      <c r="C27" s="29"/>
      <c r="D27" s="1006">
        <v>3919</v>
      </c>
      <c r="E27" s="1006">
        <v>3321</v>
      </c>
      <c r="F27" s="1006">
        <v>3820</v>
      </c>
      <c r="G27" s="1006">
        <v>3296</v>
      </c>
      <c r="H27" s="1006">
        <v>3669</v>
      </c>
      <c r="I27" s="1006">
        <v>3149</v>
      </c>
      <c r="J27" s="1006">
        <v>2568</v>
      </c>
      <c r="K27" s="1006">
        <v>2478</v>
      </c>
      <c r="L27" s="1006">
        <v>1742</v>
      </c>
      <c r="M27" s="1006">
        <v>1903</v>
      </c>
      <c r="N27" s="29">
        <f t="shared" si="3"/>
        <v>15718</v>
      </c>
      <c r="O27" s="29">
        <f t="shared" si="4"/>
        <v>14147</v>
      </c>
      <c r="P27" s="190" t="s">
        <v>423</v>
      </c>
      <c r="Q27" s="869">
        <v>1343</v>
      </c>
      <c r="R27" s="869">
        <v>971</v>
      </c>
      <c r="S27" s="869">
        <v>1376</v>
      </c>
      <c r="T27" s="869">
        <v>965</v>
      </c>
      <c r="U27" s="869">
        <v>1416</v>
      </c>
      <c r="V27" s="869">
        <v>1097</v>
      </c>
      <c r="W27" s="869">
        <v>798</v>
      </c>
      <c r="X27" s="869">
        <v>741</v>
      </c>
      <c r="Y27" s="869">
        <v>405</v>
      </c>
      <c r="Z27" s="869">
        <v>588</v>
      </c>
      <c r="AA27" s="29">
        <f t="shared" si="5"/>
        <v>5338</v>
      </c>
      <c r="AB27" s="29">
        <f t="shared" si="6"/>
        <v>4362</v>
      </c>
      <c r="AC27" s="190" t="s">
        <v>423</v>
      </c>
      <c r="AD27" s="29"/>
      <c r="AE27" s="869">
        <v>235</v>
      </c>
      <c r="AF27" s="869">
        <v>238</v>
      </c>
      <c r="AG27" s="869">
        <v>234</v>
      </c>
      <c r="AH27" s="869">
        <v>217</v>
      </c>
      <c r="AI27" s="869">
        <v>212</v>
      </c>
      <c r="AJ27" s="652">
        <f t="shared" si="7"/>
        <v>1136</v>
      </c>
      <c r="AK27" s="652">
        <v>955</v>
      </c>
      <c r="AL27" s="652">
        <v>799</v>
      </c>
      <c r="AM27" s="652">
        <v>156</v>
      </c>
      <c r="AN27" s="652">
        <v>628</v>
      </c>
      <c r="AO27" s="652"/>
      <c r="AP27" s="652">
        <v>80</v>
      </c>
      <c r="AQ27" s="194">
        <v>11</v>
      </c>
      <c r="AR27" s="90">
        <f t="shared" si="8"/>
        <v>639</v>
      </c>
      <c r="AS27" s="1004">
        <v>241</v>
      </c>
      <c r="AT27" s="1004">
        <v>233</v>
      </c>
      <c r="AU27" s="1005">
        <v>8</v>
      </c>
      <c r="AV27" s="416"/>
    </row>
    <row r="28" spans="1:48">
      <c r="A28" s="921" t="s">
        <v>424</v>
      </c>
      <c r="B28" s="29"/>
      <c r="C28" s="29"/>
      <c r="D28" s="1006">
        <v>3637</v>
      </c>
      <c r="E28" s="1006">
        <v>3399</v>
      </c>
      <c r="F28" s="1006">
        <v>2780</v>
      </c>
      <c r="G28" s="1006">
        <v>2447</v>
      </c>
      <c r="H28" s="1006">
        <v>2161</v>
      </c>
      <c r="I28" s="1006">
        <v>2087</v>
      </c>
      <c r="J28" s="1006">
        <v>1223</v>
      </c>
      <c r="K28" s="1006">
        <v>1288</v>
      </c>
      <c r="L28" s="1006">
        <v>632</v>
      </c>
      <c r="M28" s="1006">
        <v>697</v>
      </c>
      <c r="N28" s="29">
        <f t="shared" si="3"/>
        <v>10433</v>
      </c>
      <c r="O28" s="29">
        <f t="shared" si="4"/>
        <v>9918</v>
      </c>
      <c r="P28" s="190" t="s">
        <v>424</v>
      </c>
      <c r="Q28" s="869">
        <v>1386</v>
      </c>
      <c r="R28" s="869">
        <v>1146</v>
      </c>
      <c r="S28" s="869">
        <v>995</v>
      </c>
      <c r="T28" s="869">
        <v>762</v>
      </c>
      <c r="U28" s="869">
        <v>785</v>
      </c>
      <c r="V28" s="869">
        <v>718</v>
      </c>
      <c r="W28" s="869">
        <v>347</v>
      </c>
      <c r="X28" s="869">
        <v>356</v>
      </c>
      <c r="Y28" s="869">
        <v>157</v>
      </c>
      <c r="Z28" s="869">
        <v>182</v>
      </c>
      <c r="AA28" s="29">
        <f t="shared" si="5"/>
        <v>3670</v>
      </c>
      <c r="AB28" s="29">
        <f t="shared" si="6"/>
        <v>3164</v>
      </c>
      <c r="AC28" s="190" t="s">
        <v>424</v>
      </c>
      <c r="AD28" s="29"/>
      <c r="AE28" s="869">
        <v>141</v>
      </c>
      <c r="AF28" s="869">
        <v>137</v>
      </c>
      <c r="AG28" s="869">
        <v>135</v>
      </c>
      <c r="AH28" s="869">
        <v>110</v>
      </c>
      <c r="AI28" s="869">
        <v>83</v>
      </c>
      <c r="AJ28" s="652">
        <f t="shared" si="7"/>
        <v>606</v>
      </c>
      <c r="AK28" s="652">
        <v>354</v>
      </c>
      <c r="AL28" s="652">
        <v>314</v>
      </c>
      <c r="AM28" s="652">
        <v>40</v>
      </c>
      <c r="AN28" s="652">
        <v>339</v>
      </c>
      <c r="AO28" s="652"/>
      <c r="AP28" s="652">
        <v>69</v>
      </c>
      <c r="AQ28" s="194">
        <v>127</v>
      </c>
      <c r="AR28" s="90">
        <f t="shared" si="8"/>
        <v>466</v>
      </c>
      <c r="AS28" s="1004">
        <v>135</v>
      </c>
      <c r="AT28" s="1004">
        <v>131</v>
      </c>
      <c r="AU28" s="1005">
        <v>4</v>
      </c>
      <c r="AV28" s="416"/>
    </row>
    <row r="29" spans="1:48">
      <c r="A29" s="921" t="s">
        <v>425</v>
      </c>
      <c r="B29" s="29"/>
      <c r="C29" s="29"/>
      <c r="D29" s="1006">
        <v>3055</v>
      </c>
      <c r="E29" s="1006">
        <v>2648</v>
      </c>
      <c r="F29" s="1006">
        <v>2362</v>
      </c>
      <c r="G29" s="1006">
        <v>2142</v>
      </c>
      <c r="H29" s="1006">
        <v>1767</v>
      </c>
      <c r="I29" s="1006">
        <v>1734</v>
      </c>
      <c r="J29" s="1006">
        <v>1040</v>
      </c>
      <c r="K29" s="1006">
        <v>1065</v>
      </c>
      <c r="L29" s="1006">
        <v>613</v>
      </c>
      <c r="M29" s="1006">
        <v>643</v>
      </c>
      <c r="N29" s="29">
        <f t="shared" si="3"/>
        <v>8837</v>
      </c>
      <c r="O29" s="29">
        <f t="shared" si="4"/>
        <v>8232</v>
      </c>
      <c r="P29" s="190" t="s">
        <v>425</v>
      </c>
      <c r="Q29" s="869">
        <v>1068</v>
      </c>
      <c r="R29" s="869">
        <v>862</v>
      </c>
      <c r="S29" s="869">
        <v>735</v>
      </c>
      <c r="T29" s="869">
        <v>585</v>
      </c>
      <c r="U29" s="869">
        <v>582</v>
      </c>
      <c r="V29" s="869">
        <v>498</v>
      </c>
      <c r="W29" s="869">
        <v>240</v>
      </c>
      <c r="X29" s="869">
        <v>217</v>
      </c>
      <c r="Y29" s="869">
        <v>98</v>
      </c>
      <c r="Z29" s="869">
        <v>120</v>
      </c>
      <c r="AA29" s="29">
        <f t="shared" si="5"/>
        <v>2723</v>
      </c>
      <c r="AB29" s="29">
        <f t="shared" si="6"/>
        <v>2282</v>
      </c>
      <c r="AC29" s="190" t="s">
        <v>425</v>
      </c>
      <c r="AD29" s="29"/>
      <c r="AE29" s="869">
        <v>132</v>
      </c>
      <c r="AF29" s="869">
        <v>127</v>
      </c>
      <c r="AG29" s="869">
        <v>123</v>
      </c>
      <c r="AH29" s="869">
        <v>113</v>
      </c>
      <c r="AI29" s="869">
        <v>100</v>
      </c>
      <c r="AJ29" s="652">
        <f t="shared" si="7"/>
        <v>595</v>
      </c>
      <c r="AK29" s="652">
        <v>327</v>
      </c>
      <c r="AL29" s="652">
        <v>311</v>
      </c>
      <c r="AM29" s="652">
        <v>16</v>
      </c>
      <c r="AN29" s="652">
        <v>351</v>
      </c>
      <c r="AO29" s="652"/>
      <c r="AP29" s="652">
        <v>78</v>
      </c>
      <c r="AQ29" s="194">
        <v>1</v>
      </c>
      <c r="AR29" s="90">
        <f t="shared" si="8"/>
        <v>352</v>
      </c>
      <c r="AS29" s="1004">
        <v>129</v>
      </c>
      <c r="AT29" s="1004">
        <v>125</v>
      </c>
      <c r="AU29" s="1005">
        <v>4</v>
      </c>
      <c r="AV29" s="416"/>
    </row>
    <row r="30" spans="1:48">
      <c r="A30" s="994" t="s">
        <v>426</v>
      </c>
      <c r="B30" s="224"/>
      <c r="C30" s="224"/>
      <c r="D30" s="1010">
        <v>4960</v>
      </c>
      <c r="E30" s="1010">
        <v>4471</v>
      </c>
      <c r="F30" s="1010">
        <v>3387</v>
      </c>
      <c r="G30" s="1010">
        <v>2997</v>
      </c>
      <c r="H30" s="1010">
        <v>2613</v>
      </c>
      <c r="I30" s="1010">
        <v>2421</v>
      </c>
      <c r="J30" s="1010">
        <v>1589</v>
      </c>
      <c r="K30" s="1010">
        <v>1548</v>
      </c>
      <c r="L30" s="1010">
        <v>870</v>
      </c>
      <c r="M30" s="1010">
        <v>833</v>
      </c>
      <c r="N30" s="224">
        <f t="shared" si="3"/>
        <v>13419</v>
      </c>
      <c r="O30" s="224">
        <f t="shared" si="4"/>
        <v>12270</v>
      </c>
      <c r="P30" s="188" t="s">
        <v>426</v>
      </c>
      <c r="Q30" s="871">
        <v>1648</v>
      </c>
      <c r="R30" s="871">
        <v>1420</v>
      </c>
      <c r="S30" s="871">
        <v>1047</v>
      </c>
      <c r="T30" s="871">
        <v>764</v>
      </c>
      <c r="U30" s="871">
        <v>863</v>
      </c>
      <c r="V30" s="871">
        <v>714</v>
      </c>
      <c r="W30" s="871">
        <v>430</v>
      </c>
      <c r="X30" s="871">
        <v>405</v>
      </c>
      <c r="Y30" s="871">
        <v>132</v>
      </c>
      <c r="Z30" s="871">
        <v>131</v>
      </c>
      <c r="AA30" s="224">
        <f t="shared" si="5"/>
        <v>4120</v>
      </c>
      <c r="AB30" s="224">
        <f t="shared" si="6"/>
        <v>3434</v>
      </c>
      <c r="AC30" s="188" t="s">
        <v>426</v>
      </c>
      <c r="AD30" s="224"/>
      <c r="AE30" s="466">
        <v>203</v>
      </c>
      <c r="AF30" s="466">
        <v>191</v>
      </c>
      <c r="AG30" s="466">
        <v>184</v>
      </c>
      <c r="AH30" s="466">
        <v>159</v>
      </c>
      <c r="AI30" s="466">
        <v>127</v>
      </c>
      <c r="AJ30" s="1011">
        <f t="shared" si="7"/>
        <v>864</v>
      </c>
      <c r="AK30" s="1011">
        <v>481</v>
      </c>
      <c r="AL30" s="1011">
        <v>437</v>
      </c>
      <c r="AM30" s="1011">
        <v>44</v>
      </c>
      <c r="AN30" s="1011">
        <v>498</v>
      </c>
      <c r="AO30" s="1011"/>
      <c r="AP30" s="1011">
        <v>79</v>
      </c>
      <c r="AQ30" s="411">
        <v>3</v>
      </c>
      <c r="AR30" s="1049">
        <f t="shared" si="8"/>
        <v>501</v>
      </c>
      <c r="AS30" s="1011">
        <v>183</v>
      </c>
      <c r="AT30" s="1011">
        <v>181</v>
      </c>
      <c r="AU30" s="1012">
        <v>2</v>
      </c>
      <c r="AV30" s="416"/>
    </row>
    <row r="32" spans="1:48">
      <c r="A32" s="980" t="s">
        <v>527</v>
      </c>
      <c r="B32" s="980"/>
      <c r="C32" s="980"/>
      <c r="D32" s="1013"/>
      <c r="E32" s="1013"/>
      <c r="F32" s="1013"/>
      <c r="G32" s="1013"/>
      <c r="H32" s="1013"/>
      <c r="I32" s="1013"/>
      <c r="J32" s="1013"/>
      <c r="K32" s="1013"/>
      <c r="L32" s="1013"/>
      <c r="M32" s="1013"/>
      <c r="N32" s="980"/>
      <c r="O32" s="980"/>
      <c r="P32" s="181" t="s">
        <v>528</v>
      </c>
      <c r="Q32" s="980"/>
      <c r="R32" s="980"/>
      <c r="S32" s="980"/>
      <c r="T32" s="980"/>
      <c r="U32" s="980"/>
      <c r="V32" s="980"/>
      <c r="W32" s="980"/>
      <c r="X32" s="980"/>
      <c r="Y32" s="980"/>
      <c r="Z32" s="980"/>
      <c r="AA32" s="980"/>
      <c r="AB32" s="980"/>
      <c r="AC32" s="181" t="s">
        <v>529</v>
      </c>
      <c r="AD32" s="980"/>
      <c r="AE32" s="980"/>
      <c r="AF32" s="980"/>
      <c r="AG32" s="980"/>
      <c r="AH32" s="980"/>
      <c r="AI32" s="980"/>
      <c r="AJ32" s="980"/>
      <c r="AK32" s="980"/>
      <c r="AL32" s="980"/>
      <c r="AM32" s="980"/>
      <c r="AN32" s="980"/>
      <c r="AO32" s="980"/>
      <c r="AP32" s="980"/>
      <c r="AQ32" s="980"/>
      <c r="AR32" s="985"/>
      <c r="AS32" s="985"/>
      <c r="AT32" s="985"/>
    </row>
    <row r="33" spans="1:50">
      <c r="A33" s="980" t="s">
        <v>372</v>
      </c>
      <c r="B33" s="980"/>
      <c r="C33" s="980"/>
      <c r="D33" s="1013"/>
      <c r="E33" s="1013"/>
      <c r="F33" s="1013"/>
      <c r="G33" s="1013"/>
      <c r="H33" s="1013"/>
      <c r="I33" s="1013"/>
      <c r="J33" s="1013"/>
      <c r="K33" s="1013"/>
      <c r="L33" s="1013"/>
      <c r="M33" s="1013"/>
      <c r="N33" s="980"/>
      <c r="O33" s="980"/>
      <c r="P33" s="181" t="s">
        <v>372</v>
      </c>
      <c r="Q33" s="980"/>
      <c r="R33" s="980"/>
      <c r="S33" s="980"/>
      <c r="T33" s="980"/>
      <c r="U33" s="980"/>
      <c r="V33" s="980"/>
      <c r="W33" s="980"/>
      <c r="X33" s="980"/>
      <c r="Y33" s="980"/>
      <c r="Z33" s="980"/>
      <c r="AA33" s="980"/>
      <c r="AB33" s="980"/>
      <c r="AC33" s="181" t="s">
        <v>373</v>
      </c>
      <c r="AD33" s="980"/>
      <c r="AE33" s="980"/>
      <c r="AF33" s="980"/>
      <c r="AG33" s="980"/>
      <c r="AH33" s="980"/>
      <c r="AI33" s="980"/>
      <c r="AJ33" s="980"/>
      <c r="AK33" s="980"/>
      <c r="AL33" s="980"/>
      <c r="AM33" s="980"/>
      <c r="AN33" s="980"/>
      <c r="AO33" s="980"/>
      <c r="AP33" s="980"/>
      <c r="AQ33" s="980"/>
      <c r="AR33" s="985"/>
      <c r="AS33" s="985"/>
      <c r="AT33" s="985"/>
    </row>
    <row r="34" spans="1:50">
      <c r="A34" s="980" t="s">
        <v>1</v>
      </c>
      <c r="B34" s="980"/>
      <c r="C34" s="980"/>
      <c r="D34" s="1013"/>
      <c r="E34" s="1013"/>
      <c r="F34" s="1013"/>
      <c r="G34" s="1013"/>
      <c r="H34" s="1013"/>
      <c r="I34" s="1013"/>
      <c r="J34" s="1013"/>
      <c r="K34" s="1013"/>
      <c r="L34" s="1013"/>
      <c r="M34" s="1013"/>
      <c r="N34" s="980"/>
      <c r="O34" s="980"/>
      <c r="P34" s="181" t="s">
        <v>1</v>
      </c>
      <c r="Q34" s="980"/>
      <c r="R34" s="980"/>
      <c r="S34" s="980"/>
      <c r="T34" s="980"/>
      <c r="U34" s="980"/>
      <c r="V34" s="980"/>
      <c r="W34" s="980"/>
      <c r="X34" s="980"/>
      <c r="Y34" s="980"/>
      <c r="Z34" s="980"/>
      <c r="AA34" s="980"/>
      <c r="AB34" s="980"/>
      <c r="AC34" s="181" t="s">
        <v>1</v>
      </c>
      <c r="AD34" s="980"/>
      <c r="AE34" s="980"/>
      <c r="AF34" s="980"/>
      <c r="AG34" s="980"/>
      <c r="AH34" s="980"/>
      <c r="AI34" s="980"/>
      <c r="AJ34" s="980"/>
      <c r="AK34" s="980"/>
      <c r="AL34" s="980"/>
      <c r="AM34" s="980"/>
      <c r="AN34" s="980"/>
      <c r="AO34" s="980"/>
      <c r="AP34" s="980"/>
      <c r="AQ34" s="980"/>
      <c r="AR34" s="985"/>
      <c r="AS34" s="985"/>
      <c r="AT34" s="985"/>
    </row>
    <row r="35" spans="1:50">
      <c r="B35" s="985"/>
      <c r="C35" s="985"/>
      <c r="D35" s="1014"/>
      <c r="E35" s="1014"/>
      <c r="F35" s="1014"/>
      <c r="G35" s="1014"/>
      <c r="H35" s="1014"/>
      <c r="I35" s="1014"/>
      <c r="J35" s="1014"/>
      <c r="K35" s="1014"/>
      <c r="L35" s="1014"/>
      <c r="M35" s="1014"/>
      <c r="N35" s="985"/>
      <c r="O35" s="985"/>
      <c r="Q35" s="985"/>
      <c r="R35" s="985"/>
      <c r="S35" s="985"/>
      <c r="T35" s="985"/>
      <c r="U35" s="985"/>
      <c r="V35" s="985"/>
      <c r="W35" s="985"/>
      <c r="X35" s="985"/>
      <c r="Y35" s="985"/>
      <c r="Z35" s="985"/>
      <c r="AA35" s="985"/>
      <c r="AB35" s="985"/>
      <c r="AD35" s="985"/>
      <c r="AE35" s="985"/>
      <c r="AF35" s="985"/>
      <c r="AG35" s="985"/>
      <c r="AH35" s="985"/>
      <c r="AI35" s="985"/>
      <c r="AJ35" s="985"/>
      <c r="AK35" s="985"/>
      <c r="AL35" s="985"/>
      <c r="AM35" s="985"/>
      <c r="AN35" s="985"/>
      <c r="AO35" s="985"/>
      <c r="AP35" s="985"/>
      <c r="AQ35" s="985"/>
      <c r="AR35" s="985"/>
      <c r="AS35" s="985"/>
      <c r="AT35" s="985"/>
    </row>
    <row r="36" spans="1:50">
      <c r="A36" s="982" t="s">
        <v>530</v>
      </c>
      <c r="B36" s="985"/>
      <c r="C36" s="985"/>
      <c r="D36" s="1014"/>
      <c r="E36" s="1014"/>
      <c r="F36" s="1014"/>
      <c r="G36" s="1014"/>
      <c r="H36" s="1014"/>
      <c r="I36" s="1014"/>
      <c r="J36" s="1014"/>
      <c r="K36" s="1014"/>
      <c r="L36" s="1014" t="s">
        <v>618</v>
      </c>
      <c r="M36" s="1014"/>
      <c r="N36" s="985"/>
      <c r="O36" s="985"/>
      <c r="P36" s="984" t="s">
        <v>530</v>
      </c>
      <c r="Q36" s="985"/>
      <c r="R36" s="985"/>
      <c r="S36" s="985"/>
      <c r="T36" s="985"/>
      <c r="U36" s="985"/>
      <c r="V36" s="985"/>
      <c r="W36" s="985"/>
      <c r="X36" s="985"/>
      <c r="Y36" s="985" t="s">
        <v>618</v>
      </c>
      <c r="Z36" s="985"/>
      <c r="AA36" s="985"/>
      <c r="AB36" s="985"/>
      <c r="AC36" s="984" t="s">
        <v>530</v>
      </c>
      <c r="AD36" s="985"/>
      <c r="AE36" s="985"/>
      <c r="AF36" s="985"/>
      <c r="AG36" s="985"/>
      <c r="AH36" s="985"/>
      <c r="AI36" s="985"/>
      <c r="AJ36" s="985"/>
      <c r="AK36" s="985"/>
      <c r="AL36" s="985"/>
      <c r="AM36" s="985"/>
      <c r="AN36" s="985"/>
      <c r="AO36" s="985"/>
      <c r="AP36" s="985"/>
      <c r="AQ36" s="985" t="s">
        <v>618</v>
      </c>
      <c r="AR36" s="985"/>
      <c r="AS36" s="985"/>
      <c r="AT36" s="985"/>
    </row>
    <row r="37" spans="1:50">
      <c r="B37" s="985"/>
      <c r="C37" s="985"/>
      <c r="D37" s="1014"/>
      <c r="E37" s="1014"/>
      <c r="F37" s="1014"/>
      <c r="G37" s="1014"/>
      <c r="H37" s="1014"/>
      <c r="I37" s="1014"/>
      <c r="J37" s="1014"/>
      <c r="K37" s="1014"/>
      <c r="L37" s="1014"/>
      <c r="M37" s="1014"/>
      <c r="N37" s="985"/>
      <c r="O37" s="985"/>
      <c r="Q37" s="985"/>
      <c r="R37" s="985"/>
      <c r="S37" s="985"/>
      <c r="T37" s="985"/>
      <c r="U37" s="985"/>
      <c r="V37" s="985"/>
      <c r="W37" s="985"/>
      <c r="X37" s="985"/>
      <c r="Y37" s="985"/>
      <c r="Z37" s="985"/>
      <c r="AA37" s="985"/>
      <c r="AB37" s="985"/>
      <c r="AD37" s="985"/>
      <c r="AE37" s="985"/>
      <c r="AF37" s="985"/>
      <c r="AG37" s="985"/>
      <c r="AH37" s="985"/>
      <c r="AI37" s="985"/>
      <c r="AJ37" s="985"/>
      <c r="AK37" s="985"/>
      <c r="AL37" s="985"/>
      <c r="AM37" s="985"/>
      <c r="AN37" s="985"/>
      <c r="AO37" s="985"/>
      <c r="AP37" s="985"/>
      <c r="AQ37" s="985"/>
      <c r="AR37" s="985"/>
      <c r="AS37" s="985"/>
      <c r="AT37" s="985"/>
    </row>
    <row r="38" spans="1:50" ht="15.75" customHeight="1">
      <c r="A38" s="986"/>
      <c r="B38" s="987" t="s">
        <v>108</v>
      </c>
      <c r="C38" s="987"/>
      <c r="D38" s="988" t="s">
        <v>378</v>
      </c>
      <c r="E38" s="989"/>
      <c r="F38" s="988" t="s">
        <v>379</v>
      </c>
      <c r="G38" s="989"/>
      <c r="H38" s="988" t="s">
        <v>380</v>
      </c>
      <c r="I38" s="989"/>
      <c r="J38" s="988" t="s">
        <v>381</v>
      </c>
      <c r="K38" s="989"/>
      <c r="L38" s="988" t="s">
        <v>382</v>
      </c>
      <c r="M38" s="989"/>
      <c r="N38" s="993" t="s">
        <v>377</v>
      </c>
      <c r="O38" s="991"/>
      <c r="P38" s="992"/>
      <c r="Q38" s="993" t="s">
        <v>378</v>
      </c>
      <c r="R38" s="991"/>
      <c r="S38" s="993" t="s">
        <v>379</v>
      </c>
      <c r="T38" s="991"/>
      <c r="U38" s="993" t="s">
        <v>380</v>
      </c>
      <c r="V38" s="991"/>
      <c r="W38" s="993" t="s">
        <v>381</v>
      </c>
      <c r="X38" s="991"/>
      <c r="Y38" s="993" t="s">
        <v>382</v>
      </c>
      <c r="Z38" s="991"/>
      <c r="AA38" s="993" t="s">
        <v>377</v>
      </c>
      <c r="AB38" s="991"/>
      <c r="AC38" s="249"/>
      <c r="AD38" s="1077" t="s">
        <v>383</v>
      </c>
      <c r="AE38" s="1078"/>
      <c r="AF38" s="1078"/>
      <c r="AG38" s="1078"/>
      <c r="AH38" s="1078"/>
      <c r="AI38" s="1078"/>
      <c r="AJ38" s="1079"/>
      <c r="AK38" s="244" t="s">
        <v>384</v>
      </c>
      <c r="AL38" s="251"/>
      <c r="AM38" s="250"/>
      <c r="AN38" s="244" t="s">
        <v>385</v>
      </c>
      <c r="AO38" s="251"/>
      <c r="AP38" s="251"/>
      <c r="AQ38" s="251"/>
      <c r="AR38" s="250"/>
      <c r="AS38" s="660" t="s">
        <v>177</v>
      </c>
      <c r="AT38" s="661"/>
      <c r="AU38" s="250"/>
    </row>
    <row r="39" spans="1:50" ht="25.5" customHeight="1">
      <c r="A39" s="994" t="s">
        <v>387</v>
      </c>
      <c r="B39" s="995" t="s">
        <v>388</v>
      </c>
      <c r="C39" s="996" t="s">
        <v>389</v>
      </c>
      <c r="D39" s="998" t="s">
        <v>388</v>
      </c>
      <c r="E39" s="998" t="s">
        <v>389</v>
      </c>
      <c r="F39" s="998" t="s">
        <v>388</v>
      </c>
      <c r="G39" s="998" t="s">
        <v>389</v>
      </c>
      <c r="H39" s="998" t="s">
        <v>388</v>
      </c>
      <c r="I39" s="998" t="s">
        <v>389</v>
      </c>
      <c r="J39" s="998" t="s">
        <v>388</v>
      </c>
      <c r="K39" s="998" t="s">
        <v>389</v>
      </c>
      <c r="L39" s="998" t="s">
        <v>388</v>
      </c>
      <c r="M39" s="998" t="s">
        <v>389</v>
      </c>
      <c r="N39" s="996" t="s">
        <v>388</v>
      </c>
      <c r="O39" s="996" t="s">
        <v>389</v>
      </c>
      <c r="P39" s="188" t="s">
        <v>387</v>
      </c>
      <c r="Q39" s="996" t="s">
        <v>388</v>
      </c>
      <c r="R39" s="996" t="s">
        <v>389</v>
      </c>
      <c r="S39" s="996" t="s">
        <v>388</v>
      </c>
      <c r="T39" s="996" t="s">
        <v>389</v>
      </c>
      <c r="U39" s="996" t="s">
        <v>388</v>
      </c>
      <c r="V39" s="996" t="s">
        <v>389</v>
      </c>
      <c r="W39" s="996" t="s">
        <v>388</v>
      </c>
      <c r="X39" s="996" t="s">
        <v>389</v>
      </c>
      <c r="Y39" s="996" t="s">
        <v>388</v>
      </c>
      <c r="Z39" s="996" t="s">
        <v>389</v>
      </c>
      <c r="AA39" s="996" t="s">
        <v>388</v>
      </c>
      <c r="AB39" s="996" t="s">
        <v>389</v>
      </c>
      <c r="AC39" s="253" t="s">
        <v>387</v>
      </c>
      <c r="AD39" s="621" t="s">
        <v>8</v>
      </c>
      <c r="AE39" s="615" t="s">
        <v>396</v>
      </c>
      <c r="AF39" s="615" t="s">
        <v>397</v>
      </c>
      <c r="AG39" s="615" t="s">
        <v>398</v>
      </c>
      <c r="AH39" s="615" t="s">
        <v>399</v>
      </c>
      <c r="AI39" s="615" t="s">
        <v>400</v>
      </c>
      <c r="AJ39" s="622" t="s">
        <v>95</v>
      </c>
      <c r="AK39" s="630" t="s">
        <v>86</v>
      </c>
      <c r="AL39" s="999" t="s">
        <v>9</v>
      </c>
      <c r="AM39" s="1000" t="s">
        <v>673</v>
      </c>
      <c r="AN39" s="1000" t="s">
        <v>85</v>
      </c>
      <c r="AO39" s="1000" t="s">
        <v>81</v>
      </c>
      <c r="AP39" s="1000" t="s">
        <v>82</v>
      </c>
      <c r="AQ39" s="1000" t="s">
        <v>83</v>
      </c>
      <c r="AR39" s="624" t="s">
        <v>377</v>
      </c>
      <c r="AS39" s="630" t="s">
        <v>111</v>
      </c>
      <c r="AT39" s="630" t="s">
        <v>117</v>
      </c>
      <c r="AU39" s="624" t="s">
        <v>178</v>
      </c>
      <c r="AW39" s="1015"/>
      <c r="AX39" s="940"/>
    </row>
    <row r="40" spans="1:50">
      <c r="A40" s="921"/>
      <c r="B40" s="1016"/>
      <c r="C40" s="1016"/>
      <c r="D40" s="1017"/>
      <c r="E40" s="1017"/>
      <c r="F40" s="1017"/>
      <c r="G40" s="1017"/>
      <c r="H40" s="1017"/>
      <c r="I40" s="1017"/>
      <c r="J40" s="1017"/>
      <c r="K40" s="1017"/>
      <c r="L40" s="1017"/>
      <c r="M40" s="1017"/>
      <c r="N40" s="986"/>
      <c r="O40" s="986"/>
      <c r="P40" s="190"/>
      <c r="Q40" s="986"/>
      <c r="R40" s="986"/>
      <c r="S40" s="986"/>
      <c r="T40" s="986"/>
      <c r="U40" s="986"/>
      <c r="V40" s="986"/>
      <c r="W40" s="986"/>
      <c r="X40" s="986"/>
      <c r="Y40" s="986"/>
      <c r="Z40" s="986"/>
      <c r="AA40" s="986"/>
      <c r="AB40" s="986"/>
      <c r="AC40" s="249"/>
      <c r="AD40" s="249"/>
      <c r="AE40" s="438"/>
      <c r="AF40" s="438"/>
      <c r="AG40" s="438"/>
      <c r="AH40" s="438"/>
      <c r="AI40" s="438"/>
      <c r="AJ40" s="249"/>
      <c r="AK40" s="438"/>
      <c r="AL40" s="1018"/>
      <c r="AM40" s="438"/>
      <c r="AN40" s="438"/>
      <c r="AO40" s="438"/>
      <c r="AP40" s="1019"/>
      <c r="AQ40" s="438"/>
      <c r="AR40" s="438"/>
      <c r="AS40" s="1020"/>
      <c r="AT40" s="1020"/>
      <c r="AU40" s="249"/>
      <c r="AW40" s="216"/>
      <c r="AX40" s="216"/>
    </row>
    <row r="41" spans="1:50">
      <c r="A41" s="15" t="s">
        <v>407</v>
      </c>
      <c r="B41" s="226">
        <f>SUM(B43:B61)</f>
        <v>0</v>
      </c>
      <c r="C41" s="226">
        <f>SUM(C43:C61)</f>
        <v>0</v>
      </c>
      <c r="D41" s="46">
        <f t="shared" ref="D41:M41" si="9">SUM(D43:D51)</f>
        <v>37270</v>
      </c>
      <c r="E41" s="46">
        <f t="shared" si="9"/>
        <v>35101</v>
      </c>
      <c r="F41" s="46">
        <f t="shared" si="9"/>
        <v>22934</v>
      </c>
      <c r="G41" s="46">
        <f t="shared" si="9"/>
        <v>20754</v>
      </c>
      <c r="H41" s="46">
        <f t="shared" si="9"/>
        <v>18346</v>
      </c>
      <c r="I41" s="46">
        <f t="shared" si="9"/>
        <v>18050</v>
      </c>
      <c r="J41" s="46">
        <f t="shared" si="9"/>
        <v>10660</v>
      </c>
      <c r="K41" s="46">
        <f t="shared" si="9"/>
        <v>11240</v>
      </c>
      <c r="L41" s="46">
        <f t="shared" si="9"/>
        <v>6891</v>
      </c>
      <c r="M41" s="46">
        <f t="shared" si="9"/>
        <v>7233</v>
      </c>
      <c r="N41" s="15">
        <f>SUM(N43:N51)</f>
        <v>96101</v>
      </c>
      <c r="O41" s="15">
        <f>SUM(O43:O51)</f>
        <v>92378</v>
      </c>
      <c r="P41" s="236" t="s">
        <v>407</v>
      </c>
      <c r="Q41" s="15">
        <f t="shared" ref="Q41:Z41" si="10">SUM(Q43:Q51)</f>
        <v>15942</v>
      </c>
      <c r="R41" s="15">
        <f t="shared" si="10"/>
        <v>14370</v>
      </c>
      <c r="S41" s="15">
        <f t="shared" si="10"/>
        <v>7809</v>
      </c>
      <c r="T41" s="15">
        <f t="shared" si="10"/>
        <v>6549</v>
      </c>
      <c r="U41" s="15">
        <f t="shared" si="10"/>
        <v>6830</v>
      </c>
      <c r="V41" s="15">
        <f t="shared" si="10"/>
        <v>6334</v>
      </c>
      <c r="W41" s="15">
        <f t="shared" si="10"/>
        <v>3003</v>
      </c>
      <c r="X41" s="15">
        <f t="shared" si="10"/>
        <v>3157</v>
      </c>
      <c r="Y41" s="15">
        <f t="shared" si="10"/>
        <v>1668</v>
      </c>
      <c r="Z41" s="15">
        <f t="shared" si="10"/>
        <v>1681</v>
      </c>
      <c r="AA41" s="15">
        <f>SUM(AA43:AA51)</f>
        <v>35252</v>
      </c>
      <c r="AB41" s="15">
        <f>SUM(AB43:AB51)</f>
        <v>32091</v>
      </c>
      <c r="AC41" s="236" t="s">
        <v>407</v>
      </c>
      <c r="AD41" s="15">
        <f t="shared" ref="AD41:AQ41" si="11">SUM(AD43:AD51)</f>
        <v>0</v>
      </c>
      <c r="AE41" s="15">
        <f t="shared" si="11"/>
        <v>1252</v>
      </c>
      <c r="AF41" s="15">
        <f t="shared" si="11"/>
        <v>1163</v>
      </c>
      <c r="AG41" s="15">
        <f t="shared" si="11"/>
        <v>1095</v>
      </c>
      <c r="AH41" s="15">
        <f t="shared" si="11"/>
        <v>845</v>
      </c>
      <c r="AI41" s="15">
        <f t="shared" si="11"/>
        <v>650</v>
      </c>
      <c r="AJ41" s="15">
        <f t="shared" si="11"/>
        <v>5005</v>
      </c>
      <c r="AK41" s="15">
        <f t="shared" si="11"/>
        <v>2942</v>
      </c>
      <c r="AL41" s="15">
        <f t="shared" si="11"/>
        <v>2639</v>
      </c>
      <c r="AM41" s="15">
        <f t="shared" si="11"/>
        <v>303</v>
      </c>
      <c r="AN41" s="15">
        <f t="shared" si="11"/>
        <v>2790</v>
      </c>
      <c r="AO41" s="15">
        <f t="shared" si="11"/>
        <v>976</v>
      </c>
      <c r="AP41" s="15">
        <f t="shared" si="11"/>
        <v>935</v>
      </c>
      <c r="AQ41" s="15">
        <f t="shared" si="11"/>
        <v>89</v>
      </c>
      <c r="AR41" s="15">
        <f>SUM(AR43:AR51)</f>
        <v>2879</v>
      </c>
      <c r="AS41" s="15">
        <f>SUM(AS43:AS51)</f>
        <v>1296</v>
      </c>
      <c r="AT41" s="15">
        <f>SUM(AT43:AT51)</f>
        <v>1199</v>
      </c>
      <c r="AU41" s="15">
        <f>SUM(AU43:AU51)</f>
        <v>97</v>
      </c>
      <c r="AV41" s="1021"/>
      <c r="AW41" s="216"/>
      <c r="AX41" s="216"/>
    </row>
    <row r="42" spans="1:50">
      <c r="A42" s="921"/>
      <c r="B42" s="921"/>
      <c r="C42" s="921"/>
      <c r="D42" s="920"/>
      <c r="E42" s="920"/>
      <c r="F42" s="920"/>
      <c r="G42" s="920"/>
      <c r="H42" s="920"/>
      <c r="I42" s="920"/>
      <c r="J42" s="920"/>
      <c r="K42" s="920"/>
      <c r="L42" s="920"/>
      <c r="M42" s="920"/>
      <c r="N42" s="921"/>
      <c r="O42" s="921"/>
      <c r="P42" s="190"/>
      <c r="Q42" s="921"/>
      <c r="R42" s="921"/>
      <c r="S42" s="921"/>
      <c r="T42" s="921"/>
      <c r="U42" s="921"/>
      <c r="V42" s="921"/>
      <c r="W42" s="921"/>
      <c r="X42" s="921"/>
      <c r="Y42" s="921"/>
      <c r="Z42" s="921"/>
      <c r="AA42" s="921"/>
      <c r="AB42" s="921"/>
      <c r="AC42" s="190"/>
      <c r="AD42" s="921"/>
      <c r="AE42" s="921"/>
      <c r="AF42" s="921"/>
      <c r="AG42" s="921"/>
      <c r="AH42" s="921"/>
      <c r="AI42" s="921"/>
      <c r="AJ42" s="921"/>
      <c r="AK42" s="921"/>
      <c r="AL42" s="921"/>
      <c r="AM42" s="921"/>
      <c r="AN42" s="921"/>
      <c r="AO42" s="921"/>
      <c r="AP42" s="921"/>
      <c r="AQ42" s="921"/>
      <c r="AR42" s="921"/>
      <c r="AS42" s="1022"/>
      <c r="AT42" s="1022"/>
      <c r="AU42" s="1005"/>
      <c r="AW42" s="216"/>
      <c r="AX42" s="216"/>
    </row>
    <row r="43" spans="1:50">
      <c r="A43" s="921" t="s">
        <v>531</v>
      </c>
      <c r="B43" s="99"/>
      <c r="C43" s="99"/>
      <c r="D43" s="1023">
        <v>576</v>
      </c>
      <c r="E43" s="1023">
        <v>528</v>
      </c>
      <c r="F43" s="1023">
        <v>506</v>
      </c>
      <c r="G43" s="1023">
        <v>518</v>
      </c>
      <c r="H43" s="1023">
        <v>605</v>
      </c>
      <c r="I43" s="1023">
        <v>548</v>
      </c>
      <c r="J43" s="1023">
        <v>410</v>
      </c>
      <c r="K43" s="1023">
        <v>548</v>
      </c>
      <c r="L43" s="1023">
        <v>427</v>
      </c>
      <c r="M43" s="1024">
        <v>546</v>
      </c>
      <c r="N43" s="15">
        <f t="shared" ref="N43:N51" si="12">D43+F43+H43+J43+L43</f>
        <v>2524</v>
      </c>
      <c r="O43" s="15">
        <f t="shared" ref="O43:O51" si="13">E43+G43+I43+K43+M43</f>
        <v>2688</v>
      </c>
      <c r="P43" s="190" t="s">
        <v>531</v>
      </c>
      <c r="Q43" s="1005">
        <v>213</v>
      </c>
      <c r="R43" s="1005">
        <v>168</v>
      </c>
      <c r="S43" s="1005">
        <v>150</v>
      </c>
      <c r="T43" s="1005">
        <v>116</v>
      </c>
      <c r="U43" s="1005">
        <v>184</v>
      </c>
      <c r="V43" s="1005">
        <v>144</v>
      </c>
      <c r="W43" s="1005">
        <v>81</v>
      </c>
      <c r="X43" s="1005">
        <v>87</v>
      </c>
      <c r="Y43" s="1005">
        <v>102</v>
      </c>
      <c r="Z43" s="1005">
        <v>123</v>
      </c>
      <c r="AA43" s="15">
        <f t="shared" ref="AA43:AA51" si="14">Q43+S43+U43+W43+Y43</f>
        <v>730</v>
      </c>
      <c r="AB43" s="15">
        <f t="shared" ref="AB43:AB51" si="15">R43+T43+V43+X43+Z43</f>
        <v>638</v>
      </c>
      <c r="AC43" s="190" t="s">
        <v>531</v>
      </c>
      <c r="AD43" s="15"/>
      <c r="AE43" s="93">
        <v>25</v>
      </c>
      <c r="AF43" s="93">
        <v>24</v>
      </c>
      <c r="AG43" s="93">
        <v>27</v>
      </c>
      <c r="AH43" s="93">
        <v>23</v>
      </c>
      <c r="AI43" s="93">
        <v>24</v>
      </c>
      <c r="AJ43" s="236">
        <f>SUM(AE43:AI43)</f>
        <v>123</v>
      </c>
      <c r="AK43" s="921">
        <f>+AL43+AM43</f>
        <v>122</v>
      </c>
      <c r="AL43" s="921">
        <v>110</v>
      </c>
      <c r="AM43" s="921">
        <v>12</v>
      </c>
      <c r="AN43" s="921">
        <v>120</v>
      </c>
      <c r="AO43" s="921">
        <v>99</v>
      </c>
      <c r="AP43" s="921">
        <v>9</v>
      </c>
      <c r="AQ43" s="921">
        <v>14</v>
      </c>
      <c r="AR43" s="44">
        <f t="shared" ref="AR43:AR51" si="16">AN43+AQ43</f>
        <v>134</v>
      </c>
      <c r="AS43" s="217">
        <f>+AT43+AU43</f>
        <v>16</v>
      </c>
      <c r="AT43" s="1025">
        <v>16</v>
      </c>
      <c r="AU43" s="1005">
        <v>0</v>
      </c>
      <c r="AW43" s="216"/>
      <c r="AX43" s="216"/>
    </row>
    <row r="44" spans="1:50">
      <c r="A44" s="1026" t="s">
        <v>532</v>
      </c>
      <c r="B44" s="99"/>
      <c r="C44" s="99"/>
      <c r="D44" s="1023">
        <v>2770</v>
      </c>
      <c r="E44" s="1023">
        <v>2511</v>
      </c>
      <c r="F44" s="1023">
        <v>1669</v>
      </c>
      <c r="G44" s="1023">
        <v>1529</v>
      </c>
      <c r="H44" s="1023">
        <v>1242</v>
      </c>
      <c r="I44" s="1023">
        <v>1157</v>
      </c>
      <c r="J44" s="1023">
        <v>631</v>
      </c>
      <c r="K44" s="1023">
        <v>729</v>
      </c>
      <c r="L44" s="1023">
        <v>303</v>
      </c>
      <c r="M44" s="1024">
        <v>415</v>
      </c>
      <c r="N44" s="15">
        <f t="shared" si="12"/>
        <v>6615</v>
      </c>
      <c r="O44" s="15">
        <f t="shared" si="13"/>
        <v>6341</v>
      </c>
      <c r="P44" s="1027" t="s">
        <v>532</v>
      </c>
      <c r="Q44" s="1005">
        <v>1114</v>
      </c>
      <c r="R44" s="1005">
        <v>918</v>
      </c>
      <c r="S44" s="1005">
        <v>470</v>
      </c>
      <c r="T44" s="1005">
        <v>373</v>
      </c>
      <c r="U44" s="1005">
        <v>354</v>
      </c>
      <c r="V44" s="1005">
        <v>291</v>
      </c>
      <c r="W44" s="1005">
        <v>149</v>
      </c>
      <c r="X44" s="1005">
        <v>184</v>
      </c>
      <c r="Y44" s="1005">
        <v>56</v>
      </c>
      <c r="Z44" s="1005">
        <v>85</v>
      </c>
      <c r="AA44" s="15">
        <f t="shared" si="14"/>
        <v>2143</v>
      </c>
      <c r="AB44" s="15">
        <f t="shared" si="15"/>
        <v>1851</v>
      </c>
      <c r="AC44" s="1027" t="s">
        <v>532</v>
      </c>
      <c r="AD44" s="15"/>
      <c r="AE44" s="93">
        <v>116</v>
      </c>
      <c r="AF44" s="93">
        <v>102</v>
      </c>
      <c r="AG44" s="93">
        <v>92</v>
      </c>
      <c r="AH44" s="93">
        <v>80</v>
      </c>
      <c r="AI44" s="93">
        <v>62</v>
      </c>
      <c r="AJ44" s="236">
        <f t="shared" ref="AJ44:AJ51" si="17">SUM(AE44:AI44)</f>
        <v>452</v>
      </c>
      <c r="AK44" s="921">
        <f t="shared" ref="AK44:AK51" si="18">+AL44+AM44</f>
        <v>281</v>
      </c>
      <c r="AL44" s="921">
        <v>244</v>
      </c>
      <c r="AM44" s="921">
        <v>37</v>
      </c>
      <c r="AN44" s="921">
        <v>247</v>
      </c>
      <c r="AO44" s="921">
        <v>107</v>
      </c>
      <c r="AP44" s="921">
        <v>65</v>
      </c>
      <c r="AQ44" s="921">
        <v>12</v>
      </c>
      <c r="AR44" s="44">
        <f t="shared" si="16"/>
        <v>259</v>
      </c>
      <c r="AS44" s="217">
        <f t="shared" ref="AS44:AS51" si="19">+AT44+AU44</f>
        <v>114</v>
      </c>
      <c r="AT44" s="1025">
        <v>111</v>
      </c>
      <c r="AU44" s="1005">
        <v>3</v>
      </c>
      <c r="AW44" s="216"/>
      <c r="AX44" s="216"/>
    </row>
    <row r="45" spans="1:50">
      <c r="A45" s="921" t="s">
        <v>533</v>
      </c>
      <c r="B45" s="99"/>
      <c r="C45" s="99"/>
      <c r="D45" s="1023">
        <v>3219</v>
      </c>
      <c r="E45" s="1023">
        <v>3026</v>
      </c>
      <c r="F45" s="1023">
        <v>2155</v>
      </c>
      <c r="G45" s="1023">
        <v>2022</v>
      </c>
      <c r="H45" s="1023">
        <v>1713</v>
      </c>
      <c r="I45" s="1023">
        <v>1911</v>
      </c>
      <c r="J45" s="1023">
        <v>1071</v>
      </c>
      <c r="K45" s="1023">
        <v>1333</v>
      </c>
      <c r="L45" s="1023">
        <v>688</v>
      </c>
      <c r="M45" s="1024">
        <v>883</v>
      </c>
      <c r="N45" s="15">
        <f t="shared" si="12"/>
        <v>8846</v>
      </c>
      <c r="O45" s="15">
        <f t="shared" si="13"/>
        <v>9175</v>
      </c>
      <c r="P45" s="190" t="s">
        <v>533</v>
      </c>
      <c r="Q45" s="1005">
        <v>1377</v>
      </c>
      <c r="R45" s="1005">
        <v>1211</v>
      </c>
      <c r="S45" s="1005">
        <v>734</v>
      </c>
      <c r="T45" s="1005">
        <v>557</v>
      </c>
      <c r="U45" s="1005">
        <v>630</v>
      </c>
      <c r="V45" s="1005">
        <v>683</v>
      </c>
      <c r="W45" s="1005">
        <v>302</v>
      </c>
      <c r="X45" s="1005">
        <v>375</v>
      </c>
      <c r="Y45" s="1005">
        <v>112</v>
      </c>
      <c r="Z45" s="1005">
        <v>167</v>
      </c>
      <c r="AA45" s="15">
        <f t="shared" si="14"/>
        <v>3155</v>
      </c>
      <c r="AB45" s="15">
        <f t="shared" si="15"/>
        <v>2993</v>
      </c>
      <c r="AC45" s="190" t="s">
        <v>533</v>
      </c>
      <c r="AD45" s="15"/>
      <c r="AE45" s="93">
        <v>142</v>
      </c>
      <c r="AF45" s="93">
        <v>134</v>
      </c>
      <c r="AG45" s="93">
        <v>119</v>
      </c>
      <c r="AH45" s="93">
        <v>80</v>
      </c>
      <c r="AI45" s="93">
        <v>56</v>
      </c>
      <c r="AJ45" s="236">
        <f t="shared" si="17"/>
        <v>531</v>
      </c>
      <c r="AK45" s="921">
        <f t="shared" si="18"/>
        <v>320</v>
      </c>
      <c r="AL45" s="921">
        <v>297</v>
      </c>
      <c r="AM45" s="921">
        <v>23</v>
      </c>
      <c r="AN45" s="921">
        <v>328</v>
      </c>
      <c r="AO45" s="921">
        <v>148</v>
      </c>
      <c r="AP45" s="921">
        <v>98</v>
      </c>
      <c r="AQ45" s="921">
        <v>10</v>
      </c>
      <c r="AR45" s="44">
        <f t="shared" si="16"/>
        <v>338</v>
      </c>
      <c r="AS45" s="217">
        <f t="shared" si="19"/>
        <v>175</v>
      </c>
      <c r="AT45" s="1025">
        <v>150</v>
      </c>
      <c r="AU45" s="1005">
        <v>25</v>
      </c>
      <c r="AW45" s="216"/>
      <c r="AX45" s="216"/>
    </row>
    <row r="46" spans="1:50">
      <c r="A46" s="921" t="s">
        <v>534</v>
      </c>
      <c r="B46" s="99"/>
      <c r="C46" s="99"/>
      <c r="D46" s="1023">
        <v>3881</v>
      </c>
      <c r="E46" s="1023">
        <v>3849</v>
      </c>
      <c r="F46" s="1023">
        <v>3222</v>
      </c>
      <c r="G46" s="1023">
        <v>2338</v>
      </c>
      <c r="H46" s="1023">
        <v>1886</v>
      </c>
      <c r="I46" s="1023">
        <v>2019</v>
      </c>
      <c r="J46" s="1023">
        <v>1073</v>
      </c>
      <c r="K46" s="1023">
        <v>1164</v>
      </c>
      <c r="L46" s="1023">
        <v>660</v>
      </c>
      <c r="M46" s="1024">
        <v>761</v>
      </c>
      <c r="N46" s="15">
        <f t="shared" si="12"/>
        <v>10722</v>
      </c>
      <c r="O46" s="15">
        <f t="shared" si="13"/>
        <v>10131</v>
      </c>
      <c r="P46" s="190" t="s">
        <v>534</v>
      </c>
      <c r="Q46" s="1005">
        <v>1605</v>
      </c>
      <c r="R46" s="1005">
        <v>1469</v>
      </c>
      <c r="S46" s="1005">
        <v>719</v>
      </c>
      <c r="T46" s="1005">
        <v>686</v>
      </c>
      <c r="U46" s="1005">
        <v>639</v>
      </c>
      <c r="V46" s="1005">
        <v>648</v>
      </c>
      <c r="W46" s="1005">
        <v>242</v>
      </c>
      <c r="X46" s="1005">
        <v>306</v>
      </c>
      <c r="Y46" s="1005">
        <v>138</v>
      </c>
      <c r="Z46" s="1005">
        <v>188</v>
      </c>
      <c r="AA46" s="15">
        <f t="shared" si="14"/>
        <v>3343</v>
      </c>
      <c r="AB46" s="15">
        <f t="shared" si="15"/>
        <v>3297</v>
      </c>
      <c r="AC46" s="190" t="s">
        <v>534</v>
      </c>
      <c r="AD46" s="15"/>
      <c r="AE46" s="93">
        <v>155</v>
      </c>
      <c r="AF46" s="93">
        <v>147</v>
      </c>
      <c r="AG46" s="93">
        <v>142</v>
      </c>
      <c r="AH46" s="93">
        <v>101</v>
      </c>
      <c r="AI46" s="93">
        <v>76</v>
      </c>
      <c r="AJ46" s="236">
        <f t="shared" si="17"/>
        <v>621</v>
      </c>
      <c r="AK46" s="921">
        <f t="shared" si="18"/>
        <v>320</v>
      </c>
      <c r="AL46" s="921">
        <v>287</v>
      </c>
      <c r="AM46" s="921">
        <v>33</v>
      </c>
      <c r="AN46" s="921">
        <v>325</v>
      </c>
      <c r="AO46" s="921">
        <v>135</v>
      </c>
      <c r="AP46" s="921">
        <v>128</v>
      </c>
      <c r="AQ46" s="921">
        <v>8</v>
      </c>
      <c r="AR46" s="44">
        <f t="shared" si="16"/>
        <v>333</v>
      </c>
      <c r="AS46" s="217">
        <f t="shared" si="19"/>
        <v>163</v>
      </c>
      <c r="AT46" s="1025">
        <v>154</v>
      </c>
      <c r="AU46" s="1005">
        <v>9</v>
      </c>
      <c r="AW46" s="216"/>
      <c r="AX46" s="216"/>
    </row>
    <row r="47" spans="1:50">
      <c r="A47" s="921" t="s">
        <v>535</v>
      </c>
      <c r="B47" s="99"/>
      <c r="C47" s="99"/>
      <c r="D47" s="1023">
        <v>4555</v>
      </c>
      <c r="E47" s="1023">
        <v>4392</v>
      </c>
      <c r="F47" s="1023">
        <v>2807</v>
      </c>
      <c r="G47" s="1023">
        <v>2716</v>
      </c>
      <c r="H47" s="1023">
        <v>2423</v>
      </c>
      <c r="I47" s="1023">
        <v>2501</v>
      </c>
      <c r="J47" s="1023">
        <v>1583</v>
      </c>
      <c r="K47" s="1023">
        <v>1628</v>
      </c>
      <c r="L47" s="1023">
        <v>1153</v>
      </c>
      <c r="M47" s="1024">
        <v>1133</v>
      </c>
      <c r="N47" s="15">
        <f t="shared" si="12"/>
        <v>12521</v>
      </c>
      <c r="O47" s="15">
        <f t="shared" si="13"/>
        <v>12370</v>
      </c>
      <c r="P47" s="190" t="s">
        <v>535</v>
      </c>
      <c r="Q47" s="1005">
        <v>1996</v>
      </c>
      <c r="R47" s="1005">
        <v>1769</v>
      </c>
      <c r="S47" s="1005">
        <v>1106</v>
      </c>
      <c r="T47" s="1005">
        <v>1052</v>
      </c>
      <c r="U47" s="1005">
        <v>959</v>
      </c>
      <c r="V47" s="1005">
        <v>950</v>
      </c>
      <c r="W47" s="1005">
        <v>546</v>
      </c>
      <c r="X47" s="1005">
        <v>543</v>
      </c>
      <c r="Y47" s="1005">
        <v>333</v>
      </c>
      <c r="Z47" s="1005">
        <v>320</v>
      </c>
      <c r="AA47" s="15">
        <f t="shared" si="14"/>
        <v>4940</v>
      </c>
      <c r="AB47" s="15">
        <f t="shared" si="15"/>
        <v>4634</v>
      </c>
      <c r="AC47" s="190" t="s">
        <v>535</v>
      </c>
      <c r="AD47" s="15"/>
      <c r="AE47" s="93">
        <v>157</v>
      </c>
      <c r="AF47" s="93">
        <v>145</v>
      </c>
      <c r="AG47" s="93">
        <v>132</v>
      </c>
      <c r="AH47" s="93">
        <v>100</v>
      </c>
      <c r="AI47" s="93">
        <v>72</v>
      </c>
      <c r="AJ47" s="236">
        <f t="shared" si="17"/>
        <v>606</v>
      </c>
      <c r="AK47" s="921">
        <f t="shared" si="18"/>
        <v>393</v>
      </c>
      <c r="AL47" s="921">
        <v>342</v>
      </c>
      <c r="AM47" s="921">
        <v>51</v>
      </c>
      <c r="AN47" s="921">
        <v>397</v>
      </c>
      <c r="AO47" s="921">
        <v>81</v>
      </c>
      <c r="AP47" s="921">
        <v>156</v>
      </c>
      <c r="AQ47" s="921">
        <v>9</v>
      </c>
      <c r="AR47" s="44">
        <f t="shared" si="16"/>
        <v>406</v>
      </c>
      <c r="AS47" s="217">
        <f t="shared" si="19"/>
        <v>155</v>
      </c>
      <c r="AT47" s="1025">
        <v>149</v>
      </c>
      <c r="AU47" s="1005">
        <v>6</v>
      </c>
      <c r="AW47" s="216"/>
      <c r="AX47" s="216"/>
    </row>
    <row r="48" spans="1:50">
      <c r="A48" s="921" t="s">
        <v>536</v>
      </c>
      <c r="B48" s="99"/>
      <c r="C48" s="99"/>
      <c r="D48" s="1023">
        <v>6315</v>
      </c>
      <c r="E48" s="1023">
        <v>5783</v>
      </c>
      <c r="F48" s="1023">
        <v>3452</v>
      </c>
      <c r="G48" s="1023">
        <v>3186</v>
      </c>
      <c r="H48" s="1023">
        <v>2892</v>
      </c>
      <c r="I48" s="1023">
        <v>2824</v>
      </c>
      <c r="J48" s="1023">
        <v>1765</v>
      </c>
      <c r="K48" s="1023">
        <v>1573</v>
      </c>
      <c r="L48" s="1023">
        <v>1126</v>
      </c>
      <c r="M48" s="1024">
        <v>968</v>
      </c>
      <c r="N48" s="15">
        <f t="shared" si="12"/>
        <v>15550</v>
      </c>
      <c r="O48" s="15">
        <f t="shared" si="13"/>
        <v>14334</v>
      </c>
      <c r="P48" s="190" t="s">
        <v>536</v>
      </c>
      <c r="Q48" s="1005">
        <v>2469</v>
      </c>
      <c r="R48" s="1005">
        <v>2167</v>
      </c>
      <c r="S48" s="1005">
        <v>1239</v>
      </c>
      <c r="T48" s="1005">
        <v>989</v>
      </c>
      <c r="U48" s="1005">
        <v>1160</v>
      </c>
      <c r="V48" s="1005">
        <v>1084</v>
      </c>
      <c r="W48" s="1005">
        <v>526</v>
      </c>
      <c r="X48" s="1005">
        <v>457</v>
      </c>
      <c r="Y48" s="1005">
        <v>249</v>
      </c>
      <c r="Z48" s="1005">
        <v>199</v>
      </c>
      <c r="AA48" s="15">
        <f t="shared" si="14"/>
        <v>5643</v>
      </c>
      <c r="AB48" s="15">
        <f t="shared" si="15"/>
        <v>4896</v>
      </c>
      <c r="AC48" s="190" t="s">
        <v>536</v>
      </c>
      <c r="AD48" s="15"/>
      <c r="AE48" s="93">
        <v>193</v>
      </c>
      <c r="AF48" s="93">
        <v>182</v>
      </c>
      <c r="AG48" s="93">
        <v>175</v>
      </c>
      <c r="AH48" s="93">
        <v>133</v>
      </c>
      <c r="AI48" s="93">
        <v>101</v>
      </c>
      <c r="AJ48" s="236">
        <f t="shared" si="17"/>
        <v>784</v>
      </c>
      <c r="AK48" s="921">
        <f t="shared" si="18"/>
        <v>436</v>
      </c>
      <c r="AL48" s="921">
        <v>386</v>
      </c>
      <c r="AM48" s="921">
        <v>50</v>
      </c>
      <c r="AN48" s="921">
        <v>406</v>
      </c>
      <c r="AO48" s="921">
        <v>125</v>
      </c>
      <c r="AP48" s="921">
        <v>128</v>
      </c>
      <c r="AQ48" s="921">
        <v>11</v>
      </c>
      <c r="AR48" s="44">
        <f t="shared" si="16"/>
        <v>417</v>
      </c>
      <c r="AS48" s="217">
        <f t="shared" si="19"/>
        <v>189</v>
      </c>
      <c r="AT48" s="1025">
        <v>179</v>
      </c>
      <c r="AU48" s="1005">
        <v>10</v>
      </c>
      <c r="AW48" s="216"/>
      <c r="AX48" s="216"/>
    </row>
    <row r="49" spans="1:50">
      <c r="A49" s="1026" t="s">
        <v>537</v>
      </c>
      <c r="B49" s="99"/>
      <c r="C49" s="99"/>
      <c r="D49" s="1023">
        <v>864</v>
      </c>
      <c r="E49" s="1023">
        <v>739</v>
      </c>
      <c r="F49" s="1023">
        <v>622</v>
      </c>
      <c r="G49" s="1023">
        <v>573</v>
      </c>
      <c r="H49" s="1023">
        <v>621</v>
      </c>
      <c r="I49" s="1023">
        <v>681</v>
      </c>
      <c r="J49" s="1023">
        <v>376</v>
      </c>
      <c r="K49" s="1023">
        <v>466</v>
      </c>
      <c r="L49" s="1023">
        <v>279</v>
      </c>
      <c r="M49" s="1024">
        <v>327</v>
      </c>
      <c r="N49" s="15">
        <f t="shared" si="12"/>
        <v>2762</v>
      </c>
      <c r="O49" s="15">
        <f t="shared" si="13"/>
        <v>2786</v>
      </c>
      <c r="P49" s="1027" t="s">
        <v>537</v>
      </c>
      <c r="Q49" s="1005">
        <v>330</v>
      </c>
      <c r="R49" s="1005">
        <v>273</v>
      </c>
      <c r="S49" s="1005">
        <v>200</v>
      </c>
      <c r="T49" s="1005">
        <v>147</v>
      </c>
      <c r="U49" s="1005">
        <v>216</v>
      </c>
      <c r="V49" s="1005">
        <v>225</v>
      </c>
      <c r="W49" s="1005">
        <v>121</v>
      </c>
      <c r="X49" s="1005">
        <v>135</v>
      </c>
      <c r="Y49" s="1005">
        <v>25</v>
      </c>
      <c r="Z49" s="1005">
        <v>30</v>
      </c>
      <c r="AA49" s="15">
        <f t="shared" si="14"/>
        <v>892</v>
      </c>
      <c r="AB49" s="15">
        <f t="shared" si="15"/>
        <v>810</v>
      </c>
      <c r="AC49" s="1027" t="s">
        <v>537</v>
      </c>
      <c r="AD49" s="15"/>
      <c r="AE49" s="93">
        <v>35</v>
      </c>
      <c r="AF49" s="93">
        <v>32</v>
      </c>
      <c r="AG49" s="93">
        <v>35</v>
      </c>
      <c r="AH49" s="93">
        <v>28</v>
      </c>
      <c r="AI49" s="93">
        <v>28</v>
      </c>
      <c r="AJ49" s="236">
        <f t="shared" si="17"/>
        <v>158</v>
      </c>
      <c r="AK49" s="921">
        <f t="shared" si="18"/>
        <v>101</v>
      </c>
      <c r="AL49" s="921">
        <v>99</v>
      </c>
      <c r="AM49" s="921">
        <v>2</v>
      </c>
      <c r="AN49" s="921">
        <v>128</v>
      </c>
      <c r="AO49" s="921">
        <v>73</v>
      </c>
      <c r="AP49" s="921">
        <v>21</v>
      </c>
      <c r="AQ49" s="921">
        <v>5</v>
      </c>
      <c r="AR49" s="44">
        <f t="shared" si="16"/>
        <v>133</v>
      </c>
      <c r="AS49" s="217">
        <f t="shared" si="19"/>
        <v>27</v>
      </c>
      <c r="AT49" s="1025">
        <v>27</v>
      </c>
      <c r="AU49" s="1005">
        <v>0</v>
      </c>
      <c r="AW49" s="216"/>
      <c r="AX49" s="216"/>
    </row>
    <row r="50" spans="1:50">
      <c r="A50" s="921" t="s">
        <v>538</v>
      </c>
      <c r="B50" s="99"/>
      <c r="C50" s="99"/>
      <c r="D50" s="1023">
        <v>8803</v>
      </c>
      <c r="E50" s="1023">
        <v>8340</v>
      </c>
      <c r="F50" s="1023">
        <v>5267</v>
      </c>
      <c r="G50" s="1023">
        <v>4894</v>
      </c>
      <c r="H50" s="1023">
        <v>4378</v>
      </c>
      <c r="I50" s="1023">
        <v>4025</v>
      </c>
      <c r="J50" s="1023">
        <v>2450</v>
      </c>
      <c r="K50" s="1023">
        <v>2544</v>
      </c>
      <c r="L50" s="1023">
        <v>1535</v>
      </c>
      <c r="M50" s="1024">
        <v>1471</v>
      </c>
      <c r="N50" s="15">
        <f t="shared" si="12"/>
        <v>22433</v>
      </c>
      <c r="O50" s="15">
        <f t="shared" si="13"/>
        <v>21274</v>
      </c>
      <c r="P50" s="190" t="s">
        <v>538</v>
      </c>
      <c r="Q50" s="1005">
        <v>3974</v>
      </c>
      <c r="R50" s="1005">
        <v>3808</v>
      </c>
      <c r="S50" s="1005">
        <v>2044</v>
      </c>
      <c r="T50" s="1005">
        <v>1710</v>
      </c>
      <c r="U50" s="1005">
        <v>1807</v>
      </c>
      <c r="V50" s="1005">
        <v>1526</v>
      </c>
      <c r="W50" s="1005">
        <v>714</v>
      </c>
      <c r="X50" s="1005">
        <v>731</v>
      </c>
      <c r="Y50" s="1005">
        <v>458</v>
      </c>
      <c r="Z50" s="1005">
        <v>400</v>
      </c>
      <c r="AA50" s="15">
        <f t="shared" si="14"/>
        <v>8997</v>
      </c>
      <c r="AB50" s="15">
        <f t="shared" si="15"/>
        <v>8175</v>
      </c>
      <c r="AC50" s="190" t="s">
        <v>538</v>
      </c>
      <c r="AD50" s="15"/>
      <c r="AE50" s="93">
        <v>243</v>
      </c>
      <c r="AF50" s="93">
        <v>226</v>
      </c>
      <c r="AG50" s="93">
        <v>217</v>
      </c>
      <c r="AH50" s="93">
        <v>173</v>
      </c>
      <c r="AI50" s="93">
        <v>140</v>
      </c>
      <c r="AJ50" s="236">
        <f t="shared" si="17"/>
        <v>999</v>
      </c>
      <c r="AK50" s="921">
        <f t="shared" si="18"/>
        <v>596</v>
      </c>
      <c r="AL50" s="921">
        <v>535</v>
      </c>
      <c r="AM50" s="921">
        <v>61</v>
      </c>
      <c r="AN50" s="921">
        <v>513</v>
      </c>
      <c r="AO50" s="921">
        <v>123</v>
      </c>
      <c r="AP50" s="921">
        <v>213</v>
      </c>
      <c r="AQ50" s="921">
        <v>13</v>
      </c>
      <c r="AR50" s="44">
        <f t="shared" si="16"/>
        <v>526</v>
      </c>
      <c r="AS50" s="217">
        <f t="shared" si="19"/>
        <v>260</v>
      </c>
      <c r="AT50" s="1025">
        <v>242</v>
      </c>
      <c r="AU50" s="1005">
        <v>18</v>
      </c>
      <c r="AW50" s="216"/>
      <c r="AX50" s="216"/>
    </row>
    <row r="51" spans="1:50">
      <c r="A51" s="921" t="s">
        <v>539</v>
      </c>
      <c r="B51" s="99"/>
      <c r="C51" s="99"/>
      <c r="D51" s="1023">
        <v>6287</v>
      </c>
      <c r="E51" s="1023">
        <v>5933</v>
      </c>
      <c r="F51" s="1023">
        <v>3234</v>
      </c>
      <c r="G51" s="1023">
        <v>2978</v>
      </c>
      <c r="H51" s="1023">
        <v>2586</v>
      </c>
      <c r="I51" s="1023">
        <v>2384</v>
      </c>
      <c r="J51" s="1023">
        <v>1301</v>
      </c>
      <c r="K51" s="1023">
        <v>1255</v>
      </c>
      <c r="L51" s="1023">
        <v>720</v>
      </c>
      <c r="M51" s="1024">
        <v>729</v>
      </c>
      <c r="N51" s="15">
        <f t="shared" si="12"/>
        <v>14128</v>
      </c>
      <c r="O51" s="15">
        <f t="shared" si="13"/>
        <v>13279</v>
      </c>
      <c r="P51" s="190" t="s">
        <v>539</v>
      </c>
      <c r="Q51" s="1005">
        <v>2864</v>
      </c>
      <c r="R51" s="1005">
        <v>2587</v>
      </c>
      <c r="S51" s="1005">
        <v>1147</v>
      </c>
      <c r="T51" s="1005">
        <v>919</v>
      </c>
      <c r="U51" s="1005">
        <v>881</v>
      </c>
      <c r="V51" s="1005">
        <v>783</v>
      </c>
      <c r="W51" s="1005">
        <v>322</v>
      </c>
      <c r="X51" s="1005">
        <v>339</v>
      </c>
      <c r="Y51" s="1005">
        <v>195</v>
      </c>
      <c r="Z51" s="1005">
        <v>169</v>
      </c>
      <c r="AA51" s="15">
        <f t="shared" si="14"/>
        <v>5409</v>
      </c>
      <c r="AB51" s="15">
        <f t="shared" si="15"/>
        <v>4797</v>
      </c>
      <c r="AC51" s="190" t="s">
        <v>539</v>
      </c>
      <c r="AD51" s="15"/>
      <c r="AE51" s="93">
        <v>186</v>
      </c>
      <c r="AF51" s="93">
        <v>171</v>
      </c>
      <c r="AG51" s="93">
        <v>156</v>
      </c>
      <c r="AH51" s="93">
        <v>127</v>
      </c>
      <c r="AI51" s="93">
        <v>91</v>
      </c>
      <c r="AJ51" s="236">
        <f t="shared" si="17"/>
        <v>731</v>
      </c>
      <c r="AK51" s="921">
        <f t="shared" si="18"/>
        <v>373</v>
      </c>
      <c r="AL51" s="921">
        <v>339</v>
      </c>
      <c r="AM51" s="921">
        <v>34</v>
      </c>
      <c r="AN51" s="921">
        <v>326</v>
      </c>
      <c r="AO51" s="921">
        <v>85</v>
      </c>
      <c r="AP51" s="921">
        <v>117</v>
      </c>
      <c r="AQ51" s="921">
        <v>7</v>
      </c>
      <c r="AR51" s="44">
        <f t="shared" si="16"/>
        <v>333</v>
      </c>
      <c r="AS51" s="217">
        <f t="shared" si="19"/>
        <v>197</v>
      </c>
      <c r="AT51" s="1025">
        <v>171</v>
      </c>
      <c r="AU51" s="1005">
        <v>26</v>
      </c>
      <c r="AW51" s="216"/>
      <c r="AX51" s="216"/>
    </row>
    <row r="52" spans="1:50">
      <c r="A52" s="921"/>
      <c r="B52" s="921"/>
      <c r="C52" s="921"/>
      <c r="D52" s="920"/>
      <c r="E52" s="920"/>
      <c r="F52" s="920"/>
      <c r="G52" s="920"/>
      <c r="H52" s="920"/>
      <c r="I52" s="920"/>
      <c r="J52" s="920"/>
      <c r="K52" s="920"/>
      <c r="L52" s="920"/>
      <c r="M52" s="920"/>
      <c r="N52" s="921"/>
      <c r="O52" s="921"/>
      <c r="P52" s="190"/>
      <c r="Q52" s="921"/>
      <c r="R52" s="921"/>
      <c r="S52" s="921"/>
      <c r="T52" s="921"/>
      <c r="U52" s="921"/>
      <c r="V52" s="921"/>
      <c r="W52" s="921"/>
      <c r="X52" s="921"/>
      <c r="Y52" s="921"/>
      <c r="Z52" s="921"/>
      <c r="AA52" s="921"/>
      <c r="AB52" s="921"/>
      <c r="AC52" s="190"/>
      <c r="AD52" s="921"/>
      <c r="AE52" s="921"/>
      <c r="AF52" s="921"/>
      <c r="AG52" s="921"/>
      <c r="AH52" s="921"/>
      <c r="AI52" s="921"/>
      <c r="AJ52" s="921"/>
      <c r="AK52" s="921"/>
      <c r="AL52" s="921"/>
      <c r="AM52" s="921"/>
      <c r="AN52" s="921"/>
      <c r="AO52" s="921"/>
      <c r="AP52" s="921"/>
      <c r="AQ52" s="921"/>
      <c r="AR52" s="921"/>
      <c r="AS52" s="1025"/>
      <c r="AT52" s="1025"/>
      <c r="AU52" s="1005"/>
      <c r="AW52" s="887"/>
      <c r="AX52" s="887"/>
    </row>
    <row r="53" spans="1:50">
      <c r="A53" s="994"/>
      <c r="B53" s="994"/>
      <c r="C53" s="994"/>
      <c r="D53" s="1028"/>
      <c r="E53" s="1028"/>
      <c r="F53" s="1028"/>
      <c r="G53" s="1028"/>
      <c r="H53" s="1028"/>
      <c r="I53" s="1028"/>
      <c r="J53" s="1028"/>
      <c r="K53" s="1028"/>
      <c r="L53" s="1028"/>
      <c r="M53" s="1028"/>
      <c r="N53" s="994"/>
      <c r="O53" s="994"/>
      <c r="P53" s="188"/>
      <c r="Q53" s="994"/>
      <c r="R53" s="994"/>
      <c r="S53" s="994"/>
      <c r="T53" s="994"/>
      <c r="U53" s="994"/>
      <c r="V53" s="994"/>
      <c r="W53" s="994"/>
      <c r="X53" s="994"/>
      <c r="Y53" s="994"/>
      <c r="Z53" s="994"/>
      <c r="AA53" s="994"/>
      <c r="AB53" s="994"/>
      <c r="AC53" s="188"/>
      <c r="AD53" s="994"/>
      <c r="AE53" s="994"/>
      <c r="AF53" s="994"/>
      <c r="AG53" s="994"/>
      <c r="AH53" s="994"/>
      <c r="AI53" s="994"/>
      <c r="AJ53" s="994"/>
      <c r="AK53" s="994"/>
      <c r="AL53" s="994"/>
      <c r="AM53" s="994"/>
      <c r="AN53" s="994"/>
      <c r="AO53" s="994"/>
      <c r="AP53" s="994"/>
      <c r="AQ53" s="994"/>
      <c r="AR53" s="994"/>
      <c r="AS53" s="1029"/>
      <c r="AT53" s="1029"/>
      <c r="AU53" s="1012"/>
      <c r="AW53" s="216"/>
    </row>
    <row r="54" spans="1:50" ht="15.75" customHeight="1">
      <c r="A54" s="190"/>
      <c r="B54" s="1022"/>
      <c r="C54" s="1022"/>
      <c r="D54" s="1030"/>
      <c r="E54" s="1030"/>
      <c r="F54" s="1030"/>
      <c r="G54" s="1030"/>
      <c r="H54" s="1030"/>
      <c r="I54" s="1030"/>
      <c r="J54" s="1030"/>
      <c r="K54" s="1030"/>
      <c r="L54" s="1030"/>
      <c r="M54" s="1030"/>
      <c r="N54" s="1022"/>
      <c r="O54" s="1022"/>
      <c r="P54" s="147"/>
      <c r="Q54" s="1022"/>
      <c r="R54" s="1022"/>
      <c r="S54" s="1022"/>
      <c r="T54" s="1022"/>
      <c r="U54" s="1022"/>
      <c r="V54" s="1022"/>
      <c r="W54" s="1022"/>
      <c r="X54" s="1022"/>
      <c r="Y54" s="1022"/>
      <c r="Z54" s="1022"/>
      <c r="AA54" s="1022"/>
      <c r="AB54" s="1022"/>
      <c r="AC54" s="147"/>
      <c r="AD54" s="1022"/>
      <c r="AE54" s="1022"/>
      <c r="AF54" s="1022"/>
      <c r="AG54" s="1022"/>
      <c r="AH54" s="1022"/>
      <c r="AI54" s="1022"/>
      <c r="AJ54" s="1022"/>
      <c r="AK54" s="1022"/>
      <c r="AL54" s="1022"/>
      <c r="AM54" s="1022"/>
      <c r="AN54" s="1022"/>
      <c r="AO54" s="1022"/>
      <c r="AP54" s="1022"/>
      <c r="AQ54" s="1022"/>
      <c r="AR54" s="1022"/>
      <c r="AS54" s="1022"/>
      <c r="AT54" s="1022"/>
    </row>
    <row r="55" spans="1:50">
      <c r="A55" s="980" t="s">
        <v>427</v>
      </c>
      <c r="B55" s="980"/>
      <c r="C55" s="980"/>
      <c r="D55" s="1013"/>
      <c r="E55" s="1013"/>
      <c r="F55" s="1013"/>
      <c r="G55" s="1013"/>
      <c r="H55" s="1013"/>
      <c r="I55" s="1013"/>
      <c r="J55" s="1013"/>
      <c r="K55" s="1013"/>
      <c r="L55" s="1013"/>
      <c r="M55" s="1013"/>
      <c r="N55" s="980"/>
      <c r="O55" s="980"/>
      <c r="P55" s="181" t="s">
        <v>428</v>
      </c>
      <c r="Q55" s="980"/>
      <c r="R55" s="980"/>
      <c r="S55" s="980"/>
      <c r="T55" s="980"/>
      <c r="U55" s="980"/>
      <c r="V55" s="980"/>
      <c r="W55" s="980"/>
      <c r="X55" s="980"/>
      <c r="Y55" s="980"/>
      <c r="Z55" s="980"/>
      <c r="AA55" s="980"/>
      <c r="AB55" s="980"/>
      <c r="AC55" s="181" t="s">
        <v>429</v>
      </c>
      <c r="AD55" s="980"/>
      <c r="AE55" s="980"/>
      <c r="AF55" s="980"/>
      <c r="AG55" s="980"/>
      <c r="AH55" s="980"/>
      <c r="AI55" s="980"/>
      <c r="AJ55" s="980"/>
      <c r="AK55" s="980"/>
      <c r="AL55" s="980"/>
      <c r="AM55" s="980"/>
      <c r="AN55" s="980"/>
      <c r="AO55" s="980"/>
      <c r="AP55" s="980"/>
      <c r="AQ55" s="980"/>
      <c r="AR55" s="985"/>
      <c r="AS55" s="985"/>
      <c r="AT55" s="985"/>
    </row>
    <row r="56" spans="1:50">
      <c r="A56" s="980" t="s">
        <v>372</v>
      </c>
      <c r="B56" s="980"/>
      <c r="C56" s="980"/>
      <c r="D56" s="1013"/>
      <c r="E56" s="1013"/>
      <c r="F56" s="1013"/>
      <c r="G56" s="1013"/>
      <c r="H56" s="1013"/>
      <c r="I56" s="1013"/>
      <c r="J56" s="1013"/>
      <c r="K56" s="1013"/>
      <c r="L56" s="1013"/>
      <c r="M56" s="1013"/>
      <c r="N56" s="980"/>
      <c r="O56" s="980"/>
      <c r="P56" s="181" t="s">
        <v>372</v>
      </c>
      <c r="Q56" s="980"/>
      <c r="R56" s="980"/>
      <c r="S56" s="980"/>
      <c r="T56" s="980"/>
      <c r="U56" s="980"/>
      <c r="V56" s="980"/>
      <c r="W56" s="980"/>
      <c r="X56" s="980"/>
      <c r="Y56" s="980"/>
      <c r="Z56" s="980"/>
      <c r="AA56" s="980"/>
      <c r="AB56" s="980"/>
      <c r="AC56" s="181" t="s">
        <v>373</v>
      </c>
      <c r="AD56" s="980"/>
      <c r="AE56" s="980"/>
      <c r="AF56" s="980"/>
      <c r="AG56" s="980"/>
      <c r="AH56" s="980"/>
      <c r="AI56" s="980"/>
      <c r="AJ56" s="980"/>
      <c r="AK56" s="980"/>
      <c r="AL56" s="980"/>
      <c r="AM56" s="980"/>
      <c r="AN56" s="980"/>
      <c r="AO56" s="980"/>
      <c r="AP56" s="980"/>
      <c r="AQ56" s="980"/>
      <c r="AR56" s="985"/>
      <c r="AS56" s="985"/>
      <c r="AT56" s="985"/>
    </row>
    <row r="57" spans="1:50">
      <c r="A57" s="980" t="s">
        <v>1</v>
      </c>
      <c r="B57" s="980"/>
      <c r="C57" s="980"/>
      <c r="D57" s="1013"/>
      <c r="E57" s="1013"/>
      <c r="F57" s="1013"/>
      <c r="G57" s="1013"/>
      <c r="H57" s="1013"/>
      <c r="I57" s="1013"/>
      <c r="J57" s="1013"/>
      <c r="K57" s="1013"/>
      <c r="L57" s="1013"/>
      <c r="M57" s="1013"/>
      <c r="N57" s="980"/>
      <c r="O57" s="980"/>
      <c r="P57" s="181" t="s">
        <v>1</v>
      </c>
      <c r="Q57" s="980"/>
      <c r="R57" s="980"/>
      <c r="S57" s="980"/>
      <c r="T57" s="980"/>
      <c r="U57" s="980"/>
      <c r="V57" s="980"/>
      <c r="W57" s="980"/>
      <c r="X57" s="980"/>
      <c r="Y57" s="980"/>
      <c r="Z57" s="980"/>
      <c r="AA57" s="980"/>
      <c r="AB57" s="980"/>
      <c r="AC57" s="181" t="s">
        <v>1</v>
      </c>
      <c r="AD57" s="980"/>
      <c r="AE57" s="980"/>
      <c r="AF57" s="980"/>
      <c r="AG57" s="980"/>
      <c r="AH57" s="980"/>
      <c r="AI57" s="980"/>
      <c r="AJ57" s="980"/>
      <c r="AK57" s="980"/>
      <c r="AL57" s="980"/>
      <c r="AM57" s="980"/>
      <c r="AN57" s="980"/>
      <c r="AO57" s="980"/>
      <c r="AP57" s="980"/>
      <c r="AQ57" s="980"/>
      <c r="AR57" s="985"/>
      <c r="AS57" s="985"/>
      <c r="AT57" s="985"/>
    </row>
    <row r="58" spans="1:50">
      <c r="A58" s="982" t="s">
        <v>430</v>
      </c>
      <c r="B58" s="985"/>
      <c r="C58" s="985"/>
      <c r="D58" s="1014"/>
      <c r="E58" s="1014"/>
      <c r="F58" s="1014"/>
      <c r="G58" s="1014"/>
      <c r="H58" s="1014"/>
      <c r="I58" s="1014"/>
      <c r="J58" s="1014"/>
      <c r="K58" s="1014"/>
      <c r="L58" s="1014" t="s">
        <v>618</v>
      </c>
      <c r="M58" s="1014"/>
      <c r="N58" s="985"/>
      <c r="O58" s="985"/>
      <c r="P58" s="984" t="s">
        <v>430</v>
      </c>
      <c r="Q58" s="985"/>
      <c r="R58" s="985"/>
      <c r="S58" s="985"/>
      <c r="T58" s="985"/>
      <c r="U58" s="985"/>
      <c r="V58" s="985"/>
      <c r="W58" s="985"/>
      <c r="X58" s="985"/>
      <c r="Y58" s="985" t="s">
        <v>618</v>
      </c>
      <c r="Z58" s="985"/>
      <c r="AA58" s="985"/>
      <c r="AB58" s="985"/>
      <c r="AC58" s="984" t="s">
        <v>430</v>
      </c>
      <c r="AD58" s="985"/>
      <c r="AE58" s="985"/>
      <c r="AF58" s="985"/>
      <c r="AG58" s="985"/>
      <c r="AH58" s="985"/>
      <c r="AI58" s="985"/>
      <c r="AJ58" s="985"/>
      <c r="AK58" s="985"/>
      <c r="AL58" s="985"/>
      <c r="AM58" s="985"/>
      <c r="AN58" s="985"/>
      <c r="AO58" s="985"/>
      <c r="AP58" s="985"/>
      <c r="AQ58" s="985" t="s">
        <v>618</v>
      </c>
      <c r="AR58" s="985"/>
      <c r="AS58" s="985"/>
      <c r="AT58" s="985"/>
    </row>
    <row r="59" spans="1:50">
      <c r="B59" s="985"/>
      <c r="C59" s="985"/>
      <c r="D59" s="1014"/>
      <c r="E59" s="1014"/>
      <c r="F59" s="1014"/>
      <c r="G59" s="1014"/>
      <c r="H59" s="1014"/>
      <c r="I59" s="1014"/>
      <c r="J59" s="1014"/>
      <c r="K59" s="1014"/>
      <c r="L59" s="1014"/>
      <c r="M59" s="1014"/>
      <c r="N59" s="985"/>
      <c r="O59" s="985"/>
      <c r="Q59" s="1030"/>
      <c r="R59" s="1030"/>
      <c r="S59" s="1030"/>
      <c r="T59" s="1030"/>
      <c r="U59" s="1030"/>
      <c r="V59" s="1030"/>
      <c r="W59" s="1030"/>
      <c r="X59" s="1030"/>
      <c r="Y59" s="1030"/>
      <c r="Z59" s="1030"/>
      <c r="AA59" s="985"/>
      <c r="AB59" s="985"/>
      <c r="AD59" s="985"/>
      <c r="AE59" s="985"/>
      <c r="AF59" s="985"/>
      <c r="AG59" s="985"/>
      <c r="AH59" s="985"/>
      <c r="AI59" s="985"/>
      <c r="AJ59" s="985"/>
      <c r="AK59" s="985"/>
      <c r="AL59" s="985"/>
      <c r="AM59" s="985"/>
      <c r="AN59" s="985"/>
      <c r="AO59" s="985"/>
      <c r="AP59" s="985"/>
      <c r="AQ59" s="985"/>
      <c r="AR59" s="985"/>
      <c r="AS59" s="985"/>
      <c r="AT59" s="985"/>
    </row>
    <row r="60" spans="1:50" ht="18" customHeight="1">
      <c r="A60" s="986"/>
      <c r="B60" s="987" t="s">
        <v>108</v>
      </c>
      <c r="C60" s="987"/>
      <c r="D60" s="988" t="s">
        <v>378</v>
      </c>
      <c r="E60" s="989"/>
      <c r="F60" s="988" t="s">
        <v>379</v>
      </c>
      <c r="G60" s="989"/>
      <c r="H60" s="988" t="s">
        <v>380</v>
      </c>
      <c r="I60" s="989"/>
      <c r="J60" s="988" t="s">
        <v>381</v>
      </c>
      <c r="K60" s="989"/>
      <c r="L60" s="988" t="s">
        <v>382</v>
      </c>
      <c r="M60" s="989"/>
      <c r="N60" s="993" t="s">
        <v>377</v>
      </c>
      <c r="O60" s="991"/>
      <c r="P60" s="992"/>
      <c r="Q60" s="993" t="s">
        <v>378</v>
      </c>
      <c r="R60" s="991"/>
      <c r="S60" s="993" t="s">
        <v>379</v>
      </c>
      <c r="T60" s="991"/>
      <c r="U60" s="993" t="s">
        <v>380</v>
      </c>
      <c r="V60" s="991"/>
      <c r="W60" s="993" t="s">
        <v>381</v>
      </c>
      <c r="X60" s="991"/>
      <c r="Y60" s="993" t="s">
        <v>382</v>
      </c>
      <c r="Z60" s="991"/>
      <c r="AA60" s="993" t="s">
        <v>377</v>
      </c>
      <c r="AB60" s="991"/>
      <c r="AC60" s="249"/>
      <c r="AD60" s="1077" t="s">
        <v>383</v>
      </c>
      <c r="AE60" s="1078"/>
      <c r="AF60" s="1078"/>
      <c r="AG60" s="1078"/>
      <c r="AH60" s="1078"/>
      <c r="AI60" s="1078"/>
      <c r="AJ60" s="1079"/>
      <c r="AK60" s="244" t="s">
        <v>384</v>
      </c>
      <c r="AL60" s="251"/>
      <c r="AM60" s="250"/>
      <c r="AN60" s="244" t="s">
        <v>385</v>
      </c>
      <c r="AO60" s="251"/>
      <c r="AP60" s="251"/>
      <c r="AQ60" s="251"/>
      <c r="AR60" s="250"/>
      <c r="AS60" s="660" t="s">
        <v>386</v>
      </c>
      <c r="AT60" s="661"/>
      <c r="AU60" s="250"/>
    </row>
    <row r="61" spans="1:50" ht="25.5" customHeight="1">
      <c r="A61" s="994" t="s">
        <v>387</v>
      </c>
      <c r="B61" s="995" t="s">
        <v>388</v>
      </c>
      <c r="C61" s="996" t="s">
        <v>389</v>
      </c>
      <c r="D61" s="998" t="s">
        <v>388</v>
      </c>
      <c r="E61" s="998" t="s">
        <v>389</v>
      </c>
      <c r="F61" s="998" t="s">
        <v>388</v>
      </c>
      <c r="G61" s="998" t="s">
        <v>389</v>
      </c>
      <c r="H61" s="998" t="s">
        <v>388</v>
      </c>
      <c r="I61" s="998" t="s">
        <v>389</v>
      </c>
      <c r="J61" s="998" t="s">
        <v>388</v>
      </c>
      <c r="K61" s="998" t="s">
        <v>389</v>
      </c>
      <c r="L61" s="998" t="s">
        <v>388</v>
      </c>
      <c r="M61" s="998" t="s">
        <v>389</v>
      </c>
      <c r="N61" s="996" t="s">
        <v>388</v>
      </c>
      <c r="O61" s="996" t="s">
        <v>389</v>
      </c>
      <c r="P61" s="188" t="s">
        <v>387</v>
      </c>
      <c r="Q61" s="996" t="s">
        <v>388</v>
      </c>
      <c r="R61" s="996" t="s">
        <v>389</v>
      </c>
      <c r="S61" s="996" t="s">
        <v>388</v>
      </c>
      <c r="T61" s="996" t="s">
        <v>389</v>
      </c>
      <c r="U61" s="996" t="s">
        <v>388</v>
      </c>
      <c r="V61" s="996" t="s">
        <v>389</v>
      </c>
      <c r="W61" s="996" t="s">
        <v>388</v>
      </c>
      <c r="X61" s="996" t="s">
        <v>389</v>
      </c>
      <c r="Y61" s="996" t="s">
        <v>388</v>
      </c>
      <c r="Z61" s="996" t="s">
        <v>389</v>
      </c>
      <c r="AA61" s="996" t="s">
        <v>388</v>
      </c>
      <c r="AB61" s="996" t="s">
        <v>389</v>
      </c>
      <c r="AC61" s="253" t="s">
        <v>387</v>
      </c>
      <c r="AD61" s="621" t="s">
        <v>8</v>
      </c>
      <c r="AE61" s="615" t="s">
        <v>396</v>
      </c>
      <c r="AF61" s="615" t="s">
        <v>397</v>
      </c>
      <c r="AG61" s="615" t="s">
        <v>398</v>
      </c>
      <c r="AH61" s="615" t="s">
        <v>399</v>
      </c>
      <c r="AI61" s="615" t="s">
        <v>400</v>
      </c>
      <c r="AJ61" s="622" t="s">
        <v>95</v>
      </c>
      <c r="AK61" s="630" t="s">
        <v>86</v>
      </c>
      <c r="AL61" s="999" t="s">
        <v>9</v>
      </c>
      <c r="AM61" s="1000" t="s">
        <v>673</v>
      </c>
      <c r="AN61" s="1000" t="s">
        <v>85</v>
      </c>
      <c r="AO61" s="1000" t="s">
        <v>81</v>
      </c>
      <c r="AP61" s="1000" t="s">
        <v>118</v>
      </c>
      <c r="AQ61" s="1000" t="s">
        <v>83</v>
      </c>
      <c r="AR61" s="624" t="s">
        <v>377</v>
      </c>
      <c r="AS61" s="630" t="s">
        <v>111</v>
      </c>
      <c r="AT61" s="630" t="s">
        <v>117</v>
      </c>
      <c r="AU61" s="624" t="s">
        <v>87</v>
      </c>
    </row>
    <row r="62" spans="1:50">
      <c r="A62" s="921"/>
      <c r="B62" s="1016"/>
      <c r="C62" s="1016"/>
      <c r="D62" s="1017"/>
      <c r="E62" s="1017"/>
      <c r="F62" s="1017"/>
      <c r="G62" s="1017"/>
      <c r="H62" s="1017"/>
      <c r="I62" s="1017"/>
      <c r="J62" s="1017"/>
      <c r="K62" s="1017"/>
      <c r="L62" s="1017"/>
      <c r="M62" s="1017"/>
      <c r="N62" s="986"/>
      <c r="O62" s="986"/>
      <c r="P62" s="190"/>
      <c r="Q62" s="986"/>
      <c r="R62" s="986"/>
      <c r="S62" s="986"/>
      <c r="T62" s="986"/>
      <c r="U62" s="986"/>
      <c r="V62" s="986"/>
      <c r="W62" s="986"/>
      <c r="X62" s="986"/>
      <c r="Y62" s="986"/>
      <c r="Z62" s="986"/>
      <c r="AA62" s="986"/>
      <c r="AB62" s="986"/>
      <c r="AC62" s="249"/>
      <c r="AD62" s="249"/>
      <c r="AE62" s="438"/>
      <c r="AF62" s="438"/>
      <c r="AG62" s="438"/>
      <c r="AH62" s="438"/>
      <c r="AI62" s="438"/>
      <c r="AJ62" s="249"/>
      <c r="AK62" s="438"/>
      <c r="AL62" s="1018"/>
      <c r="AM62" s="438"/>
      <c r="AN62" s="438"/>
      <c r="AO62" s="438"/>
      <c r="AP62" s="1019"/>
      <c r="AQ62" s="438"/>
      <c r="AR62" s="438"/>
      <c r="AS62" s="438"/>
      <c r="AT62" s="438"/>
      <c r="AU62" s="249"/>
    </row>
    <row r="63" spans="1:50" s="1001" customFormat="1">
      <c r="A63" s="15" t="s">
        <v>407</v>
      </c>
      <c r="B63" s="226">
        <f>SUM(B65:B83)</f>
        <v>1444</v>
      </c>
      <c r="C63" s="226">
        <f>SUM(C65:C83)</f>
        <v>1471</v>
      </c>
      <c r="D63" s="46">
        <f t="shared" ref="D63:M63" si="20">SUM(D65:D87)</f>
        <v>95950</v>
      </c>
      <c r="E63" s="46">
        <f t="shared" si="20"/>
        <v>88497</v>
      </c>
      <c r="F63" s="46">
        <f t="shared" si="20"/>
        <v>53118</v>
      </c>
      <c r="G63" s="46">
        <f t="shared" si="20"/>
        <v>47761</v>
      </c>
      <c r="H63" s="46">
        <f t="shared" si="20"/>
        <v>39267</v>
      </c>
      <c r="I63" s="46">
        <f t="shared" si="20"/>
        <v>36688</v>
      </c>
      <c r="J63" s="46">
        <f t="shared" si="20"/>
        <v>22013</v>
      </c>
      <c r="K63" s="46">
        <f t="shared" si="20"/>
        <v>21266</v>
      </c>
      <c r="L63" s="46">
        <f t="shared" si="20"/>
        <v>13469</v>
      </c>
      <c r="M63" s="46">
        <f t="shared" si="20"/>
        <v>12841</v>
      </c>
      <c r="N63" s="15">
        <f>SUM(N65:N87)</f>
        <v>223817</v>
      </c>
      <c r="O63" s="15">
        <f>SUM(O65:O87)</f>
        <v>207053</v>
      </c>
      <c r="P63" s="236" t="s">
        <v>407</v>
      </c>
      <c r="Q63" s="46">
        <f t="shared" ref="Q63:V63" si="21">SUM(Q65:Q87)</f>
        <v>41987</v>
      </c>
      <c r="R63" s="46">
        <f t="shared" si="21"/>
        <v>37159</v>
      </c>
      <c r="S63" s="46">
        <f t="shared" si="21"/>
        <v>17438</v>
      </c>
      <c r="T63" s="46">
        <f t="shared" si="21"/>
        <v>14725</v>
      </c>
      <c r="U63" s="46">
        <f t="shared" si="21"/>
        <v>12385</v>
      </c>
      <c r="V63" s="46">
        <f t="shared" si="21"/>
        <v>11437</v>
      </c>
      <c r="W63" s="46">
        <f t="shared" ref="W63:AB63" si="22">SUM(W65:W87)</f>
        <v>4938</v>
      </c>
      <c r="X63" s="46">
        <f t="shared" si="22"/>
        <v>4889</v>
      </c>
      <c r="Y63" s="46">
        <f t="shared" si="22"/>
        <v>2975</v>
      </c>
      <c r="Z63" s="46">
        <f t="shared" si="22"/>
        <v>2774</v>
      </c>
      <c r="AA63" s="46">
        <f t="shared" si="22"/>
        <v>79723</v>
      </c>
      <c r="AB63" s="46">
        <f t="shared" si="22"/>
        <v>70984</v>
      </c>
      <c r="AC63" s="236" t="s">
        <v>407</v>
      </c>
      <c r="AD63" s="15">
        <f t="shared" ref="AD63:AU63" si="23">SUM(AD65:AD87)</f>
        <v>83</v>
      </c>
      <c r="AE63" s="15">
        <f t="shared" si="23"/>
        <v>3937</v>
      </c>
      <c r="AF63" s="15">
        <f t="shared" si="23"/>
        <v>3590</v>
      </c>
      <c r="AG63" s="15">
        <f t="shared" si="23"/>
        <v>3229</v>
      </c>
      <c r="AH63" s="15">
        <f t="shared" si="23"/>
        <v>2255</v>
      </c>
      <c r="AI63" s="15">
        <f t="shared" si="23"/>
        <v>1809</v>
      </c>
      <c r="AJ63" s="15">
        <f t="shared" si="23"/>
        <v>14820</v>
      </c>
      <c r="AK63" s="15">
        <f t="shared" si="23"/>
        <v>10347</v>
      </c>
      <c r="AL63" s="15">
        <f t="shared" si="23"/>
        <v>8699</v>
      </c>
      <c r="AM63" s="15">
        <f t="shared" si="23"/>
        <v>1648</v>
      </c>
      <c r="AN63" s="15">
        <f t="shared" si="23"/>
        <v>9572</v>
      </c>
      <c r="AO63" s="15">
        <f t="shared" si="23"/>
        <v>4941</v>
      </c>
      <c r="AP63" s="15">
        <f t="shared" si="23"/>
        <v>1490</v>
      </c>
      <c r="AQ63" s="15">
        <f t="shared" si="23"/>
        <v>313</v>
      </c>
      <c r="AR63" s="15">
        <f t="shared" si="23"/>
        <v>9885</v>
      </c>
      <c r="AS63" s="15">
        <f t="shared" si="23"/>
        <v>5037</v>
      </c>
      <c r="AT63" s="15">
        <f t="shared" si="23"/>
        <v>4355</v>
      </c>
      <c r="AU63" s="15">
        <f t="shared" si="23"/>
        <v>682</v>
      </c>
    </row>
    <row r="64" spans="1:50">
      <c r="A64" s="93"/>
      <c r="B64" s="93"/>
      <c r="C64" s="93"/>
      <c r="D64" s="227"/>
      <c r="E64" s="227"/>
      <c r="F64" s="227"/>
      <c r="G64" s="227"/>
      <c r="H64" s="227"/>
      <c r="I64" s="227"/>
      <c r="J64" s="227"/>
      <c r="K64" s="227"/>
      <c r="L64" s="227"/>
      <c r="M64" s="227"/>
      <c r="N64" s="93"/>
      <c r="O64" s="93"/>
      <c r="P64" s="190"/>
      <c r="Q64" s="921"/>
      <c r="R64" s="921"/>
      <c r="S64" s="921"/>
      <c r="T64" s="921"/>
      <c r="U64" s="921"/>
      <c r="V64" s="921"/>
      <c r="W64" s="921"/>
      <c r="X64" s="921"/>
      <c r="Y64" s="921"/>
      <c r="Z64" s="921"/>
      <c r="AA64" s="921"/>
      <c r="AB64" s="921"/>
      <c r="AC64" s="190"/>
      <c r="AD64" s="921"/>
      <c r="AE64" s="921"/>
      <c r="AF64" s="921"/>
      <c r="AG64" s="921"/>
      <c r="AH64" s="921"/>
      <c r="AI64" s="921"/>
      <c r="AJ64" s="921"/>
      <c r="AK64" s="921"/>
      <c r="AL64" s="921"/>
      <c r="AM64" s="921"/>
      <c r="AN64" s="921"/>
      <c r="AO64" s="921"/>
      <c r="AP64" s="921"/>
      <c r="AQ64" s="921"/>
      <c r="AR64" s="921"/>
      <c r="AS64" s="1031"/>
      <c r="AT64" s="921"/>
      <c r="AU64" s="1032"/>
    </row>
    <row r="65" spans="1:47">
      <c r="A65" s="921" t="s">
        <v>431</v>
      </c>
      <c r="B65" s="1033">
        <v>185</v>
      </c>
      <c r="C65" s="1033">
        <v>174</v>
      </c>
      <c r="D65">
        <v>1864</v>
      </c>
      <c r="E65">
        <v>1603</v>
      </c>
      <c r="F65">
        <v>1602</v>
      </c>
      <c r="G65">
        <v>1479</v>
      </c>
      <c r="H65">
        <v>1630</v>
      </c>
      <c r="I65">
        <v>1657</v>
      </c>
      <c r="J65">
        <v>1396</v>
      </c>
      <c r="K65">
        <v>1385</v>
      </c>
      <c r="L65">
        <v>999</v>
      </c>
      <c r="M65">
        <v>1148</v>
      </c>
      <c r="N65" s="46">
        <f t="shared" ref="N65:N87" si="24">D65+F65+H65+J65+L65</f>
        <v>7491</v>
      </c>
      <c r="O65" s="46">
        <f t="shared" ref="O65:O87" si="25">E65+G65+I65+K65+M65</f>
        <v>7272</v>
      </c>
      <c r="P65" s="190" t="s">
        <v>431</v>
      </c>
      <c r="Q65" s="1034">
        <v>549</v>
      </c>
      <c r="R65" s="1034">
        <v>434</v>
      </c>
      <c r="S65" s="1034">
        <v>442</v>
      </c>
      <c r="T65" s="1034">
        <v>330</v>
      </c>
      <c r="U65" s="1034">
        <v>493</v>
      </c>
      <c r="V65" s="1034">
        <v>496</v>
      </c>
      <c r="W65" s="1034">
        <v>365</v>
      </c>
      <c r="X65" s="1034">
        <v>372</v>
      </c>
      <c r="Y65" s="1034">
        <v>237</v>
      </c>
      <c r="Z65" s="1034">
        <v>268</v>
      </c>
      <c r="AA65" s="46">
        <f t="shared" ref="AA65:AA87" si="26">Q65+S65+U65+W65+Y65</f>
        <v>2086</v>
      </c>
      <c r="AB65" s="46">
        <f t="shared" ref="AB65:AB87" si="27">R65+T65+V65+X65+Z65</f>
        <v>1900</v>
      </c>
      <c r="AC65" s="190" t="s">
        <v>431</v>
      </c>
      <c r="AD65" s="806">
        <v>0</v>
      </c>
      <c r="AE65" s="806">
        <v>69</v>
      </c>
      <c r="AF65" s="806">
        <v>65</v>
      </c>
      <c r="AG65" s="806">
        <v>71</v>
      </c>
      <c r="AH65" s="806">
        <v>57</v>
      </c>
      <c r="AI65" s="806">
        <v>50</v>
      </c>
      <c r="AJ65" s="255">
        <f t="shared" ref="AJ65:AJ87" si="28">+AE65+AF65+AG65+AH65+AI65</f>
        <v>312</v>
      </c>
      <c r="AK65" s="183">
        <v>215</v>
      </c>
      <c r="AL65" s="183">
        <v>209</v>
      </c>
      <c r="AM65" s="183">
        <v>6</v>
      </c>
      <c r="AN65" s="247">
        <v>408</v>
      </c>
      <c r="AO65" s="183">
        <v>391</v>
      </c>
      <c r="AP65" s="183">
        <v>0</v>
      </c>
      <c r="AQ65" s="183">
        <v>105</v>
      </c>
      <c r="AR65" s="255">
        <f t="shared" ref="AR65:AR87" si="29">AN65+AQ65</f>
        <v>513</v>
      </c>
      <c r="AS65" s="247">
        <f>+AT65+AU65</f>
        <v>27</v>
      </c>
      <c r="AT65" s="183">
        <v>27</v>
      </c>
      <c r="AU65" s="183">
        <v>0</v>
      </c>
    </row>
    <row r="66" spans="1:47">
      <c r="A66" s="921" t="s">
        <v>432</v>
      </c>
      <c r="B66" s="1033">
        <v>80</v>
      </c>
      <c r="C66" s="1033">
        <v>84</v>
      </c>
      <c r="D66">
        <v>9028</v>
      </c>
      <c r="E66">
        <v>8154</v>
      </c>
      <c r="F66">
        <v>5567</v>
      </c>
      <c r="G66">
        <v>5201</v>
      </c>
      <c r="H66">
        <v>4358</v>
      </c>
      <c r="I66">
        <v>4707</v>
      </c>
      <c r="J66">
        <v>2390</v>
      </c>
      <c r="K66">
        <v>2915</v>
      </c>
      <c r="L66">
        <v>1395</v>
      </c>
      <c r="M66">
        <v>1682</v>
      </c>
      <c r="N66" s="46">
        <f t="shared" si="24"/>
        <v>22738</v>
      </c>
      <c r="O66" s="46">
        <f t="shared" si="25"/>
        <v>22659</v>
      </c>
      <c r="P66" s="190" t="s">
        <v>432</v>
      </c>
      <c r="Q66" s="1034">
        <v>3831</v>
      </c>
      <c r="R66" s="1034">
        <v>3188</v>
      </c>
      <c r="S66" s="1034">
        <v>2089</v>
      </c>
      <c r="T66" s="1034">
        <v>1720</v>
      </c>
      <c r="U66" s="1034">
        <v>1535</v>
      </c>
      <c r="V66" s="1034">
        <v>1593</v>
      </c>
      <c r="W66" s="1034">
        <v>613</v>
      </c>
      <c r="X66" s="1034">
        <v>753</v>
      </c>
      <c r="Y66" s="1034">
        <v>299</v>
      </c>
      <c r="Z66" s="1034">
        <v>334</v>
      </c>
      <c r="AA66" s="46">
        <f t="shared" si="26"/>
        <v>8367</v>
      </c>
      <c r="AB66" s="46">
        <f t="shared" si="27"/>
        <v>7588</v>
      </c>
      <c r="AC66" s="190" t="s">
        <v>432</v>
      </c>
      <c r="AD66" s="806">
        <v>3</v>
      </c>
      <c r="AE66" s="806">
        <v>347</v>
      </c>
      <c r="AF66" s="806">
        <v>330</v>
      </c>
      <c r="AG66" s="806">
        <v>323</v>
      </c>
      <c r="AH66" s="806">
        <v>266</v>
      </c>
      <c r="AI66" s="806">
        <v>223</v>
      </c>
      <c r="AJ66" s="255">
        <f t="shared" si="28"/>
        <v>1489</v>
      </c>
      <c r="AK66" s="183">
        <v>1198</v>
      </c>
      <c r="AL66" s="183">
        <v>979</v>
      </c>
      <c r="AM66" s="183">
        <v>219</v>
      </c>
      <c r="AN66" s="247">
        <v>992</v>
      </c>
      <c r="AO66" s="183">
        <v>553</v>
      </c>
      <c r="AP66" s="183">
        <v>153</v>
      </c>
      <c r="AQ66" s="183">
        <v>45</v>
      </c>
      <c r="AR66" s="255">
        <f t="shared" si="29"/>
        <v>1037</v>
      </c>
      <c r="AS66" s="247">
        <f t="shared" ref="AS66:AS87" si="30">+AT66+AU66</f>
        <v>357</v>
      </c>
      <c r="AT66" s="183">
        <v>339</v>
      </c>
      <c r="AU66" s="183">
        <v>18</v>
      </c>
    </row>
    <row r="67" spans="1:47">
      <c r="A67" s="921" t="s">
        <v>433</v>
      </c>
      <c r="B67" s="1033">
        <v>130</v>
      </c>
      <c r="C67" s="1033">
        <v>109</v>
      </c>
      <c r="D67">
        <v>5607</v>
      </c>
      <c r="E67">
        <v>5156</v>
      </c>
      <c r="F67">
        <v>3533</v>
      </c>
      <c r="G67">
        <v>3478</v>
      </c>
      <c r="H67">
        <v>2461</v>
      </c>
      <c r="I67">
        <v>2796</v>
      </c>
      <c r="J67">
        <v>1238</v>
      </c>
      <c r="K67">
        <v>1580</v>
      </c>
      <c r="L67">
        <v>714</v>
      </c>
      <c r="M67">
        <v>884</v>
      </c>
      <c r="N67" s="46">
        <f t="shared" si="24"/>
        <v>13553</v>
      </c>
      <c r="O67" s="46">
        <f t="shared" si="25"/>
        <v>13894</v>
      </c>
      <c r="P67" s="190" t="s">
        <v>433</v>
      </c>
      <c r="Q67" s="1034">
        <v>2631</v>
      </c>
      <c r="R67" s="1034">
        <v>2259</v>
      </c>
      <c r="S67" s="1034">
        <v>1477</v>
      </c>
      <c r="T67" s="1034">
        <v>1195</v>
      </c>
      <c r="U67" s="1034">
        <v>841</v>
      </c>
      <c r="V67" s="1034">
        <v>877</v>
      </c>
      <c r="W67" s="1034">
        <v>272</v>
      </c>
      <c r="X67" s="1034">
        <v>356</v>
      </c>
      <c r="Y67" s="1034">
        <v>105</v>
      </c>
      <c r="Z67" s="1034">
        <v>128</v>
      </c>
      <c r="AA67" s="46">
        <f t="shared" si="26"/>
        <v>5326</v>
      </c>
      <c r="AB67" s="46">
        <f t="shared" si="27"/>
        <v>4815</v>
      </c>
      <c r="AC67" s="190" t="s">
        <v>433</v>
      </c>
      <c r="AD67" s="806">
        <v>7</v>
      </c>
      <c r="AE67" s="806">
        <v>234</v>
      </c>
      <c r="AF67" s="806">
        <v>214</v>
      </c>
      <c r="AG67" s="806">
        <v>201</v>
      </c>
      <c r="AH67" s="806">
        <v>143</v>
      </c>
      <c r="AI67" s="806">
        <v>124</v>
      </c>
      <c r="AJ67" s="255">
        <f t="shared" si="28"/>
        <v>916</v>
      </c>
      <c r="AK67" s="183">
        <v>613</v>
      </c>
      <c r="AL67" s="183">
        <v>519</v>
      </c>
      <c r="AM67" s="183">
        <v>94</v>
      </c>
      <c r="AN67" s="247">
        <v>572</v>
      </c>
      <c r="AO67" s="183">
        <v>322</v>
      </c>
      <c r="AP67" s="183">
        <v>149</v>
      </c>
      <c r="AQ67" s="183">
        <v>16</v>
      </c>
      <c r="AR67" s="255">
        <f t="shared" si="29"/>
        <v>588</v>
      </c>
      <c r="AS67" s="247">
        <f t="shared" si="30"/>
        <v>236</v>
      </c>
      <c r="AT67" s="183">
        <v>225</v>
      </c>
      <c r="AU67" s="183">
        <v>11</v>
      </c>
    </row>
    <row r="68" spans="1:47">
      <c r="A68" s="921" t="s">
        <v>434</v>
      </c>
      <c r="B68" s="1033">
        <v>13</v>
      </c>
      <c r="C68" s="1033">
        <v>18</v>
      </c>
      <c r="D68">
        <v>3751</v>
      </c>
      <c r="E68">
        <v>3346</v>
      </c>
      <c r="F68">
        <v>1915</v>
      </c>
      <c r="G68">
        <v>1842</v>
      </c>
      <c r="H68">
        <v>1334</v>
      </c>
      <c r="I68">
        <v>1394</v>
      </c>
      <c r="J68">
        <v>622</v>
      </c>
      <c r="K68">
        <v>689</v>
      </c>
      <c r="L68">
        <v>330</v>
      </c>
      <c r="M68">
        <v>395</v>
      </c>
      <c r="N68" s="46">
        <f t="shared" si="24"/>
        <v>7952</v>
      </c>
      <c r="O68" s="46">
        <f t="shared" si="25"/>
        <v>7666</v>
      </c>
      <c r="P68" s="190" t="s">
        <v>434</v>
      </c>
      <c r="Q68" s="1034">
        <v>1329</v>
      </c>
      <c r="R68" s="1034">
        <v>1161</v>
      </c>
      <c r="S68" s="1034">
        <v>626</v>
      </c>
      <c r="T68" s="1034">
        <v>577</v>
      </c>
      <c r="U68" s="1034">
        <v>447</v>
      </c>
      <c r="V68" s="1034">
        <v>418</v>
      </c>
      <c r="W68" s="1034">
        <v>100</v>
      </c>
      <c r="X68" s="1034">
        <v>96</v>
      </c>
      <c r="Y68" s="1034">
        <v>49</v>
      </c>
      <c r="Z68" s="1034">
        <v>49</v>
      </c>
      <c r="AA68" s="46">
        <f t="shared" si="26"/>
        <v>2551</v>
      </c>
      <c r="AB68" s="46">
        <f t="shared" si="27"/>
        <v>2301</v>
      </c>
      <c r="AC68" s="190" t="s">
        <v>434</v>
      </c>
      <c r="AD68" s="806">
        <v>6</v>
      </c>
      <c r="AE68" s="806">
        <v>159</v>
      </c>
      <c r="AF68" s="806">
        <v>133</v>
      </c>
      <c r="AG68" s="806">
        <v>120</v>
      </c>
      <c r="AH68" s="806">
        <v>74</v>
      </c>
      <c r="AI68" s="806">
        <v>57</v>
      </c>
      <c r="AJ68" s="255">
        <f t="shared" si="28"/>
        <v>543</v>
      </c>
      <c r="AK68" s="183">
        <v>392</v>
      </c>
      <c r="AL68" s="183">
        <v>312</v>
      </c>
      <c r="AM68" s="183">
        <v>80</v>
      </c>
      <c r="AN68" s="247">
        <v>357</v>
      </c>
      <c r="AO68" s="183">
        <v>178</v>
      </c>
      <c r="AP68" s="183">
        <v>54</v>
      </c>
      <c r="AQ68" s="183">
        <v>8</v>
      </c>
      <c r="AR68" s="255">
        <f t="shared" si="29"/>
        <v>365</v>
      </c>
      <c r="AS68" s="247">
        <f t="shared" si="30"/>
        <v>174</v>
      </c>
      <c r="AT68" s="183">
        <v>153</v>
      </c>
      <c r="AU68" s="183">
        <v>21</v>
      </c>
    </row>
    <row r="69" spans="1:47">
      <c r="A69" s="921" t="s">
        <v>435</v>
      </c>
      <c r="B69" s="1033">
        <v>86</v>
      </c>
      <c r="C69" s="1033">
        <v>88</v>
      </c>
      <c r="D69">
        <v>3954</v>
      </c>
      <c r="E69">
        <v>3745</v>
      </c>
      <c r="F69">
        <v>2533</v>
      </c>
      <c r="G69">
        <v>2542</v>
      </c>
      <c r="H69">
        <v>1859</v>
      </c>
      <c r="I69">
        <v>2082</v>
      </c>
      <c r="J69">
        <v>932</v>
      </c>
      <c r="K69">
        <v>1132</v>
      </c>
      <c r="L69">
        <v>519</v>
      </c>
      <c r="M69">
        <v>637</v>
      </c>
      <c r="N69" s="46">
        <f t="shared" si="24"/>
        <v>9797</v>
      </c>
      <c r="O69" s="46">
        <f t="shared" si="25"/>
        <v>10138</v>
      </c>
      <c r="P69" s="190" t="s">
        <v>435</v>
      </c>
      <c r="Q69" s="1034">
        <v>1690</v>
      </c>
      <c r="R69" s="1034">
        <v>1465</v>
      </c>
      <c r="S69" s="1034">
        <v>885</v>
      </c>
      <c r="T69" s="1034">
        <v>780</v>
      </c>
      <c r="U69" s="1034">
        <v>548</v>
      </c>
      <c r="V69" s="1034">
        <v>656</v>
      </c>
      <c r="W69" s="1034">
        <v>224</v>
      </c>
      <c r="X69" s="1034">
        <v>276</v>
      </c>
      <c r="Y69" s="1034">
        <v>84</v>
      </c>
      <c r="Z69" s="1034">
        <v>107</v>
      </c>
      <c r="AA69" s="46">
        <f t="shared" si="26"/>
        <v>3431</v>
      </c>
      <c r="AB69" s="46">
        <f t="shared" si="27"/>
        <v>3284</v>
      </c>
      <c r="AC69" s="190" t="s">
        <v>435</v>
      </c>
      <c r="AD69" s="806">
        <v>3</v>
      </c>
      <c r="AE69" s="806">
        <v>179</v>
      </c>
      <c r="AF69" s="806">
        <v>165</v>
      </c>
      <c r="AG69" s="806">
        <v>149</v>
      </c>
      <c r="AH69" s="806">
        <v>103</v>
      </c>
      <c r="AI69" s="806">
        <v>85</v>
      </c>
      <c r="AJ69" s="255">
        <f t="shared" si="28"/>
        <v>681</v>
      </c>
      <c r="AK69" s="183">
        <v>554</v>
      </c>
      <c r="AL69" s="183">
        <v>458</v>
      </c>
      <c r="AM69" s="183">
        <v>96</v>
      </c>
      <c r="AN69" s="247">
        <v>478</v>
      </c>
      <c r="AO69" s="183">
        <v>275</v>
      </c>
      <c r="AP69" s="183">
        <v>67</v>
      </c>
      <c r="AQ69" s="183">
        <v>5</v>
      </c>
      <c r="AR69" s="255">
        <f t="shared" si="29"/>
        <v>483</v>
      </c>
      <c r="AS69" s="247">
        <f t="shared" si="30"/>
        <v>193</v>
      </c>
      <c r="AT69" s="183">
        <v>177</v>
      </c>
      <c r="AU69" s="183">
        <v>16</v>
      </c>
    </row>
    <row r="70" spans="1:47">
      <c r="A70" s="921" t="s">
        <v>436</v>
      </c>
      <c r="B70" s="1033">
        <v>70</v>
      </c>
      <c r="C70" s="1033">
        <v>88</v>
      </c>
      <c r="D70">
        <v>5682</v>
      </c>
      <c r="E70">
        <v>5077</v>
      </c>
      <c r="F70">
        <v>3726</v>
      </c>
      <c r="G70">
        <v>3314</v>
      </c>
      <c r="H70">
        <v>3156</v>
      </c>
      <c r="I70">
        <v>3133</v>
      </c>
      <c r="J70">
        <v>1846</v>
      </c>
      <c r="K70">
        <v>2012</v>
      </c>
      <c r="L70">
        <v>1211</v>
      </c>
      <c r="M70">
        <v>1247</v>
      </c>
      <c r="N70" s="46">
        <f t="shared" si="24"/>
        <v>15621</v>
      </c>
      <c r="O70" s="46">
        <f t="shared" si="25"/>
        <v>14783</v>
      </c>
      <c r="P70" s="190" t="s">
        <v>436</v>
      </c>
      <c r="Q70" s="1034">
        <v>2154</v>
      </c>
      <c r="R70" s="1034">
        <v>1710</v>
      </c>
      <c r="S70" s="1034">
        <v>1307</v>
      </c>
      <c r="T70" s="1034">
        <v>1106</v>
      </c>
      <c r="U70" s="1034">
        <v>1040</v>
      </c>
      <c r="V70" s="1034">
        <v>1022</v>
      </c>
      <c r="W70" s="1034">
        <v>480</v>
      </c>
      <c r="X70" s="1034">
        <v>524</v>
      </c>
      <c r="Y70" s="1034">
        <v>262</v>
      </c>
      <c r="Z70" s="1034">
        <v>284</v>
      </c>
      <c r="AA70" s="46">
        <f t="shared" si="26"/>
        <v>5243</v>
      </c>
      <c r="AB70" s="46">
        <f t="shared" si="27"/>
        <v>4646</v>
      </c>
      <c r="AC70" s="190" t="s">
        <v>436</v>
      </c>
      <c r="AD70" s="806">
        <v>6</v>
      </c>
      <c r="AE70" s="806">
        <v>265</v>
      </c>
      <c r="AF70" s="806">
        <v>253</v>
      </c>
      <c r="AG70" s="806">
        <v>253</v>
      </c>
      <c r="AH70" s="806">
        <v>200</v>
      </c>
      <c r="AI70" s="806">
        <v>170</v>
      </c>
      <c r="AJ70" s="255">
        <f t="shared" si="28"/>
        <v>1141</v>
      </c>
      <c r="AK70" s="183">
        <v>900</v>
      </c>
      <c r="AL70" s="183">
        <v>714</v>
      </c>
      <c r="AM70" s="183">
        <v>186</v>
      </c>
      <c r="AN70" s="247">
        <v>780</v>
      </c>
      <c r="AO70" s="183">
        <v>484</v>
      </c>
      <c r="AP70" s="183">
        <v>63</v>
      </c>
      <c r="AQ70" s="183">
        <v>24</v>
      </c>
      <c r="AR70" s="255">
        <f t="shared" si="29"/>
        <v>804</v>
      </c>
      <c r="AS70" s="247">
        <f t="shared" si="30"/>
        <v>270</v>
      </c>
      <c r="AT70" s="183">
        <v>256</v>
      </c>
      <c r="AU70" s="183">
        <v>14</v>
      </c>
    </row>
    <row r="71" spans="1:47">
      <c r="A71" s="921" t="s">
        <v>437</v>
      </c>
      <c r="B71" s="1033">
        <v>0</v>
      </c>
      <c r="C71" s="1033">
        <v>0</v>
      </c>
      <c r="D71">
        <v>720</v>
      </c>
      <c r="E71">
        <v>591</v>
      </c>
      <c r="F71">
        <v>403</v>
      </c>
      <c r="G71">
        <v>312</v>
      </c>
      <c r="H71">
        <v>269</v>
      </c>
      <c r="I71">
        <v>159</v>
      </c>
      <c r="J71">
        <v>87</v>
      </c>
      <c r="K71">
        <v>45</v>
      </c>
      <c r="L71">
        <v>41</v>
      </c>
      <c r="M71">
        <v>24</v>
      </c>
      <c r="N71" s="46">
        <f t="shared" si="24"/>
        <v>1520</v>
      </c>
      <c r="O71" s="46">
        <f t="shared" si="25"/>
        <v>1131</v>
      </c>
      <c r="P71" s="190" t="s">
        <v>437</v>
      </c>
      <c r="Q71" s="1034">
        <v>418</v>
      </c>
      <c r="R71" s="1034">
        <v>322</v>
      </c>
      <c r="S71" s="1034">
        <v>135</v>
      </c>
      <c r="T71" s="1034">
        <v>114</v>
      </c>
      <c r="U71" s="1034">
        <v>47</v>
      </c>
      <c r="V71" s="1034">
        <v>28</v>
      </c>
      <c r="W71" s="1034">
        <v>18</v>
      </c>
      <c r="X71" s="1034">
        <v>7</v>
      </c>
      <c r="Y71" s="1034">
        <v>2</v>
      </c>
      <c r="Z71" s="1034">
        <v>1</v>
      </c>
      <c r="AA71" s="46">
        <f t="shared" si="26"/>
        <v>620</v>
      </c>
      <c r="AB71" s="46">
        <f t="shared" si="27"/>
        <v>472</v>
      </c>
      <c r="AC71" s="190" t="s">
        <v>437</v>
      </c>
      <c r="AD71" s="806">
        <v>0</v>
      </c>
      <c r="AE71" s="806">
        <v>41</v>
      </c>
      <c r="AF71" s="806">
        <v>38</v>
      </c>
      <c r="AG71" s="806">
        <v>30</v>
      </c>
      <c r="AH71" s="806">
        <v>15</v>
      </c>
      <c r="AI71" s="806">
        <v>9</v>
      </c>
      <c r="AJ71" s="255">
        <f t="shared" si="28"/>
        <v>133</v>
      </c>
      <c r="AK71" s="183">
        <v>67</v>
      </c>
      <c r="AL71" s="183">
        <v>58</v>
      </c>
      <c r="AM71" s="183">
        <v>9</v>
      </c>
      <c r="AN71" s="247">
        <v>70</v>
      </c>
      <c r="AO71" s="183">
        <v>18</v>
      </c>
      <c r="AP71" s="183">
        <v>9</v>
      </c>
      <c r="AQ71" s="183">
        <v>0</v>
      </c>
      <c r="AR71" s="255">
        <f t="shared" si="29"/>
        <v>70</v>
      </c>
      <c r="AS71" s="247">
        <f t="shared" si="30"/>
        <v>81</v>
      </c>
      <c r="AT71" s="183">
        <v>61</v>
      </c>
      <c r="AU71" s="183">
        <v>20</v>
      </c>
    </row>
    <row r="72" spans="1:47">
      <c r="A72" s="921" t="s">
        <v>438</v>
      </c>
      <c r="B72" s="1033">
        <v>515</v>
      </c>
      <c r="C72" s="1033">
        <v>505</v>
      </c>
      <c r="D72">
        <v>4788</v>
      </c>
      <c r="E72">
        <v>4246</v>
      </c>
      <c r="F72">
        <v>3683</v>
      </c>
      <c r="G72">
        <v>3267</v>
      </c>
      <c r="H72">
        <v>3422</v>
      </c>
      <c r="I72">
        <v>3151</v>
      </c>
      <c r="J72">
        <v>2233</v>
      </c>
      <c r="K72">
        <v>2276</v>
      </c>
      <c r="L72">
        <v>1473</v>
      </c>
      <c r="M72">
        <v>1487</v>
      </c>
      <c r="N72" s="46">
        <f t="shared" si="24"/>
        <v>15599</v>
      </c>
      <c r="O72" s="46">
        <f t="shared" si="25"/>
        <v>14427</v>
      </c>
      <c r="P72" s="190" t="s">
        <v>438</v>
      </c>
      <c r="Q72" s="1034">
        <v>2135</v>
      </c>
      <c r="R72" s="1034">
        <v>1675</v>
      </c>
      <c r="S72" s="1034">
        <v>1405</v>
      </c>
      <c r="T72" s="1034">
        <v>1086</v>
      </c>
      <c r="U72" s="1034">
        <v>1246</v>
      </c>
      <c r="V72" s="1034">
        <v>1033</v>
      </c>
      <c r="W72" s="1034">
        <v>586</v>
      </c>
      <c r="X72" s="1034">
        <v>581</v>
      </c>
      <c r="Y72" s="1034">
        <v>252</v>
      </c>
      <c r="Z72" s="1034">
        <v>290</v>
      </c>
      <c r="AA72" s="46">
        <f t="shared" si="26"/>
        <v>5624</v>
      </c>
      <c r="AB72" s="46">
        <f t="shared" si="27"/>
        <v>4665</v>
      </c>
      <c r="AC72" s="190" t="s">
        <v>438</v>
      </c>
      <c r="AD72" s="806">
        <v>33</v>
      </c>
      <c r="AE72" s="806">
        <v>274</v>
      </c>
      <c r="AF72" s="806">
        <v>268</v>
      </c>
      <c r="AG72" s="806">
        <v>266</v>
      </c>
      <c r="AH72" s="806">
        <v>227</v>
      </c>
      <c r="AI72" s="806">
        <v>208</v>
      </c>
      <c r="AJ72" s="255">
        <f t="shared" si="28"/>
        <v>1243</v>
      </c>
      <c r="AK72" s="183">
        <v>1277</v>
      </c>
      <c r="AL72" s="183">
        <v>976</v>
      </c>
      <c r="AM72" s="183">
        <v>301</v>
      </c>
      <c r="AN72" s="247">
        <v>913</v>
      </c>
      <c r="AO72" s="183">
        <v>557</v>
      </c>
      <c r="AP72" s="183">
        <v>31</v>
      </c>
      <c r="AQ72" s="183">
        <v>14</v>
      </c>
      <c r="AR72" s="255">
        <f t="shared" si="29"/>
        <v>927</v>
      </c>
      <c r="AS72" s="247">
        <f t="shared" si="30"/>
        <v>269</v>
      </c>
      <c r="AT72" s="183">
        <v>263</v>
      </c>
      <c r="AU72" s="183">
        <v>6</v>
      </c>
    </row>
    <row r="73" spans="1:47">
      <c r="A73" s="921" t="s">
        <v>439</v>
      </c>
      <c r="B73" s="1033">
        <v>78</v>
      </c>
      <c r="C73" s="1033">
        <v>113</v>
      </c>
      <c r="D73">
        <v>5949</v>
      </c>
      <c r="E73">
        <v>6217</v>
      </c>
      <c r="F73">
        <v>3064</v>
      </c>
      <c r="G73">
        <v>2976</v>
      </c>
      <c r="H73">
        <v>2046</v>
      </c>
      <c r="I73">
        <v>2027</v>
      </c>
      <c r="J73">
        <v>1018</v>
      </c>
      <c r="K73">
        <v>967</v>
      </c>
      <c r="L73">
        <v>683</v>
      </c>
      <c r="M73">
        <v>588</v>
      </c>
      <c r="N73" s="46">
        <f t="shared" si="24"/>
        <v>12760</v>
      </c>
      <c r="O73" s="46">
        <f t="shared" si="25"/>
        <v>12775</v>
      </c>
      <c r="P73" s="190" t="s">
        <v>439</v>
      </c>
      <c r="Q73" s="1034">
        <v>2894</v>
      </c>
      <c r="R73" s="1034">
        <v>3083</v>
      </c>
      <c r="S73" s="1034">
        <v>772</v>
      </c>
      <c r="T73" s="1034">
        <v>857</v>
      </c>
      <c r="U73" s="1034">
        <v>482</v>
      </c>
      <c r="V73" s="1034">
        <v>504</v>
      </c>
      <c r="W73" s="1034">
        <v>175</v>
      </c>
      <c r="X73" s="1034">
        <v>141</v>
      </c>
      <c r="Y73" s="1034">
        <v>141</v>
      </c>
      <c r="Z73" s="1034">
        <v>115</v>
      </c>
      <c r="AA73" s="46">
        <f t="shared" si="26"/>
        <v>4464</v>
      </c>
      <c r="AB73" s="46">
        <f t="shared" si="27"/>
        <v>4700</v>
      </c>
      <c r="AC73" s="190" t="s">
        <v>439</v>
      </c>
      <c r="AD73" s="806">
        <v>4</v>
      </c>
      <c r="AE73" s="806">
        <v>256</v>
      </c>
      <c r="AF73" s="806">
        <v>230</v>
      </c>
      <c r="AG73" s="806">
        <v>178</v>
      </c>
      <c r="AH73" s="806">
        <v>126</v>
      </c>
      <c r="AI73" s="806">
        <v>94</v>
      </c>
      <c r="AJ73" s="255">
        <f t="shared" si="28"/>
        <v>884</v>
      </c>
      <c r="AK73" s="183">
        <v>510</v>
      </c>
      <c r="AL73" s="183">
        <v>476</v>
      </c>
      <c r="AM73" s="183">
        <v>34</v>
      </c>
      <c r="AN73" s="247">
        <v>563</v>
      </c>
      <c r="AO73" s="183">
        <v>260</v>
      </c>
      <c r="AP73" s="183">
        <v>161</v>
      </c>
      <c r="AQ73" s="183">
        <v>9</v>
      </c>
      <c r="AR73" s="255">
        <f t="shared" si="29"/>
        <v>572</v>
      </c>
      <c r="AS73" s="247">
        <f t="shared" si="30"/>
        <v>342</v>
      </c>
      <c r="AT73" s="183">
        <v>290</v>
      </c>
      <c r="AU73" s="183">
        <v>52</v>
      </c>
    </row>
    <row r="74" spans="1:47">
      <c r="A74" s="921" t="s">
        <v>440</v>
      </c>
      <c r="B74" s="1033">
        <v>32</v>
      </c>
      <c r="C74" s="1033">
        <v>29</v>
      </c>
      <c r="D74">
        <v>922</v>
      </c>
      <c r="E74">
        <v>751</v>
      </c>
      <c r="F74">
        <v>412</v>
      </c>
      <c r="G74">
        <v>320</v>
      </c>
      <c r="H74">
        <v>285</v>
      </c>
      <c r="I74">
        <v>204</v>
      </c>
      <c r="J74">
        <v>172</v>
      </c>
      <c r="K74">
        <v>121</v>
      </c>
      <c r="L74">
        <v>53</v>
      </c>
      <c r="M74">
        <v>62</v>
      </c>
      <c r="N74" s="46">
        <f t="shared" si="24"/>
        <v>1844</v>
      </c>
      <c r="O74" s="46">
        <f t="shared" si="25"/>
        <v>1458</v>
      </c>
      <c r="P74" s="190" t="s">
        <v>440</v>
      </c>
      <c r="Q74" s="1034">
        <v>433</v>
      </c>
      <c r="R74" s="1034">
        <v>368</v>
      </c>
      <c r="S74" s="1034">
        <v>112</v>
      </c>
      <c r="T74" s="1034">
        <v>85</v>
      </c>
      <c r="U74" s="1034">
        <v>120</v>
      </c>
      <c r="V74" s="1034">
        <v>74</v>
      </c>
      <c r="W74" s="1034">
        <v>51</v>
      </c>
      <c r="X74" s="1034">
        <v>40</v>
      </c>
      <c r="Y74" s="1034">
        <v>24</v>
      </c>
      <c r="Z74" s="1034">
        <v>30</v>
      </c>
      <c r="AA74" s="46">
        <f t="shared" si="26"/>
        <v>740</v>
      </c>
      <c r="AB74" s="46">
        <f t="shared" si="27"/>
        <v>597</v>
      </c>
      <c r="AC74" s="190" t="s">
        <v>440</v>
      </c>
      <c r="AD74" s="806">
        <v>0</v>
      </c>
      <c r="AE74" s="806">
        <v>36</v>
      </c>
      <c r="AF74" s="806">
        <v>31</v>
      </c>
      <c r="AG74" s="806">
        <v>23</v>
      </c>
      <c r="AH74" s="806">
        <v>16</v>
      </c>
      <c r="AI74" s="806">
        <v>9</v>
      </c>
      <c r="AJ74" s="255">
        <f t="shared" si="28"/>
        <v>115</v>
      </c>
      <c r="AK74" s="183">
        <v>82</v>
      </c>
      <c r="AL74" s="183">
        <v>75</v>
      </c>
      <c r="AM74" s="183">
        <v>7</v>
      </c>
      <c r="AN74" s="247">
        <v>77</v>
      </c>
      <c r="AO74" s="183">
        <v>29</v>
      </c>
      <c r="AP74" s="183">
        <v>3</v>
      </c>
      <c r="AQ74" s="183">
        <v>0</v>
      </c>
      <c r="AR74" s="255">
        <f t="shared" si="29"/>
        <v>77</v>
      </c>
      <c r="AS74" s="247">
        <f t="shared" si="30"/>
        <v>60</v>
      </c>
      <c r="AT74" s="183">
        <v>48</v>
      </c>
      <c r="AU74" s="183">
        <v>12</v>
      </c>
    </row>
    <row r="75" spans="1:47">
      <c r="A75" s="921" t="s">
        <v>441</v>
      </c>
      <c r="B75" s="1033">
        <v>0</v>
      </c>
      <c r="C75" s="1033">
        <v>0</v>
      </c>
      <c r="D75">
        <v>3961</v>
      </c>
      <c r="E75">
        <v>3431</v>
      </c>
      <c r="F75">
        <v>1940</v>
      </c>
      <c r="G75">
        <v>1725</v>
      </c>
      <c r="H75">
        <v>1243</v>
      </c>
      <c r="I75">
        <v>975</v>
      </c>
      <c r="J75">
        <v>568</v>
      </c>
      <c r="K75">
        <v>506</v>
      </c>
      <c r="L75">
        <v>430</v>
      </c>
      <c r="M75">
        <v>285</v>
      </c>
      <c r="N75" s="46">
        <f t="shared" si="24"/>
        <v>8142</v>
      </c>
      <c r="O75" s="46">
        <f t="shared" si="25"/>
        <v>6922</v>
      </c>
      <c r="P75" s="190" t="s">
        <v>441</v>
      </c>
      <c r="Q75" s="1034">
        <v>1650</v>
      </c>
      <c r="R75" s="1034">
        <v>1404</v>
      </c>
      <c r="S75" s="1034">
        <v>587</v>
      </c>
      <c r="T75" s="1034">
        <v>481</v>
      </c>
      <c r="U75" s="1034">
        <v>384</v>
      </c>
      <c r="V75" s="1034">
        <v>312</v>
      </c>
      <c r="W75" s="1034">
        <v>135</v>
      </c>
      <c r="X75" s="1034">
        <v>138</v>
      </c>
      <c r="Y75" s="1034">
        <v>130</v>
      </c>
      <c r="Z75" s="1034">
        <v>90</v>
      </c>
      <c r="AA75" s="46">
        <f t="shared" si="26"/>
        <v>2886</v>
      </c>
      <c r="AB75" s="46">
        <f t="shared" si="27"/>
        <v>2425</v>
      </c>
      <c r="AC75" s="190" t="s">
        <v>441</v>
      </c>
      <c r="AD75" s="806">
        <v>0</v>
      </c>
      <c r="AE75" s="806">
        <v>187</v>
      </c>
      <c r="AF75" s="806">
        <v>177</v>
      </c>
      <c r="AG75" s="806">
        <v>146</v>
      </c>
      <c r="AH75" s="806">
        <v>74</v>
      </c>
      <c r="AI75" s="806">
        <v>57</v>
      </c>
      <c r="AJ75" s="255">
        <f t="shared" si="28"/>
        <v>641</v>
      </c>
      <c r="AK75" s="183">
        <v>340</v>
      </c>
      <c r="AL75" s="183">
        <v>296</v>
      </c>
      <c r="AM75" s="183">
        <v>44</v>
      </c>
      <c r="AN75" s="247">
        <v>295</v>
      </c>
      <c r="AO75" s="183">
        <v>119</v>
      </c>
      <c r="AP75" s="183">
        <v>68</v>
      </c>
      <c r="AQ75" s="183">
        <v>6</v>
      </c>
      <c r="AR75" s="255">
        <f t="shared" si="29"/>
        <v>301</v>
      </c>
      <c r="AS75" s="247">
        <f t="shared" si="30"/>
        <v>278</v>
      </c>
      <c r="AT75" s="183">
        <v>230</v>
      </c>
      <c r="AU75" s="183">
        <v>48</v>
      </c>
    </row>
    <row r="76" spans="1:47">
      <c r="A76" s="921" t="s">
        <v>442</v>
      </c>
      <c r="B76" s="1033">
        <v>0</v>
      </c>
      <c r="C76" s="1033">
        <v>0</v>
      </c>
      <c r="D76">
        <v>3481</v>
      </c>
      <c r="E76">
        <v>3092</v>
      </c>
      <c r="F76">
        <v>1481</v>
      </c>
      <c r="G76">
        <v>1343</v>
      </c>
      <c r="H76">
        <v>998</v>
      </c>
      <c r="I76">
        <v>926</v>
      </c>
      <c r="J76">
        <v>549</v>
      </c>
      <c r="K76">
        <v>519</v>
      </c>
      <c r="L76">
        <v>281</v>
      </c>
      <c r="M76">
        <v>272</v>
      </c>
      <c r="N76" s="46">
        <f t="shared" si="24"/>
        <v>6790</v>
      </c>
      <c r="O76" s="46">
        <f t="shared" si="25"/>
        <v>6152</v>
      </c>
      <c r="P76" s="190" t="s">
        <v>442</v>
      </c>
      <c r="Q76" s="1034">
        <v>1369</v>
      </c>
      <c r="R76" s="1034">
        <v>1084</v>
      </c>
      <c r="S76" s="1034">
        <v>418</v>
      </c>
      <c r="T76" s="1034">
        <v>387</v>
      </c>
      <c r="U76" s="1034">
        <v>285</v>
      </c>
      <c r="V76" s="1034">
        <v>265</v>
      </c>
      <c r="W76" s="1034">
        <v>106</v>
      </c>
      <c r="X76" s="1034">
        <v>82</v>
      </c>
      <c r="Y76" s="1034">
        <v>28</v>
      </c>
      <c r="Z76" s="1034">
        <v>27</v>
      </c>
      <c r="AA76" s="46">
        <f t="shared" si="26"/>
        <v>2206</v>
      </c>
      <c r="AB76" s="46">
        <f t="shared" si="27"/>
        <v>1845</v>
      </c>
      <c r="AC76" s="190" t="s">
        <v>442</v>
      </c>
      <c r="AD76" s="806">
        <v>0</v>
      </c>
      <c r="AE76" s="806">
        <v>144</v>
      </c>
      <c r="AF76" s="806">
        <v>115</v>
      </c>
      <c r="AG76" s="806">
        <v>91</v>
      </c>
      <c r="AH76" s="806">
        <v>54</v>
      </c>
      <c r="AI76" s="806">
        <v>42</v>
      </c>
      <c r="AJ76" s="255">
        <f t="shared" si="28"/>
        <v>446</v>
      </c>
      <c r="AK76" s="183">
        <v>311</v>
      </c>
      <c r="AL76" s="183">
        <v>234</v>
      </c>
      <c r="AM76" s="183">
        <v>77</v>
      </c>
      <c r="AN76" s="247">
        <v>265</v>
      </c>
      <c r="AO76" s="183">
        <v>175</v>
      </c>
      <c r="AP76" s="183">
        <v>15</v>
      </c>
      <c r="AQ76" s="183">
        <v>11</v>
      </c>
      <c r="AR76" s="255">
        <f t="shared" si="29"/>
        <v>276</v>
      </c>
      <c r="AS76" s="247">
        <f t="shared" si="30"/>
        <v>358</v>
      </c>
      <c r="AT76" s="183">
        <v>243</v>
      </c>
      <c r="AU76" s="183">
        <v>115</v>
      </c>
    </row>
    <row r="77" spans="1:47">
      <c r="A77" s="921" t="s">
        <v>443</v>
      </c>
      <c r="B77" s="1033">
        <v>70</v>
      </c>
      <c r="C77" s="1033">
        <v>85</v>
      </c>
      <c r="D77">
        <v>1632</v>
      </c>
      <c r="E77">
        <v>1423</v>
      </c>
      <c r="F77">
        <v>701</v>
      </c>
      <c r="G77">
        <v>700</v>
      </c>
      <c r="H77">
        <v>436</v>
      </c>
      <c r="I77">
        <v>454</v>
      </c>
      <c r="J77">
        <v>316</v>
      </c>
      <c r="K77">
        <v>300</v>
      </c>
      <c r="L77">
        <v>169</v>
      </c>
      <c r="M77">
        <v>178</v>
      </c>
      <c r="N77" s="46">
        <f t="shared" si="24"/>
        <v>3254</v>
      </c>
      <c r="O77" s="46">
        <f t="shared" si="25"/>
        <v>3055</v>
      </c>
      <c r="P77" s="190" t="s">
        <v>443</v>
      </c>
      <c r="Q77" s="1032">
        <v>565</v>
      </c>
      <c r="R77" s="1032">
        <v>468</v>
      </c>
      <c r="S77" s="1032">
        <v>194</v>
      </c>
      <c r="T77" s="1032">
        <v>213</v>
      </c>
      <c r="U77" s="1032">
        <v>110</v>
      </c>
      <c r="V77" s="1032">
        <v>137</v>
      </c>
      <c r="W77" s="1032">
        <v>67</v>
      </c>
      <c r="X77" s="1032">
        <v>67</v>
      </c>
      <c r="Y77" s="1032">
        <v>37</v>
      </c>
      <c r="Z77" s="1032">
        <v>43</v>
      </c>
      <c r="AA77" s="46">
        <f t="shared" si="26"/>
        <v>973</v>
      </c>
      <c r="AB77" s="46">
        <f t="shared" si="27"/>
        <v>928</v>
      </c>
      <c r="AC77" s="190" t="s">
        <v>443</v>
      </c>
      <c r="AD77" s="806">
        <v>5</v>
      </c>
      <c r="AE77" s="806">
        <v>67</v>
      </c>
      <c r="AF77" s="806">
        <v>57</v>
      </c>
      <c r="AG77" s="806">
        <v>45</v>
      </c>
      <c r="AH77" s="806">
        <v>33</v>
      </c>
      <c r="AI77" s="806">
        <v>26</v>
      </c>
      <c r="AJ77" s="255">
        <f t="shared" si="28"/>
        <v>228</v>
      </c>
      <c r="AK77" s="183">
        <v>160</v>
      </c>
      <c r="AL77" s="183">
        <v>134</v>
      </c>
      <c r="AM77" s="183">
        <v>26</v>
      </c>
      <c r="AN77" s="247">
        <v>179</v>
      </c>
      <c r="AO77" s="183">
        <v>98</v>
      </c>
      <c r="AP77" s="183">
        <v>19</v>
      </c>
      <c r="AQ77" s="183">
        <v>4</v>
      </c>
      <c r="AR77" s="255">
        <f t="shared" si="29"/>
        <v>183</v>
      </c>
      <c r="AS77" s="247">
        <f t="shared" si="30"/>
        <v>86</v>
      </c>
      <c r="AT77" s="183">
        <v>73</v>
      </c>
      <c r="AU77" s="183">
        <v>13</v>
      </c>
    </row>
    <row r="78" spans="1:47">
      <c r="A78" s="921" t="s">
        <v>444</v>
      </c>
      <c r="B78" s="1033">
        <v>0</v>
      </c>
      <c r="C78" s="1033">
        <v>0</v>
      </c>
      <c r="D78">
        <v>3785</v>
      </c>
      <c r="E78">
        <v>3417</v>
      </c>
      <c r="F78">
        <v>2410</v>
      </c>
      <c r="G78">
        <v>2135</v>
      </c>
      <c r="H78">
        <v>1509</v>
      </c>
      <c r="I78">
        <v>1351</v>
      </c>
      <c r="J78">
        <v>920</v>
      </c>
      <c r="K78">
        <v>749</v>
      </c>
      <c r="L78">
        <v>552</v>
      </c>
      <c r="M78">
        <v>455</v>
      </c>
      <c r="N78" s="46">
        <f t="shared" si="24"/>
        <v>9176</v>
      </c>
      <c r="O78" s="46">
        <f t="shared" si="25"/>
        <v>8107</v>
      </c>
      <c r="P78" s="190" t="s">
        <v>444</v>
      </c>
      <c r="Q78" s="1034">
        <v>1366</v>
      </c>
      <c r="R78" s="1034">
        <v>1158</v>
      </c>
      <c r="S78" s="1034">
        <v>548</v>
      </c>
      <c r="T78" s="1034">
        <v>507</v>
      </c>
      <c r="U78" s="1034">
        <v>368</v>
      </c>
      <c r="V78" s="1034">
        <v>352</v>
      </c>
      <c r="W78" s="1034">
        <v>189</v>
      </c>
      <c r="X78" s="1034">
        <v>166</v>
      </c>
      <c r="Y78" s="1034">
        <v>166</v>
      </c>
      <c r="Z78" s="1034">
        <v>125</v>
      </c>
      <c r="AA78" s="46">
        <f t="shared" si="26"/>
        <v>2637</v>
      </c>
      <c r="AB78" s="46">
        <f t="shared" si="27"/>
        <v>2308</v>
      </c>
      <c r="AC78" s="190" t="s">
        <v>444</v>
      </c>
      <c r="AD78" s="806">
        <v>0</v>
      </c>
      <c r="AE78" s="806">
        <v>151</v>
      </c>
      <c r="AF78" s="806">
        <v>147</v>
      </c>
      <c r="AG78" s="806">
        <v>136</v>
      </c>
      <c r="AH78" s="806">
        <v>102</v>
      </c>
      <c r="AI78" s="806">
        <v>87</v>
      </c>
      <c r="AJ78" s="255">
        <f t="shared" si="28"/>
        <v>623</v>
      </c>
      <c r="AK78" s="183">
        <v>309</v>
      </c>
      <c r="AL78" s="183">
        <v>282</v>
      </c>
      <c r="AM78" s="183">
        <v>27</v>
      </c>
      <c r="AN78" s="247">
        <v>339</v>
      </c>
      <c r="AO78" s="183">
        <v>126</v>
      </c>
      <c r="AP78" s="183">
        <v>80</v>
      </c>
      <c r="AQ78" s="183">
        <v>3</v>
      </c>
      <c r="AR78" s="255">
        <f t="shared" si="29"/>
        <v>342</v>
      </c>
      <c r="AS78" s="247">
        <f t="shared" si="30"/>
        <v>232</v>
      </c>
      <c r="AT78" s="183">
        <v>187</v>
      </c>
      <c r="AU78" s="183">
        <v>45</v>
      </c>
    </row>
    <row r="79" spans="1:47">
      <c r="A79" s="921" t="s">
        <v>445</v>
      </c>
      <c r="B79" s="1033">
        <v>0</v>
      </c>
      <c r="C79" s="1033">
        <v>0</v>
      </c>
      <c r="D79">
        <v>1365</v>
      </c>
      <c r="E79">
        <v>1279</v>
      </c>
      <c r="F79">
        <v>517</v>
      </c>
      <c r="G79">
        <v>469</v>
      </c>
      <c r="H79">
        <v>216</v>
      </c>
      <c r="I79">
        <v>233</v>
      </c>
      <c r="J79">
        <v>126</v>
      </c>
      <c r="K79">
        <v>105</v>
      </c>
      <c r="L79">
        <v>70</v>
      </c>
      <c r="M79">
        <v>87</v>
      </c>
      <c r="N79" s="46">
        <f t="shared" si="24"/>
        <v>2294</v>
      </c>
      <c r="O79" s="46">
        <f t="shared" si="25"/>
        <v>2173</v>
      </c>
      <c r="P79" s="190" t="s">
        <v>445</v>
      </c>
      <c r="Q79" s="1034">
        <v>424</v>
      </c>
      <c r="R79" s="1034">
        <v>435</v>
      </c>
      <c r="S79" s="1034">
        <v>131</v>
      </c>
      <c r="T79" s="1034">
        <v>132</v>
      </c>
      <c r="U79" s="1034">
        <v>56</v>
      </c>
      <c r="V79" s="1034">
        <v>54</v>
      </c>
      <c r="W79" s="1034">
        <v>16</v>
      </c>
      <c r="X79" s="1034">
        <v>15</v>
      </c>
      <c r="Y79" s="1034">
        <v>14</v>
      </c>
      <c r="Z79" s="1034">
        <v>22</v>
      </c>
      <c r="AA79" s="46">
        <f t="shared" si="26"/>
        <v>641</v>
      </c>
      <c r="AB79" s="46">
        <f t="shared" si="27"/>
        <v>658</v>
      </c>
      <c r="AC79" s="190" t="s">
        <v>445</v>
      </c>
      <c r="AD79" s="806">
        <v>0</v>
      </c>
      <c r="AE79" s="806">
        <v>69</v>
      </c>
      <c r="AF79" s="806">
        <v>55</v>
      </c>
      <c r="AG79" s="806">
        <v>38</v>
      </c>
      <c r="AH79" s="806">
        <v>27</v>
      </c>
      <c r="AI79" s="806">
        <v>17</v>
      </c>
      <c r="AJ79" s="255">
        <f t="shared" si="28"/>
        <v>206</v>
      </c>
      <c r="AK79" s="183">
        <v>86</v>
      </c>
      <c r="AL79" s="183">
        <v>78</v>
      </c>
      <c r="AM79" s="183">
        <v>8</v>
      </c>
      <c r="AN79" s="247">
        <v>125</v>
      </c>
      <c r="AO79" s="183">
        <v>58</v>
      </c>
      <c r="AP79" s="183">
        <v>17</v>
      </c>
      <c r="AQ79" s="183">
        <v>2</v>
      </c>
      <c r="AR79" s="255">
        <f t="shared" si="29"/>
        <v>127</v>
      </c>
      <c r="AS79" s="247">
        <f t="shared" si="30"/>
        <v>143</v>
      </c>
      <c r="AT79" s="183">
        <v>105</v>
      </c>
      <c r="AU79" s="183">
        <v>38</v>
      </c>
    </row>
    <row r="80" spans="1:47">
      <c r="A80" s="921" t="s">
        <v>446</v>
      </c>
      <c r="B80" s="1033">
        <v>89</v>
      </c>
      <c r="C80" s="1033">
        <v>98</v>
      </c>
      <c r="D80">
        <v>7516</v>
      </c>
      <c r="E80">
        <v>7063</v>
      </c>
      <c r="F80">
        <v>4077</v>
      </c>
      <c r="G80">
        <v>3649</v>
      </c>
      <c r="H80">
        <v>2883</v>
      </c>
      <c r="I80">
        <v>2495</v>
      </c>
      <c r="J80">
        <v>1748</v>
      </c>
      <c r="K80">
        <v>1437</v>
      </c>
      <c r="L80">
        <v>1114</v>
      </c>
      <c r="M80">
        <v>869</v>
      </c>
      <c r="N80" s="46">
        <f t="shared" si="24"/>
        <v>17338</v>
      </c>
      <c r="O80" s="46">
        <f t="shared" si="25"/>
        <v>15513</v>
      </c>
      <c r="P80" s="190" t="s">
        <v>446</v>
      </c>
      <c r="Q80" s="1034">
        <v>3500</v>
      </c>
      <c r="R80" s="1034">
        <v>3252</v>
      </c>
      <c r="S80" s="1034">
        <v>1153</v>
      </c>
      <c r="T80" s="1034">
        <v>942</v>
      </c>
      <c r="U80" s="1034">
        <v>913</v>
      </c>
      <c r="V80" s="1034">
        <v>791</v>
      </c>
      <c r="W80" s="1034">
        <v>309</v>
      </c>
      <c r="X80" s="1034">
        <v>295</v>
      </c>
      <c r="Y80" s="1034">
        <v>262</v>
      </c>
      <c r="Z80" s="1034">
        <v>220</v>
      </c>
      <c r="AA80" s="46">
        <f t="shared" si="26"/>
        <v>6137</v>
      </c>
      <c r="AB80" s="46">
        <f t="shared" si="27"/>
        <v>5500</v>
      </c>
      <c r="AC80" s="190" t="s">
        <v>446</v>
      </c>
      <c r="AD80" s="806">
        <v>4</v>
      </c>
      <c r="AE80" s="806">
        <v>290</v>
      </c>
      <c r="AF80" s="806">
        <v>272</v>
      </c>
      <c r="AG80" s="806">
        <v>234</v>
      </c>
      <c r="AH80" s="806">
        <v>172</v>
      </c>
      <c r="AI80" s="806">
        <v>129</v>
      </c>
      <c r="AJ80" s="255">
        <f t="shared" si="28"/>
        <v>1097</v>
      </c>
      <c r="AK80" s="183">
        <v>621</v>
      </c>
      <c r="AL80" s="183">
        <v>580</v>
      </c>
      <c r="AM80" s="183">
        <v>41</v>
      </c>
      <c r="AN80" s="247">
        <v>645</v>
      </c>
      <c r="AO80" s="183">
        <v>285</v>
      </c>
      <c r="AP80" s="183">
        <v>71</v>
      </c>
      <c r="AQ80" s="183">
        <v>19</v>
      </c>
      <c r="AR80" s="255">
        <f t="shared" si="29"/>
        <v>664</v>
      </c>
      <c r="AS80" s="247">
        <f t="shared" si="30"/>
        <v>332</v>
      </c>
      <c r="AT80" s="183">
        <v>301</v>
      </c>
      <c r="AU80" s="183">
        <v>31</v>
      </c>
    </row>
    <row r="81" spans="1:48">
      <c r="A81" s="921" t="s">
        <v>447</v>
      </c>
      <c r="B81" s="1033">
        <v>0</v>
      </c>
      <c r="C81" s="1033">
        <v>0</v>
      </c>
      <c r="D81">
        <v>2368</v>
      </c>
      <c r="E81">
        <v>2334</v>
      </c>
      <c r="F81">
        <v>1542</v>
      </c>
      <c r="G81">
        <v>1385</v>
      </c>
      <c r="H81">
        <v>1192</v>
      </c>
      <c r="I81">
        <v>1199</v>
      </c>
      <c r="J81">
        <v>675</v>
      </c>
      <c r="K81">
        <v>840</v>
      </c>
      <c r="L81">
        <v>361</v>
      </c>
      <c r="M81">
        <v>460</v>
      </c>
      <c r="N81" s="46">
        <f t="shared" si="24"/>
        <v>6138</v>
      </c>
      <c r="O81" s="46">
        <f t="shared" si="25"/>
        <v>6218</v>
      </c>
      <c r="P81" s="190" t="s">
        <v>447</v>
      </c>
      <c r="Q81" s="1034">
        <v>1025</v>
      </c>
      <c r="R81" s="1034">
        <v>881</v>
      </c>
      <c r="S81" s="1034">
        <v>455</v>
      </c>
      <c r="T81" s="1034">
        <v>379</v>
      </c>
      <c r="U81" s="1034">
        <v>315</v>
      </c>
      <c r="V81" s="1034">
        <v>320</v>
      </c>
      <c r="W81" s="1034">
        <v>107</v>
      </c>
      <c r="X81" s="1034">
        <v>115</v>
      </c>
      <c r="Y81" s="1034">
        <v>65</v>
      </c>
      <c r="Z81" s="1034">
        <v>91</v>
      </c>
      <c r="AA81" s="46">
        <f t="shared" si="26"/>
        <v>1967</v>
      </c>
      <c r="AB81" s="46">
        <f t="shared" si="27"/>
        <v>1786</v>
      </c>
      <c r="AC81" s="190" t="s">
        <v>447</v>
      </c>
      <c r="AD81" s="806">
        <v>0</v>
      </c>
      <c r="AE81" s="806">
        <v>119</v>
      </c>
      <c r="AF81" s="806">
        <v>111</v>
      </c>
      <c r="AG81" s="806">
        <v>104</v>
      </c>
      <c r="AH81" s="806">
        <v>65</v>
      </c>
      <c r="AI81" s="806">
        <v>52</v>
      </c>
      <c r="AJ81" s="255">
        <f t="shared" si="28"/>
        <v>451</v>
      </c>
      <c r="AK81" s="183">
        <v>357</v>
      </c>
      <c r="AL81" s="183">
        <v>312</v>
      </c>
      <c r="AM81" s="183">
        <v>45</v>
      </c>
      <c r="AN81" s="247">
        <v>321</v>
      </c>
      <c r="AO81" s="183">
        <v>171</v>
      </c>
      <c r="AP81" s="183">
        <v>74</v>
      </c>
      <c r="AQ81" s="183">
        <v>0</v>
      </c>
      <c r="AR81" s="255">
        <f t="shared" si="29"/>
        <v>321</v>
      </c>
      <c r="AS81" s="247">
        <f t="shared" si="30"/>
        <v>108</v>
      </c>
      <c r="AT81" s="183">
        <v>108</v>
      </c>
      <c r="AU81" s="183">
        <v>0</v>
      </c>
    </row>
    <row r="82" spans="1:48">
      <c r="A82" s="921" t="s">
        <v>448</v>
      </c>
      <c r="B82" s="1033">
        <v>96</v>
      </c>
      <c r="C82" s="1033">
        <v>80</v>
      </c>
      <c r="D82">
        <v>7117</v>
      </c>
      <c r="E82">
        <v>6608</v>
      </c>
      <c r="F82">
        <v>3182</v>
      </c>
      <c r="G82">
        <v>2620</v>
      </c>
      <c r="H82">
        <v>2118</v>
      </c>
      <c r="I82">
        <v>1678</v>
      </c>
      <c r="J82">
        <v>1079</v>
      </c>
      <c r="K82">
        <v>832</v>
      </c>
      <c r="L82">
        <v>564</v>
      </c>
      <c r="M82">
        <v>420</v>
      </c>
      <c r="N82" s="46">
        <f t="shared" si="24"/>
        <v>14060</v>
      </c>
      <c r="O82" s="46">
        <f t="shared" si="25"/>
        <v>12158</v>
      </c>
      <c r="P82" s="190" t="s">
        <v>448</v>
      </c>
      <c r="Q82" s="1034">
        <v>2920</v>
      </c>
      <c r="R82" s="1034">
        <v>2675</v>
      </c>
      <c r="S82" s="1034">
        <v>1003</v>
      </c>
      <c r="T82" s="1034">
        <v>794</v>
      </c>
      <c r="U82" s="1034">
        <v>683</v>
      </c>
      <c r="V82" s="1034">
        <v>572</v>
      </c>
      <c r="W82" s="1034">
        <v>230</v>
      </c>
      <c r="X82" s="1034">
        <v>217</v>
      </c>
      <c r="Y82" s="1034">
        <v>88</v>
      </c>
      <c r="Z82" s="1034">
        <v>85</v>
      </c>
      <c r="AA82" s="46">
        <f t="shared" si="26"/>
        <v>4924</v>
      </c>
      <c r="AB82" s="46">
        <f t="shared" si="27"/>
        <v>4343</v>
      </c>
      <c r="AC82" s="190" t="s">
        <v>448</v>
      </c>
      <c r="AD82" s="806">
        <v>4</v>
      </c>
      <c r="AE82" s="806">
        <v>274</v>
      </c>
      <c r="AF82" s="806">
        <v>254</v>
      </c>
      <c r="AG82" s="806">
        <v>221</v>
      </c>
      <c r="AH82" s="806">
        <v>116</v>
      </c>
      <c r="AI82" s="806">
        <v>86</v>
      </c>
      <c r="AJ82" s="255">
        <f t="shared" si="28"/>
        <v>951</v>
      </c>
      <c r="AK82" s="183">
        <v>566</v>
      </c>
      <c r="AL82" s="183">
        <v>480</v>
      </c>
      <c r="AM82" s="183">
        <v>86</v>
      </c>
      <c r="AN82" s="247">
        <v>581</v>
      </c>
      <c r="AO82" s="183">
        <v>285</v>
      </c>
      <c r="AP82" s="183">
        <v>77</v>
      </c>
      <c r="AQ82" s="183">
        <v>22</v>
      </c>
      <c r="AR82" s="255">
        <f t="shared" si="29"/>
        <v>603</v>
      </c>
      <c r="AS82" s="247">
        <f t="shared" si="30"/>
        <v>479</v>
      </c>
      <c r="AT82" s="183">
        <v>389</v>
      </c>
      <c r="AU82" s="183">
        <v>90</v>
      </c>
    </row>
    <row r="83" spans="1:48">
      <c r="A83" s="921" t="s">
        <v>449</v>
      </c>
      <c r="B83" s="1033">
        <v>0</v>
      </c>
      <c r="C83" s="1033">
        <v>0</v>
      </c>
      <c r="D83">
        <v>1741</v>
      </c>
      <c r="E83">
        <v>1502</v>
      </c>
      <c r="F83">
        <v>541</v>
      </c>
      <c r="G83">
        <v>351</v>
      </c>
      <c r="H83">
        <v>385</v>
      </c>
      <c r="I83">
        <v>289</v>
      </c>
      <c r="J83">
        <v>198</v>
      </c>
      <c r="K83">
        <v>113</v>
      </c>
      <c r="L83">
        <v>136</v>
      </c>
      <c r="M83">
        <v>51</v>
      </c>
      <c r="N83" s="46">
        <f t="shared" si="24"/>
        <v>3001</v>
      </c>
      <c r="O83" s="46">
        <f t="shared" si="25"/>
        <v>2306</v>
      </c>
      <c r="P83" s="190" t="s">
        <v>449</v>
      </c>
      <c r="Q83" s="1034">
        <v>611</v>
      </c>
      <c r="R83" s="1034">
        <v>575</v>
      </c>
      <c r="S83" s="1034">
        <v>131</v>
      </c>
      <c r="T83" s="1034">
        <v>98</v>
      </c>
      <c r="U83" s="1034">
        <v>71</v>
      </c>
      <c r="V83" s="1034">
        <v>66</v>
      </c>
      <c r="W83" s="1034">
        <v>31</v>
      </c>
      <c r="X83" s="1034">
        <v>23</v>
      </c>
      <c r="Y83" s="1034">
        <v>27</v>
      </c>
      <c r="Z83" s="1034">
        <v>6</v>
      </c>
      <c r="AA83" s="46">
        <f t="shared" si="26"/>
        <v>871</v>
      </c>
      <c r="AB83" s="46">
        <f t="shared" si="27"/>
        <v>768</v>
      </c>
      <c r="AC83" s="190" t="s">
        <v>449</v>
      </c>
      <c r="AD83" s="806">
        <v>0</v>
      </c>
      <c r="AE83" s="806">
        <v>62</v>
      </c>
      <c r="AF83" s="806">
        <v>43</v>
      </c>
      <c r="AG83" s="806">
        <v>38</v>
      </c>
      <c r="AH83" s="806">
        <v>27</v>
      </c>
      <c r="AI83" s="806">
        <v>15</v>
      </c>
      <c r="AJ83" s="255">
        <f t="shared" si="28"/>
        <v>185</v>
      </c>
      <c r="AK83" s="183">
        <v>104</v>
      </c>
      <c r="AL83" s="183">
        <v>95</v>
      </c>
      <c r="AM83" s="183">
        <v>9</v>
      </c>
      <c r="AN83" s="247">
        <v>120</v>
      </c>
      <c r="AO83" s="183">
        <v>44</v>
      </c>
      <c r="AP83" s="183">
        <v>33</v>
      </c>
      <c r="AQ83" s="183">
        <v>2</v>
      </c>
      <c r="AR83" s="255">
        <f t="shared" si="29"/>
        <v>122</v>
      </c>
      <c r="AS83" s="247">
        <f t="shared" si="30"/>
        <v>70</v>
      </c>
      <c r="AT83" s="183">
        <v>61</v>
      </c>
      <c r="AU83" s="183">
        <v>9</v>
      </c>
    </row>
    <row r="84" spans="1:48">
      <c r="A84" s="921" t="s">
        <v>450</v>
      </c>
      <c r="B84" s="1033">
        <v>0</v>
      </c>
      <c r="C84" s="1033">
        <v>0</v>
      </c>
      <c r="D84">
        <v>6080</v>
      </c>
      <c r="E84">
        <v>5893</v>
      </c>
      <c r="F84">
        <v>2673</v>
      </c>
      <c r="G84">
        <v>2284</v>
      </c>
      <c r="H84">
        <v>1736</v>
      </c>
      <c r="I84">
        <v>1437</v>
      </c>
      <c r="J84">
        <v>910</v>
      </c>
      <c r="K84">
        <v>720</v>
      </c>
      <c r="L84">
        <v>507</v>
      </c>
      <c r="M84">
        <v>440</v>
      </c>
      <c r="N84" s="46">
        <f t="shared" si="24"/>
        <v>11906</v>
      </c>
      <c r="O84" s="46">
        <f t="shared" si="25"/>
        <v>10774</v>
      </c>
      <c r="P84" s="190" t="s">
        <v>450</v>
      </c>
      <c r="Q84" s="1034">
        <v>2790</v>
      </c>
      <c r="R84" s="1034">
        <v>2492</v>
      </c>
      <c r="S84" s="1034">
        <v>815</v>
      </c>
      <c r="T84" s="1034">
        <v>652</v>
      </c>
      <c r="U84" s="1034">
        <v>516</v>
      </c>
      <c r="V84" s="1034">
        <v>389</v>
      </c>
      <c r="W84" s="1034">
        <v>232</v>
      </c>
      <c r="X84" s="1034">
        <v>182</v>
      </c>
      <c r="Y84" s="1034">
        <v>145</v>
      </c>
      <c r="Z84" s="1034">
        <v>130</v>
      </c>
      <c r="AA84" s="46">
        <f t="shared" si="26"/>
        <v>4498</v>
      </c>
      <c r="AB84" s="46">
        <f t="shared" si="27"/>
        <v>3845</v>
      </c>
      <c r="AC84" s="190" t="s">
        <v>450</v>
      </c>
      <c r="AD84" s="806">
        <v>0</v>
      </c>
      <c r="AE84" s="806">
        <v>182</v>
      </c>
      <c r="AF84" s="806">
        <v>150</v>
      </c>
      <c r="AG84" s="806">
        <v>134</v>
      </c>
      <c r="AH84" s="806">
        <v>90</v>
      </c>
      <c r="AI84" s="806">
        <v>64</v>
      </c>
      <c r="AJ84" s="255">
        <f t="shared" si="28"/>
        <v>620</v>
      </c>
      <c r="AK84" s="183">
        <v>393</v>
      </c>
      <c r="AL84" s="183">
        <v>306</v>
      </c>
      <c r="AM84" s="183">
        <v>87</v>
      </c>
      <c r="AN84" s="247">
        <v>338</v>
      </c>
      <c r="AO84" s="183">
        <v>97</v>
      </c>
      <c r="AP84" s="183">
        <v>6</v>
      </c>
      <c r="AQ84" s="183">
        <v>7</v>
      </c>
      <c r="AR84" s="255">
        <f t="shared" si="29"/>
        <v>345</v>
      </c>
      <c r="AS84" s="247">
        <f t="shared" si="30"/>
        <v>336</v>
      </c>
      <c r="AT84" s="183">
        <v>258</v>
      </c>
      <c r="AU84" s="183">
        <v>78</v>
      </c>
    </row>
    <row r="85" spans="1:48">
      <c r="A85" s="921" t="s">
        <v>451</v>
      </c>
      <c r="B85" s="1033">
        <v>0</v>
      </c>
      <c r="C85" s="1033">
        <v>0</v>
      </c>
      <c r="D85">
        <v>7146</v>
      </c>
      <c r="E85">
        <v>6652</v>
      </c>
      <c r="F85">
        <v>3807</v>
      </c>
      <c r="G85">
        <v>3062</v>
      </c>
      <c r="H85">
        <v>3129</v>
      </c>
      <c r="I85">
        <v>2182</v>
      </c>
      <c r="J85">
        <v>1470</v>
      </c>
      <c r="K85">
        <v>814</v>
      </c>
      <c r="L85">
        <v>836</v>
      </c>
      <c r="M85">
        <v>451</v>
      </c>
      <c r="N85" s="46">
        <f t="shared" si="24"/>
        <v>16388</v>
      </c>
      <c r="O85" s="46">
        <f t="shared" si="25"/>
        <v>13161</v>
      </c>
      <c r="P85" s="190" t="s">
        <v>451</v>
      </c>
      <c r="Q85" s="1034">
        <v>3797</v>
      </c>
      <c r="R85" s="1034">
        <v>3567</v>
      </c>
      <c r="S85" s="1034">
        <v>1371</v>
      </c>
      <c r="T85" s="1034">
        <v>1119</v>
      </c>
      <c r="U85" s="1034">
        <v>1035</v>
      </c>
      <c r="V85" s="1034">
        <v>774</v>
      </c>
      <c r="W85" s="1034">
        <v>273</v>
      </c>
      <c r="X85" s="1034">
        <v>160</v>
      </c>
      <c r="Y85" s="1034">
        <v>214</v>
      </c>
      <c r="Z85" s="1034">
        <v>105</v>
      </c>
      <c r="AA85" s="46">
        <f t="shared" si="26"/>
        <v>6690</v>
      </c>
      <c r="AB85" s="46">
        <f t="shared" si="27"/>
        <v>5725</v>
      </c>
      <c r="AC85" s="190" t="s">
        <v>451</v>
      </c>
      <c r="AD85" s="806">
        <v>0</v>
      </c>
      <c r="AE85" s="806">
        <v>244</v>
      </c>
      <c r="AF85" s="806">
        <v>217</v>
      </c>
      <c r="AG85" s="806">
        <v>198</v>
      </c>
      <c r="AH85" s="806">
        <v>105</v>
      </c>
      <c r="AI85" s="806">
        <v>78</v>
      </c>
      <c r="AJ85" s="255">
        <f t="shared" si="28"/>
        <v>842</v>
      </c>
      <c r="AK85" s="183">
        <v>611</v>
      </c>
      <c r="AL85" s="183">
        <v>504</v>
      </c>
      <c r="AM85" s="183">
        <v>107</v>
      </c>
      <c r="AN85" s="247">
        <v>524</v>
      </c>
      <c r="AO85" s="183">
        <v>174</v>
      </c>
      <c r="AP85" s="183">
        <v>228</v>
      </c>
      <c r="AQ85" s="183">
        <v>7</v>
      </c>
      <c r="AR85" s="255">
        <f t="shared" si="29"/>
        <v>531</v>
      </c>
      <c r="AS85" s="247">
        <f t="shared" si="30"/>
        <v>280</v>
      </c>
      <c r="AT85" s="183">
        <v>259</v>
      </c>
      <c r="AU85" s="183">
        <v>21</v>
      </c>
    </row>
    <row r="86" spans="1:48">
      <c r="A86" s="921" t="s">
        <v>452</v>
      </c>
      <c r="B86" s="1033">
        <v>296</v>
      </c>
      <c r="C86" s="1033">
        <v>270</v>
      </c>
      <c r="D86">
        <v>3936</v>
      </c>
      <c r="E86">
        <v>3663</v>
      </c>
      <c r="F86">
        <v>2466</v>
      </c>
      <c r="G86">
        <v>2210</v>
      </c>
      <c r="H86">
        <v>1760</v>
      </c>
      <c r="I86">
        <v>1599</v>
      </c>
      <c r="J86">
        <v>1178</v>
      </c>
      <c r="K86">
        <v>968</v>
      </c>
      <c r="L86">
        <v>810</v>
      </c>
      <c r="M86">
        <v>580</v>
      </c>
      <c r="N86" s="46">
        <f t="shared" si="24"/>
        <v>10150</v>
      </c>
      <c r="O86" s="46">
        <f t="shared" si="25"/>
        <v>9020</v>
      </c>
      <c r="P86" s="190" t="s">
        <v>452</v>
      </c>
      <c r="Q86" s="1034">
        <v>1873</v>
      </c>
      <c r="R86" s="1034">
        <v>1738</v>
      </c>
      <c r="S86" s="1034">
        <v>908</v>
      </c>
      <c r="T86" s="1034">
        <v>774</v>
      </c>
      <c r="U86" s="1034">
        <v>566</v>
      </c>
      <c r="V86" s="1034">
        <v>511</v>
      </c>
      <c r="W86" s="1034">
        <v>291</v>
      </c>
      <c r="X86" s="1034">
        <v>228</v>
      </c>
      <c r="Y86" s="1034">
        <v>271</v>
      </c>
      <c r="Z86" s="1034">
        <v>180</v>
      </c>
      <c r="AA86" s="46">
        <f t="shared" si="26"/>
        <v>3909</v>
      </c>
      <c r="AB86" s="46">
        <f t="shared" si="27"/>
        <v>3431</v>
      </c>
      <c r="AC86" s="190" t="s">
        <v>452</v>
      </c>
      <c r="AD86" s="806">
        <v>8</v>
      </c>
      <c r="AE86" s="806">
        <v>148</v>
      </c>
      <c r="AF86" s="806">
        <v>142</v>
      </c>
      <c r="AG86" s="806">
        <v>133</v>
      </c>
      <c r="AH86" s="806">
        <v>109</v>
      </c>
      <c r="AI86" s="806">
        <v>89</v>
      </c>
      <c r="AJ86" s="255">
        <f t="shared" si="28"/>
        <v>621</v>
      </c>
      <c r="AK86" s="183">
        <v>433</v>
      </c>
      <c r="AL86" s="183">
        <v>391</v>
      </c>
      <c r="AM86" s="183">
        <v>42</v>
      </c>
      <c r="AN86" s="247">
        <v>377</v>
      </c>
      <c r="AO86" s="183">
        <v>157</v>
      </c>
      <c r="AP86" s="183">
        <v>18</v>
      </c>
      <c r="AQ86" s="183">
        <v>3</v>
      </c>
      <c r="AR86" s="255">
        <f t="shared" si="29"/>
        <v>380</v>
      </c>
      <c r="AS86" s="247">
        <f t="shared" si="30"/>
        <v>147</v>
      </c>
      <c r="AT86" s="183">
        <v>143</v>
      </c>
      <c r="AU86" s="183">
        <v>4</v>
      </c>
    </row>
    <row r="87" spans="1:48">
      <c r="A87" s="921" t="s">
        <v>453</v>
      </c>
      <c r="B87" s="1033">
        <v>0</v>
      </c>
      <c r="C87" s="1033">
        <v>0</v>
      </c>
      <c r="D87">
        <v>3557</v>
      </c>
      <c r="E87">
        <v>3254</v>
      </c>
      <c r="F87">
        <v>1343</v>
      </c>
      <c r="G87">
        <v>1097</v>
      </c>
      <c r="H87">
        <v>842</v>
      </c>
      <c r="I87">
        <v>560</v>
      </c>
      <c r="J87">
        <v>342</v>
      </c>
      <c r="K87">
        <v>241</v>
      </c>
      <c r="L87">
        <v>221</v>
      </c>
      <c r="M87">
        <v>139</v>
      </c>
      <c r="N87" s="46">
        <f t="shared" si="24"/>
        <v>6305</v>
      </c>
      <c r="O87" s="46">
        <f t="shared" si="25"/>
        <v>5291</v>
      </c>
      <c r="P87" s="190" t="s">
        <v>453</v>
      </c>
      <c r="Q87" s="1034">
        <v>2033</v>
      </c>
      <c r="R87" s="1034">
        <v>1765</v>
      </c>
      <c r="S87" s="1034">
        <v>474</v>
      </c>
      <c r="T87" s="1034">
        <v>397</v>
      </c>
      <c r="U87" s="1034">
        <v>284</v>
      </c>
      <c r="V87" s="1034">
        <v>193</v>
      </c>
      <c r="W87" s="1034">
        <v>68</v>
      </c>
      <c r="X87" s="1034">
        <v>55</v>
      </c>
      <c r="Y87" s="1034">
        <v>73</v>
      </c>
      <c r="Z87" s="1034">
        <v>44</v>
      </c>
      <c r="AA87" s="46">
        <f t="shared" si="26"/>
        <v>2932</v>
      </c>
      <c r="AB87" s="46">
        <f t="shared" si="27"/>
        <v>2454</v>
      </c>
      <c r="AC87" s="190" t="s">
        <v>453</v>
      </c>
      <c r="AD87" s="806">
        <v>0</v>
      </c>
      <c r="AE87" s="806">
        <v>140</v>
      </c>
      <c r="AF87" s="806">
        <v>123</v>
      </c>
      <c r="AG87" s="806">
        <v>97</v>
      </c>
      <c r="AH87" s="806">
        <v>54</v>
      </c>
      <c r="AI87" s="806">
        <v>38</v>
      </c>
      <c r="AJ87" s="255">
        <f t="shared" si="28"/>
        <v>452</v>
      </c>
      <c r="AK87" s="183">
        <v>248</v>
      </c>
      <c r="AL87" s="183">
        <v>231</v>
      </c>
      <c r="AM87" s="183">
        <v>17</v>
      </c>
      <c r="AN87" s="247">
        <v>253</v>
      </c>
      <c r="AO87" s="183">
        <v>85</v>
      </c>
      <c r="AP87" s="183">
        <v>94</v>
      </c>
      <c r="AQ87" s="183">
        <v>1</v>
      </c>
      <c r="AR87" s="255">
        <f t="shared" si="29"/>
        <v>254</v>
      </c>
      <c r="AS87" s="247">
        <f t="shared" si="30"/>
        <v>179</v>
      </c>
      <c r="AT87" s="183">
        <v>159</v>
      </c>
      <c r="AU87" s="183">
        <v>20</v>
      </c>
    </row>
    <row r="88" spans="1:48">
      <c r="A88" s="994"/>
      <c r="B88" s="994"/>
      <c r="C88" s="994"/>
      <c r="D88" s="1028"/>
      <c r="E88" s="1028"/>
      <c r="F88" s="1028"/>
      <c r="G88" s="1028"/>
      <c r="H88" s="1028"/>
      <c r="I88" s="1028"/>
      <c r="J88" s="1028"/>
      <c r="K88" s="1028"/>
      <c r="L88" s="1028"/>
      <c r="M88" s="1028"/>
      <c r="N88" s="994"/>
      <c r="O88" s="994"/>
      <c r="P88" s="188"/>
      <c r="Q88" s="994"/>
      <c r="R88" s="994"/>
      <c r="S88" s="994"/>
      <c r="T88" s="994"/>
      <c r="U88" s="994"/>
      <c r="V88" s="994"/>
      <c r="W88" s="994"/>
      <c r="X88" s="994"/>
      <c r="Y88" s="994"/>
      <c r="Z88" s="994"/>
      <c r="AA88" s="994"/>
      <c r="AB88" s="994"/>
      <c r="AC88" s="188"/>
      <c r="AD88" s="994"/>
      <c r="AE88" s="994"/>
      <c r="AF88" s="994"/>
      <c r="AG88" s="994"/>
      <c r="AH88" s="994"/>
      <c r="AI88" s="994"/>
      <c r="AJ88" s="994"/>
      <c r="AK88" s="994"/>
      <c r="AL88" s="994"/>
      <c r="AM88" s="994"/>
      <c r="AN88" s="994"/>
      <c r="AO88" s="994"/>
      <c r="AP88" s="994"/>
      <c r="AQ88" s="994"/>
      <c r="AR88" s="994"/>
      <c r="AS88" s="1035"/>
      <c r="AT88" s="994"/>
      <c r="AU88" s="1036"/>
    </row>
    <row r="89" spans="1:48">
      <c r="A89" s="49"/>
      <c r="B89" s="49"/>
      <c r="C89" s="49"/>
      <c r="D89" s="685"/>
      <c r="E89" s="1014"/>
      <c r="F89" s="1014"/>
      <c r="G89" s="1014"/>
      <c r="H89" s="1014"/>
      <c r="I89" s="1014"/>
      <c r="J89" s="1014"/>
      <c r="K89" s="1014"/>
      <c r="L89" s="1014"/>
      <c r="M89" s="1014"/>
      <c r="N89" s="49"/>
      <c r="O89" s="49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D89" s="985"/>
      <c r="AE89" s="985"/>
      <c r="AF89" s="985"/>
      <c r="AG89" s="985"/>
      <c r="AH89" s="985"/>
      <c r="AI89" s="985"/>
      <c r="AJ89" s="985"/>
      <c r="AK89" s="985"/>
      <c r="AL89" s="985"/>
      <c r="AM89" s="985"/>
      <c r="AN89" s="985"/>
      <c r="AO89" s="985"/>
      <c r="AP89" s="985"/>
      <c r="AQ89" s="985"/>
      <c r="AR89" s="985"/>
      <c r="AS89" s="985"/>
      <c r="AT89" s="985"/>
    </row>
    <row r="90" spans="1:48">
      <c r="A90" s="980" t="s">
        <v>477</v>
      </c>
      <c r="B90" s="980"/>
      <c r="C90" s="980"/>
      <c r="D90" s="1013"/>
      <c r="E90" s="1013"/>
      <c r="F90" s="1013"/>
      <c r="G90" s="1013"/>
      <c r="H90" s="1013"/>
      <c r="I90" s="1013"/>
      <c r="J90" s="1013"/>
      <c r="K90" s="1013"/>
      <c r="L90" s="1013"/>
      <c r="M90" s="1013"/>
      <c r="N90" s="980"/>
      <c r="O90" s="980"/>
      <c r="P90" s="181" t="s">
        <v>478</v>
      </c>
      <c r="Q90" s="980"/>
      <c r="R90" s="980"/>
      <c r="S90" s="980"/>
      <c r="T90" s="980"/>
      <c r="U90" s="980"/>
      <c r="V90" s="980"/>
      <c r="W90" s="980"/>
      <c r="X90" s="980"/>
      <c r="Y90" s="980"/>
      <c r="Z90" s="980"/>
      <c r="AA90" s="980"/>
      <c r="AB90" s="980"/>
      <c r="AC90" s="181" t="s">
        <v>479</v>
      </c>
      <c r="AD90" s="980"/>
      <c r="AE90" s="980"/>
      <c r="AF90" s="980"/>
      <c r="AG90" s="980"/>
      <c r="AH90" s="980"/>
      <c r="AI90" s="980"/>
      <c r="AJ90" s="980"/>
      <c r="AK90" s="980"/>
      <c r="AL90" s="980"/>
      <c r="AM90" s="980"/>
      <c r="AN90" s="980"/>
      <c r="AO90" s="980"/>
      <c r="AP90" s="980"/>
      <c r="AQ90" s="980"/>
      <c r="AR90" s="985"/>
      <c r="AS90" s="985"/>
      <c r="AT90" s="985"/>
    </row>
    <row r="91" spans="1:48">
      <c r="A91" s="980" t="s">
        <v>372</v>
      </c>
      <c r="B91" s="980"/>
      <c r="C91" s="980"/>
      <c r="D91" s="1013"/>
      <c r="E91" s="1013"/>
      <c r="F91" s="1013"/>
      <c r="G91" s="1013"/>
      <c r="H91" s="1013"/>
      <c r="I91" s="1013"/>
      <c r="J91" s="1013"/>
      <c r="K91" s="1013"/>
      <c r="L91" s="1013"/>
      <c r="M91" s="1013"/>
      <c r="N91" s="980"/>
      <c r="O91" s="980"/>
      <c r="P91" s="181" t="s">
        <v>372</v>
      </c>
      <c r="Q91" s="980"/>
      <c r="R91" s="980"/>
      <c r="S91" s="980"/>
      <c r="T91" s="980"/>
      <c r="U91" s="980"/>
      <c r="V91" s="980"/>
      <c r="W91" s="980"/>
      <c r="X91" s="980"/>
      <c r="Y91" s="980"/>
      <c r="Z91" s="980"/>
      <c r="AA91" s="980"/>
      <c r="AB91" s="980"/>
      <c r="AC91" s="181" t="s">
        <v>457</v>
      </c>
      <c r="AD91" s="980"/>
      <c r="AE91" s="980"/>
      <c r="AF91" s="980"/>
      <c r="AG91" s="980"/>
      <c r="AH91" s="980"/>
      <c r="AI91" s="980"/>
      <c r="AJ91" s="980"/>
      <c r="AK91" s="980"/>
      <c r="AL91" s="980"/>
      <c r="AM91" s="980"/>
      <c r="AN91" s="980"/>
      <c r="AO91" s="980"/>
      <c r="AP91" s="980"/>
      <c r="AQ91" s="980"/>
      <c r="AR91" s="985"/>
      <c r="AS91" s="985"/>
      <c r="AT91" s="985"/>
    </row>
    <row r="92" spans="1:48">
      <c r="A92" s="980" t="s">
        <v>1</v>
      </c>
      <c r="B92" s="980"/>
      <c r="C92" s="980"/>
      <c r="D92" s="1013"/>
      <c r="E92" s="1013"/>
      <c r="F92" s="1013"/>
      <c r="G92" s="1013"/>
      <c r="H92" s="1013"/>
      <c r="I92" s="1013"/>
      <c r="J92" s="1013"/>
      <c r="K92" s="1013"/>
      <c r="L92" s="1013"/>
      <c r="M92" s="1013"/>
      <c r="N92" s="980"/>
      <c r="O92" s="980"/>
      <c r="P92" s="181" t="s">
        <v>1</v>
      </c>
      <c r="Q92" s="980"/>
      <c r="R92" s="980"/>
      <c r="S92" s="980"/>
      <c r="T92" s="980"/>
      <c r="U92" s="980"/>
      <c r="V92" s="980"/>
      <c r="W92" s="980"/>
      <c r="X92" s="980"/>
      <c r="Y92" s="980"/>
      <c r="Z92" s="980"/>
      <c r="AA92" s="980"/>
      <c r="AB92" s="980"/>
      <c r="AC92" s="181" t="s">
        <v>1</v>
      </c>
      <c r="AD92" s="980"/>
      <c r="AE92" s="980"/>
      <c r="AF92" s="980"/>
      <c r="AG92" s="980"/>
      <c r="AH92" s="980"/>
      <c r="AI92" s="980"/>
      <c r="AJ92" s="980"/>
      <c r="AK92" s="980"/>
      <c r="AL92" s="980"/>
      <c r="AM92" s="980"/>
      <c r="AN92" s="980"/>
      <c r="AO92" s="980"/>
      <c r="AP92" s="980"/>
      <c r="AQ92" s="980"/>
      <c r="AR92" s="985"/>
      <c r="AS92" s="985"/>
      <c r="AT92" s="985"/>
    </row>
    <row r="93" spans="1:48">
      <c r="B93" s="985"/>
      <c r="C93" s="985"/>
      <c r="D93" s="1014"/>
      <c r="E93" s="1014"/>
      <c r="F93" s="1014"/>
      <c r="G93" s="1014"/>
      <c r="H93" s="1014"/>
      <c r="I93" s="1014"/>
      <c r="J93" s="1014"/>
      <c r="K93" s="1014"/>
      <c r="L93" s="1014"/>
      <c r="M93" s="1014"/>
      <c r="N93" s="985"/>
      <c r="O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D93" s="985"/>
      <c r="AE93" s="985"/>
      <c r="AF93" s="985"/>
      <c r="AG93" s="985"/>
      <c r="AH93" s="985"/>
      <c r="AI93" s="985"/>
      <c r="AJ93" s="985"/>
      <c r="AK93" s="985"/>
      <c r="AL93" s="985"/>
      <c r="AM93" s="985"/>
      <c r="AN93" s="985"/>
      <c r="AO93" s="985"/>
      <c r="AP93" s="985"/>
      <c r="AQ93" s="985"/>
      <c r="AR93" s="985"/>
      <c r="AS93" s="985"/>
      <c r="AT93" s="985"/>
    </row>
    <row r="94" spans="1:48">
      <c r="A94" s="982" t="s">
        <v>480</v>
      </c>
      <c r="B94" s="985"/>
      <c r="C94" s="985"/>
      <c r="D94" s="1014"/>
      <c r="E94" s="1014"/>
      <c r="F94" s="1014"/>
      <c r="G94" s="1014"/>
      <c r="H94" s="1014"/>
      <c r="I94" s="1014"/>
      <c r="J94" s="1014"/>
      <c r="K94" s="1014"/>
      <c r="L94" s="1014" t="s">
        <v>618</v>
      </c>
      <c r="M94" s="1014"/>
      <c r="N94" s="985"/>
      <c r="O94" s="985"/>
      <c r="P94" s="984" t="s">
        <v>480</v>
      </c>
      <c r="Q94" s="985"/>
      <c r="R94" s="985"/>
      <c r="S94" s="985"/>
      <c r="T94" s="985"/>
      <c r="U94" s="985"/>
      <c r="V94" s="985"/>
      <c r="W94" s="985"/>
      <c r="X94" s="985"/>
      <c r="Y94" s="985" t="s">
        <v>618</v>
      </c>
      <c r="Z94" s="985"/>
      <c r="AA94" s="985"/>
      <c r="AB94" s="985"/>
      <c r="AC94" s="984" t="s">
        <v>480</v>
      </c>
      <c r="AD94" s="985"/>
      <c r="AE94" s="985"/>
      <c r="AF94" s="985"/>
      <c r="AG94" s="985"/>
      <c r="AH94" s="985"/>
      <c r="AI94" s="985"/>
      <c r="AJ94" s="985"/>
      <c r="AK94" s="985"/>
      <c r="AL94" s="985"/>
      <c r="AM94" s="985"/>
      <c r="AN94" s="985"/>
      <c r="AO94" s="985"/>
      <c r="AP94" s="985"/>
      <c r="AQ94" s="985" t="s">
        <v>618</v>
      </c>
      <c r="AR94" s="985"/>
      <c r="AS94" s="985"/>
      <c r="AT94" s="985"/>
    </row>
    <row r="95" spans="1:48">
      <c r="B95" s="985"/>
      <c r="C95" s="985"/>
      <c r="D95" s="1014"/>
      <c r="E95" s="1014"/>
      <c r="F95" s="1014"/>
      <c r="G95" s="1014"/>
      <c r="H95" s="1014"/>
      <c r="I95" s="1014"/>
      <c r="J95" s="1014"/>
      <c r="K95" s="1014"/>
      <c r="L95" s="1014"/>
      <c r="M95" s="1014"/>
      <c r="N95" s="985"/>
      <c r="O95" s="985"/>
      <c r="Q95" s="985"/>
      <c r="R95" s="985"/>
      <c r="S95" s="985"/>
      <c r="T95" s="985"/>
      <c r="U95" s="985"/>
      <c r="V95" s="985"/>
      <c r="W95" s="985"/>
      <c r="X95" s="985"/>
      <c r="Y95" s="985"/>
      <c r="Z95" s="985"/>
      <c r="AA95" s="985"/>
      <c r="AB95" s="985"/>
      <c r="AD95" s="985"/>
      <c r="AE95" s="985"/>
      <c r="AF95" s="985"/>
      <c r="AG95" s="985"/>
      <c r="AH95" s="985"/>
      <c r="AI95" s="985"/>
      <c r="AJ95" s="985"/>
      <c r="AK95" s="985"/>
      <c r="AL95" s="985"/>
      <c r="AM95" s="985"/>
      <c r="AN95" s="985"/>
      <c r="AO95" s="985"/>
      <c r="AP95" s="985"/>
      <c r="AQ95" s="985"/>
      <c r="AR95" s="985"/>
      <c r="AS95" s="985"/>
      <c r="AT95" s="985"/>
    </row>
    <row r="96" spans="1:48" ht="18.75" customHeight="1">
      <c r="A96" s="986"/>
      <c r="B96" s="987" t="s">
        <v>108</v>
      </c>
      <c r="C96" s="987"/>
      <c r="D96" s="988" t="s">
        <v>378</v>
      </c>
      <c r="E96" s="989"/>
      <c r="F96" s="988" t="s">
        <v>379</v>
      </c>
      <c r="G96" s="989"/>
      <c r="H96" s="988" t="s">
        <v>380</v>
      </c>
      <c r="I96" s="989"/>
      <c r="J96" s="988" t="s">
        <v>381</v>
      </c>
      <c r="K96" s="989"/>
      <c r="L96" s="988" t="s">
        <v>382</v>
      </c>
      <c r="M96" s="989"/>
      <c r="N96" s="993" t="s">
        <v>377</v>
      </c>
      <c r="O96" s="991"/>
      <c r="P96" s="992"/>
      <c r="Q96" s="993" t="s">
        <v>378</v>
      </c>
      <c r="R96" s="991"/>
      <c r="S96" s="993" t="s">
        <v>379</v>
      </c>
      <c r="T96" s="991"/>
      <c r="U96" s="993" t="s">
        <v>380</v>
      </c>
      <c r="V96" s="991"/>
      <c r="W96" s="993" t="s">
        <v>381</v>
      </c>
      <c r="X96" s="991"/>
      <c r="Y96" s="993" t="s">
        <v>382</v>
      </c>
      <c r="Z96" s="991"/>
      <c r="AA96" s="993" t="s">
        <v>377</v>
      </c>
      <c r="AB96" s="991"/>
      <c r="AC96" s="249"/>
      <c r="AD96" s="1077" t="s">
        <v>383</v>
      </c>
      <c r="AE96" s="1078"/>
      <c r="AF96" s="1078"/>
      <c r="AG96" s="1078"/>
      <c r="AH96" s="1078"/>
      <c r="AI96" s="1078"/>
      <c r="AJ96" s="1079"/>
      <c r="AK96" s="244" t="s">
        <v>384</v>
      </c>
      <c r="AL96" s="251"/>
      <c r="AM96" s="250"/>
      <c r="AN96" s="244" t="s">
        <v>385</v>
      </c>
      <c r="AO96" s="251"/>
      <c r="AP96" s="251"/>
      <c r="AQ96" s="251"/>
      <c r="AR96" s="250"/>
      <c r="AS96" s="660" t="s">
        <v>386</v>
      </c>
      <c r="AT96" s="661"/>
      <c r="AU96" s="250"/>
      <c r="AV96" s="448"/>
    </row>
    <row r="97" spans="1:48" ht="25.5" customHeight="1">
      <c r="A97" s="994" t="s">
        <v>387</v>
      </c>
      <c r="B97" s="995" t="s">
        <v>388</v>
      </c>
      <c r="C97" s="996" t="s">
        <v>389</v>
      </c>
      <c r="D97" s="998" t="s">
        <v>388</v>
      </c>
      <c r="E97" s="998" t="s">
        <v>389</v>
      </c>
      <c r="F97" s="998" t="s">
        <v>388</v>
      </c>
      <c r="G97" s="998" t="s">
        <v>389</v>
      </c>
      <c r="H97" s="998" t="s">
        <v>388</v>
      </c>
      <c r="I97" s="998" t="s">
        <v>389</v>
      </c>
      <c r="J97" s="998" t="s">
        <v>388</v>
      </c>
      <c r="K97" s="998" t="s">
        <v>389</v>
      </c>
      <c r="L97" s="998" t="s">
        <v>388</v>
      </c>
      <c r="M97" s="998" t="s">
        <v>389</v>
      </c>
      <c r="N97" s="996" t="s">
        <v>388</v>
      </c>
      <c r="O97" s="996" t="s">
        <v>389</v>
      </c>
      <c r="P97" s="188" t="s">
        <v>387</v>
      </c>
      <c r="Q97" s="996" t="s">
        <v>388</v>
      </c>
      <c r="R97" s="996" t="s">
        <v>389</v>
      </c>
      <c r="S97" s="996" t="s">
        <v>388</v>
      </c>
      <c r="T97" s="996" t="s">
        <v>389</v>
      </c>
      <c r="U97" s="996" t="s">
        <v>388</v>
      </c>
      <c r="V97" s="996" t="s">
        <v>389</v>
      </c>
      <c r="W97" s="996" t="s">
        <v>388</v>
      </c>
      <c r="X97" s="996" t="s">
        <v>389</v>
      </c>
      <c r="Y97" s="996" t="s">
        <v>388</v>
      </c>
      <c r="Z97" s="996" t="s">
        <v>389</v>
      </c>
      <c r="AA97" s="996" t="s">
        <v>388</v>
      </c>
      <c r="AB97" s="996" t="s">
        <v>389</v>
      </c>
      <c r="AC97" s="253" t="s">
        <v>387</v>
      </c>
      <c r="AD97" s="621" t="s">
        <v>8</v>
      </c>
      <c r="AE97" s="615" t="s">
        <v>396</v>
      </c>
      <c r="AF97" s="615" t="s">
        <v>397</v>
      </c>
      <c r="AG97" s="615" t="s">
        <v>398</v>
      </c>
      <c r="AH97" s="615" t="s">
        <v>399</v>
      </c>
      <c r="AI97" s="615" t="s">
        <v>400</v>
      </c>
      <c r="AJ97" s="622" t="s">
        <v>95</v>
      </c>
      <c r="AK97" s="630" t="s">
        <v>86</v>
      </c>
      <c r="AL97" s="999" t="s">
        <v>9</v>
      </c>
      <c r="AM97" s="1000" t="s">
        <v>673</v>
      </c>
      <c r="AN97" s="1000" t="s">
        <v>85</v>
      </c>
      <c r="AO97" s="1000" t="s">
        <v>81</v>
      </c>
      <c r="AP97" s="1000" t="s">
        <v>82</v>
      </c>
      <c r="AQ97" s="1000" t="s">
        <v>83</v>
      </c>
      <c r="AR97" s="624" t="s">
        <v>377</v>
      </c>
      <c r="AS97" s="630" t="s">
        <v>111</v>
      </c>
      <c r="AT97" s="630" t="s">
        <v>117</v>
      </c>
      <c r="AU97" s="624" t="s">
        <v>87</v>
      </c>
      <c r="AV97" s="449" t="s">
        <v>5</v>
      </c>
    </row>
    <row r="98" spans="1:48">
      <c r="A98" s="921"/>
      <c r="B98" s="1016"/>
      <c r="C98" s="1016"/>
      <c r="D98" s="1017"/>
      <c r="E98" s="1017"/>
      <c r="F98" s="1017"/>
      <c r="G98" s="1017"/>
      <c r="H98" s="1017"/>
      <c r="I98" s="1017"/>
      <c r="J98" s="1017"/>
      <c r="K98" s="1017"/>
      <c r="L98" s="1017"/>
      <c r="M98" s="1017"/>
      <c r="N98" s="986"/>
      <c r="O98" s="986"/>
      <c r="P98" s="190"/>
      <c r="Q98" s="986"/>
      <c r="R98" s="986"/>
      <c r="S98" s="986"/>
      <c r="T98" s="986"/>
      <c r="U98" s="986"/>
      <c r="V98" s="986"/>
      <c r="W98" s="986"/>
      <c r="X98" s="986"/>
      <c r="Y98" s="986"/>
      <c r="Z98" s="986"/>
      <c r="AA98" s="986"/>
      <c r="AB98" s="986"/>
      <c r="AC98" s="249"/>
      <c r="AD98" s="249"/>
      <c r="AE98" s="438"/>
      <c r="AF98" s="438"/>
      <c r="AG98" s="438"/>
      <c r="AH98" s="438"/>
      <c r="AI98" s="438"/>
      <c r="AJ98" s="249"/>
      <c r="AK98" s="438"/>
      <c r="AL98" s="1018"/>
      <c r="AM98" s="438"/>
      <c r="AN98" s="438"/>
      <c r="AO98" s="438"/>
      <c r="AP98" s="1019"/>
      <c r="AQ98" s="438"/>
      <c r="AR98" s="438"/>
      <c r="AS98" s="438"/>
      <c r="AT98" s="438"/>
      <c r="AU98" s="249"/>
      <c r="AV98" s="1037" t="s">
        <v>6</v>
      </c>
    </row>
    <row r="99" spans="1:48" s="1001" customFormat="1">
      <c r="A99" s="15" t="s">
        <v>407</v>
      </c>
      <c r="B99" s="226">
        <f>SUM(B101:B119)</f>
        <v>0</v>
      </c>
      <c r="C99" s="226">
        <f>SUM(C101:C119)</f>
        <v>0</v>
      </c>
      <c r="D99" s="46">
        <f t="shared" ref="D99:M99" si="31">SUM(D101:D121)</f>
        <v>0</v>
      </c>
      <c r="E99" s="46">
        <f>SUM(E101:E121)</f>
        <v>0</v>
      </c>
      <c r="F99" s="46">
        <f t="shared" si="31"/>
        <v>0</v>
      </c>
      <c r="G99" s="46">
        <f t="shared" si="31"/>
        <v>0</v>
      </c>
      <c r="H99" s="46">
        <f t="shared" si="31"/>
        <v>0</v>
      </c>
      <c r="I99" s="46">
        <f t="shared" si="31"/>
        <v>0</v>
      </c>
      <c r="J99" s="46">
        <f t="shared" si="31"/>
        <v>0</v>
      </c>
      <c r="K99" s="46">
        <f t="shared" si="31"/>
        <v>0</v>
      </c>
      <c r="L99" s="46">
        <f t="shared" si="31"/>
        <v>0</v>
      </c>
      <c r="M99" s="46">
        <f t="shared" si="31"/>
        <v>0</v>
      </c>
      <c r="N99" s="15">
        <f>SUM(N101:N121)</f>
        <v>0</v>
      </c>
      <c r="O99" s="15">
        <f>SUM(O101:O121)</f>
        <v>0</v>
      </c>
      <c r="P99" s="236" t="s">
        <v>407</v>
      </c>
      <c r="Q99" s="15">
        <f t="shared" ref="Q99:Z99" si="32">SUM(Q101:Q121)</f>
        <v>0</v>
      </c>
      <c r="R99" s="15">
        <f t="shared" si="32"/>
        <v>0</v>
      </c>
      <c r="S99" s="15">
        <f t="shared" si="32"/>
        <v>0</v>
      </c>
      <c r="T99" s="15">
        <f t="shared" si="32"/>
        <v>0</v>
      </c>
      <c r="U99" s="15">
        <f t="shared" si="32"/>
        <v>0</v>
      </c>
      <c r="V99" s="15">
        <f t="shared" si="32"/>
        <v>0</v>
      </c>
      <c r="W99" s="15">
        <f t="shared" si="32"/>
        <v>0</v>
      </c>
      <c r="X99" s="15">
        <f t="shared" si="32"/>
        <v>0</v>
      </c>
      <c r="Y99" s="15">
        <f t="shared" si="32"/>
        <v>0</v>
      </c>
      <c r="Z99" s="15">
        <f t="shared" si="32"/>
        <v>0</v>
      </c>
      <c r="AA99" s="15">
        <f>SUM(AA101:AA121)</f>
        <v>0</v>
      </c>
      <c r="AB99" s="15">
        <f>SUM(AB101:AB121)</f>
        <v>0</v>
      </c>
      <c r="AC99" s="236" t="s">
        <v>407</v>
      </c>
      <c r="AD99" s="15">
        <f t="shared" ref="AD99:AV99" si="33">SUM(AD101:AD121)</f>
        <v>0</v>
      </c>
      <c r="AE99" s="15">
        <f t="shared" si="33"/>
        <v>2029</v>
      </c>
      <c r="AF99" s="15">
        <f t="shared" si="33"/>
        <v>1731</v>
      </c>
      <c r="AG99" s="15">
        <f t="shared" si="33"/>
        <v>1602</v>
      </c>
      <c r="AH99" s="15">
        <f t="shared" si="33"/>
        <v>1292</v>
      </c>
      <c r="AI99" s="15">
        <f t="shared" si="33"/>
        <v>1046</v>
      </c>
      <c r="AJ99" s="15">
        <f t="shared" si="33"/>
        <v>7700</v>
      </c>
      <c r="AK99" s="15">
        <f t="shared" si="33"/>
        <v>4389</v>
      </c>
      <c r="AL99" s="15">
        <f t="shared" si="33"/>
        <v>3957</v>
      </c>
      <c r="AM99" s="15">
        <f t="shared" si="33"/>
        <v>432</v>
      </c>
      <c r="AN99" s="15">
        <f t="shared" si="33"/>
        <v>3823</v>
      </c>
      <c r="AO99" s="15">
        <f t="shared" si="33"/>
        <v>1486</v>
      </c>
      <c r="AP99" s="15">
        <f t="shared" si="33"/>
        <v>0</v>
      </c>
      <c r="AQ99" s="15">
        <f t="shared" si="33"/>
        <v>103</v>
      </c>
      <c r="AR99" s="15">
        <f t="shared" si="33"/>
        <v>3926</v>
      </c>
      <c r="AS99" s="15">
        <f t="shared" si="33"/>
        <v>2180</v>
      </c>
      <c r="AT99" s="15">
        <f t="shared" si="33"/>
        <v>1869</v>
      </c>
      <c r="AU99" s="15">
        <f t="shared" si="33"/>
        <v>311</v>
      </c>
      <c r="AV99" s="15">
        <f t="shared" si="33"/>
        <v>76</v>
      </c>
    </row>
    <row r="100" spans="1:48" s="1001" customFormat="1">
      <c r="A100" s="93"/>
      <c r="B100" s="93"/>
      <c r="C100" s="93"/>
      <c r="D100" s="227"/>
      <c r="E100" s="715" t="s">
        <v>153</v>
      </c>
      <c r="F100" s="920"/>
      <c r="G100" s="920"/>
      <c r="H100" s="920"/>
      <c r="I100" s="920"/>
      <c r="J100" s="920"/>
      <c r="K100" s="920"/>
      <c r="L100" s="920"/>
      <c r="M100" s="920"/>
      <c r="N100" s="921"/>
      <c r="O100" s="921"/>
      <c r="P100" s="190"/>
      <c r="Q100" s="921"/>
      <c r="R100" s="715" t="s">
        <v>153</v>
      </c>
      <c r="S100" s="921"/>
      <c r="T100" s="921"/>
      <c r="U100" s="921"/>
      <c r="V100" s="921"/>
      <c r="W100" s="921"/>
      <c r="X100" s="921"/>
      <c r="Y100" s="921"/>
      <c r="Z100" s="921"/>
      <c r="AA100" s="921"/>
      <c r="AB100" s="921"/>
      <c r="AC100" s="190"/>
      <c r="AD100" s="15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1038"/>
      <c r="AT100" s="1038"/>
      <c r="AU100" s="1039"/>
      <c r="AV100" s="1039"/>
    </row>
    <row r="101" spans="1:48">
      <c r="A101" s="93" t="s">
        <v>481</v>
      </c>
      <c r="B101" s="92"/>
      <c r="C101" s="92"/>
      <c r="D101" s="1024"/>
      <c r="E101" s="1024"/>
      <c r="F101" s="1024"/>
      <c r="G101" s="1024"/>
      <c r="H101" s="1024"/>
      <c r="I101" s="1024"/>
      <c r="J101" s="1024"/>
      <c r="K101" s="1024"/>
      <c r="L101" s="1024"/>
      <c r="M101" s="1024"/>
      <c r="N101" s="15">
        <f t="shared" ref="N101:N121" si="34">D101+F101+H101+J101+L101</f>
        <v>0</v>
      </c>
      <c r="O101" s="15">
        <f>E101+G101+I101+K101+M101</f>
        <v>0</v>
      </c>
      <c r="P101" s="190" t="s">
        <v>481</v>
      </c>
      <c r="Q101" s="1040"/>
      <c r="R101" s="1040"/>
      <c r="S101" s="1040"/>
      <c r="T101" s="1040"/>
      <c r="U101" s="1040"/>
      <c r="V101" s="1040"/>
      <c r="W101" s="1040"/>
      <c r="X101" s="1040"/>
      <c r="Y101" s="1040"/>
      <c r="Z101" s="1040"/>
      <c r="AA101" s="15">
        <f t="shared" ref="AA101:AA121" si="35">Q101+S101+U101+W101+Y101</f>
        <v>0</v>
      </c>
      <c r="AB101" s="15">
        <f t="shared" ref="AB101:AB121" si="36">R101+T101+V101+X101+Z101</f>
        <v>0</v>
      </c>
      <c r="AC101" s="190" t="s">
        <v>481</v>
      </c>
      <c r="AD101" s="15"/>
      <c r="AE101" s="183">
        <v>41</v>
      </c>
      <c r="AF101" s="183">
        <v>36</v>
      </c>
      <c r="AG101" s="183">
        <v>46</v>
      </c>
      <c r="AH101" s="183">
        <v>27</v>
      </c>
      <c r="AI101" s="183">
        <v>28</v>
      </c>
      <c r="AJ101" s="255">
        <f t="shared" ref="AJ101:AJ121" si="37">+AE101+AF101+AG101+AH101+AI101</f>
        <v>178</v>
      </c>
      <c r="AK101" s="183">
        <f>+AL101+AM101</f>
        <v>139</v>
      </c>
      <c r="AL101" s="183">
        <v>139</v>
      </c>
      <c r="AM101" s="183">
        <v>0</v>
      </c>
      <c r="AN101" s="183">
        <v>179</v>
      </c>
      <c r="AO101" s="183">
        <v>173</v>
      </c>
      <c r="AP101" s="183"/>
      <c r="AQ101" s="183">
        <v>44</v>
      </c>
      <c r="AR101" s="182">
        <f t="shared" ref="AR101:AR121" si="38">AN101+AQ101</f>
        <v>223</v>
      </c>
      <c r="AS101" s="247">
        <f>+AT101+AU101</f>
        <v>13</v>
      </c>
      <c r="AT101" s="183">
        <v>13</v>
      </c>
      <c r="AU101" s="183">
        <v>0</v>
      </c>
      <c r="AV101" s="1041">
        <v>0</v>
      </c>
    </row>
    <row r="102" spans="1:48">
      <c r="A102" s="921" t="s">
        <v>482</v>
      </c>
      <c r="B102" s="92"/>
      <c r="C102" s="92"/>
      <c r="D102" s="1024"/>
      <c r="E102" s="1024"/>
      <c r="F102" s="1024"/>
      <c r="G102" s="1024"/>
      <c r="H102" s="1024"/>
      <c r="I102" s="1024"/>
      <c r="J102" s="1024"/>
      <c r="K102" s="1024"/>
      <c r="L102" s="1024"/>
      <c r="M102" s="1024"/>
      <c r="N102" s="15">
        <f t="shared" si="34"/>
        <v>0</v>
      </c>
      <c r="O102" s="15">
        <f t="shared" ref="O102:O121" si="39">E102+G102+I102+K102+M102</f>
        <v>0</v>
      </c>
      <c r="P102" s="190" t="s">
        <v>482</v>
      </c>
      <c r="Q102" s="1040"/>
      <c r="R102" s="1040"/>
      <c r="S102" s="1040"/>
      <c r="T102" s="1040"/>
      <c r="U102" s="1040"/>
      <c r="V102" s="1040"/>
      <c r="W102" s="1040"/>
      <c r="X102" s="1040"/>
      <c r="Y102" s="1040"/>
      <c r="Z102" s="1040"/>
      <c r="AA102" s="15">
        <f t="shared" si="35"/>
        <v>0</v>
      </c>
      <c r="AB102" s="15">
        <f t="shared" si="36"/>
        <v>0</v>
      </c>
      <c r="AC102" s="190" t="s">
        <v>482</v>
      </c>
      <c r="AD102" s="15"/>
      <c r="AE102" s="183">
        <v>56</v>
      </c>
      <c r="AF102" s="183">
        <v>41</v>
      </c>
      <c r="AG102" s="183">
        <v>39</v>
      </c>
      <c r="AH102" s="183">
        <v>25</v>
      </c>
      <c r="AI102" s="183">
        <v>23</v>
      </c>
      <c r="AJ102" s="255">
        <f t="shared" si="37"/>
        <v>184</v>
      </c>
      <c r="AK102" s="183">
        <f t="shared" ref="AK102:AK121" si="40">+AL102+AM102</f>
        <v>126</v>
      </c>
      <c r="AL102" s="183">
        <v>105</v>
      </c>
      <c r="AM102" s="183">
        <v>21</v>
      </c>
      <c r="AN102" s="183">
        <v>109</v>
      </c>
      <c r="AO102" s="183">
        <v>52</v>
      </c>
      <c r="AP102" s="183"/>
      <c r="AQ102" s="183">
        <v>1</v>
      </c>
      <c r="AR102" s="182">
        <f t="shared" si="38"/>
        <v>110</v>
      </c>
      <c r="AS102" s="247">
        <f t="shared" ref="AS102:AS121" si="41">+AT102+AU102</f>
        <v>60</v>
      </c>
      <c r="AT102" s="183">
        <v>54</v>
      </c>
      <c r="AU102" s="183">
        <v>6</v>
      </c>
      <c r="AV102" s="1041">
        <v>7</v>
      </c>
    </row>
    <row r="103" spans="1:48">
      <c r="A103" s="921" t="s">
        <v>483</v>
      </c>
      <c r="B103" s="92"/>
      <c r="C103" s="92"/>
      <c r="D103" s="1024"/>
      <c r="E103" s="1024"/>
      <c r="F103" s="1024"/>
      <c r="G103" s="1024"/>
      <c r="H103" s="1024"/>
      <c r="I103" s="1024"/>
      <c r="J103" s="1024"/>
      <c r="K103" s="1024"/>
      <c r="L103" s="1024"/>
      <c r="M103" s="1024"/>
      <c r="N103" s="15">
        <f t="shared" si="34"/>
        <v>0</v>
      </c>
      <c r="O103" s="15">
        <f t="shared" si="39"/>
        <v>0</v>
      </c>
      <c r="P103" s="190" t="s">
        <v>483</v>
      </c>
      <c r="Q103" s="1040"/>
      <c r="R103" s="1040"/>
      <c r="S103" s="1040"/>
      <c r="T103" s="1040"/>
      <c r="U103" s="1040"/>
      <c r="V103" s="1040"/>
      <c r="W103" s="1040"/>
      <c r="X103" s="1040"/>
      <c r="Y103" s="1040"/>
      <c r="Z103" s="1040"/>
      <c r="AA103" s="15">
        <f t="shared" si="35"/>
        <v>0</v>
      </c>
      <c r="AB103" s="15">
        <f t="shared" si="36"/>
        <v>0</v>
      </c>
      <c r="AC103" s="190" t="s">
        <v>483</v>
      </c>
      <c r="AD103" s="15"/>
      <c r="AE103" s="183">
        <v>91</v>
      </c>
      <c r="AF103" s="272">
        <v>74</v>
      </c>
      <c r="AG103" s="272">
        <v>65</v>
      </c>
      <c r="AH103" s="272">
        <v>48</v>
      </c>
      <c r="AI103" s="272">
        <v>35</v>
      </c>
      <c r="AJ103" s="255">
        <f t="shared" si="37"/>
        <v>313</v>
      </c>
      <c r="AK103" s="183">
        <f t="shared" si="40"/>
        <v>219</v>
      </c>
      <c r="AL103" s="183">
        <v>192</v>
      </c>
      <c r="AM103" s="183">
        <v>27</v>
      </c>
      <c r="AN103" s="183">
        <v>191</v>
      </c>
      <c r="AO103" s="183">
        <v>74</v>
      </c>
      <c r="AP103" s="183"/>
      <c r="AQ103" s="183">
        <v>3</v>
      </c>
      <c r="AR103" s="182">
        <f t="shared" si="38"/>
        <v>194</v>
      </c>
      <c r="AS103" s="247">
        <f t="shared" si="41"/>
        <v>103</v>
      </c>
      <c r="AT103" s="183">
        <v>86</v>
      </c>
      <c r="AU103" s="183">
        <v>17</v>
      </c>
      <c r="AV103" s="1041">
        <v>6</v>
      </c>
    </row>
    <row r="104" spans="1:48">
      <c r="A104" s="921" t="s">
        <v>484</v>
      </c>
      <c r="B104" s="92"/>
      <c r="C104" s="92"/>
      <c r="D104" s="1024"/>
      <c r="E104" s="1024"/>
      <c r="F104" s="1024"/>
      <c r="G104" s="1024"/>
      <c r="H104" s="1024"/>
      <c r="I104" s="1024"/>
      <c r="J104" s="1024"/>
      <c r="K104" s="1024"/>
      <c r="L104" s="1024"/>
      <c r="M104" s="1024"/>
      <c r="N104" s="15">
        <f t="shared" si="34"/>
        <v>0</v>
      </c>
      <c r="O104" s="15">
        <f t="shared" si="39"/>
        <v>0</v>
      </c>
      <c r="P104" s="190" t="s">
        <v>484</v>
      </c>
      <c r="Q104" s="1040"/>
      <c r="R104" s="1040"/>
      <c r="S104" s="1040"/>
      <c r="T104" s="1040"/>
      <c r="U104" s="1040"/>
      <c r="V104" s="1040"/>
      <c r="W104" s="1040"/>
      <c r="X104" s="1040"/>
      <c r="Y104" s="1040"/>
      <c r="Z104" s="1040"/>
      <c r="AA104" s="15">
        <f t="shared" si="35"/>
        <v>0</v>
      </c>
      <c r="AB104" s="15">
        <f t="shared" si="36"/>
        <v>0</v>
      </c>
      <c r="AC104" s="190" t="s">
        <v>484</v>
      </c>
      <c r="AD104" s="15"/>
      <c r="AE104" s="183">
        <v>25</v>
      </c>
      <c r="AF104" s="183">
        <v>18</v>
      </c>
      <c r="AG104" s="183">
        <v>14</v>
      </c>
      <c r="AH104" s="183">
        <v>11</v>
      </c>
      <c r="AI104" s="183">
        <v>7</v>
      </c>
      <c r="AJ104" s="255">
        <f t="shared" si="37"/>
        <v>75</v>
      </c>
      <c r="AK104" s="183">
        <f t="shared" si="40"/>
        <v>34</v>
      </c>
      <c r="AL104" s="183">
        <v>33</v>
      </c>
      <c r="AM104" s="183">
        <v>1</v>
      </c>
      <c r="AN104" s="183">
        <v>43</v>
      </c>
      <c r="AO104" s="183">
        <v>18</v>
      </c>
      <c r="AP104" s="183"/>
      <c r="AQ104" s="183">
        <v>0</v>
      </c>
      <c r="AR104" s="182">
        <f t="shared" si="38"/>
        <v>43</v>
      </c>
      <c r="AS104" s="247">
        <f t="shared" si="41"/>
        <v>30</v>
      </c>
      <c r="AT104" s="183">
        <v>23</v>
      </c>
      <c r="AU104" s="183">
        <v>7</v>
      </c>
      <c r="AV104" s="1041">
        <v>5</v>
      </c>
    </row>
    <row r="105" spans="1:48">
      <c r="A105" s="921" t="s">
        <v>485</v>
      </c>
      <c r="B105" s="92"/>
      <c r="C105" s="92"/>
      <c r="D105" s="1024"/>
      <c r="E105" s="1024"/>
      <c r="F105" s="1024"/>
      <c r="G105" s="1024"/>
      <c r="H105" s="1024"/>
      <c r="I105" s="1024"/>
      <c r="J105" s="1024"/>
      <c r="K105" s="1024"/>
      <c r="L105" s="1024"/>
      <c r="M105" s="1024"/>
      <c r="N105" s="15">
        <f t="shared" si="34"/>
        <v>0</v>
      </c>
      <c r="O105" s="15">
        <f t="shared" si="39"/>
        <v>0</v>
      </c>
      <c r="P105" s="190" t="s">
        <v>485</v>
      </c>
      <c r="Q105" s="1040"/>
      <c r="R105" s="1040"/>
      <c r="S105" s="1040"/>
      <c r="T105" s="1040"/>
      <c r="U105" s="1040"/>
      <c r="V105" s="1040"/>
      <c r="W105" s="1040"/>
      <c r="X105" s="1040"/>
      <c r="Y105" s="1040"/>
      <c r="Z105" s="1040"/>
      <c r="AA105" s="15">
        <f t="shared" si="35"/>
        <v>0</v>
      </c>
      <c r="AB105" s="15">
        <f t="shared" si="36"/>
        <v>0</v>
      </c>
      <c r="AC105" s="190" t="s">
        <v>485</v>
      </c>
      <c r="AD105" s="15"/>
      <c r="AE105" s="183">
        <v>152</v>
      </c>
      <c r="AF105" s="183">
        <v>135</v>
      </c>
      <c r="AG105" s="183">
        <v>115</v>
      </c>
      <c r="AH105" s="183">
        <v>89</v>
      </c>
      <c r="AI105" s="183">
        <v>68</v>
      </c>
      <c r="AJ105" s="255">
        <f t="shared" si="37"/>
        <v>559</v>
      </c>
      <c r="AK105" s="183">
        <f t="shared" si="40"/>
        <v>252</v>
      </c>
      <c r="AL105" s="183">
        <v>227</v>
      </c>
      <c r="AM105" s="183">
        <v>25</v>
      </c>
      <c r="AN105" s="183">
        <v>269</v>
      </c>
      <c r="AO105" s="183">
        <v>70</v>
      </c>
      <c r="AP105" s="183"/>
      <c r="AQ105" s="183">
        <v>3</v>
      </c>
      <c r="AR105" s="182">
        <f t="shared" si="38"/>
        <v>272</v>
      </c>
      <c r="AS105" s="247">
        <f t="shared" si="41"/>
        <v>154</v>
      </c>
      <c r="AT105" s="183">
        <v>149</v>
      </c>
      <c r="AU105" s="183">
        <v>5</v>
      </c>
      <c r="AV105" s="1041">
        <v>3</v>
      </c>
    </row>
    <row r="106" spans="1:48">
      <c r="A106" s="921" t="s">
        <v>486</v>
      </c>
      <c r="B106" s="92"/>
      <c r="C106" s="92"/>
      <c r="D106" s="1024"/>
      <c r="E106" s="1024"/>
      <c r="F106" s="1024"/>
      <c r="G106" s="1024"/>
      <c r="H106" s="1024"/>
      <c r="I106" s="1024"/>
      <c r="J106" s="1024"/>
      <c r="K106" s="1024"/>
      <c r="L106" s="1024"/>
      <c r="M106" s="1024"/>
      <c r="N106" s="15">
        <f t="shared" si="34"/>
        <v>0</v>
      </c>
      <c r="O106" s="15">
        <f t="shared" si="39"/>
        <v>0</v>
      </c>
      <c r="P106" s="190" t="s">
        <v>486</v>
      </c>
      <c r="Q106" s="1040"/>
      <c r="R106" s="1040"/>
      <c r="S106" s="1040"/>
      <c r="T106" s="1040"/>
      <c r="U106" s="1040"/>
      <c r="V106" s="1040"/>
      <c r="W106" s="1040"/>
      <c r="X106" s="1040"/>
      <c r="Y106" s="1040"/>
      <c r="Z106" s="1040"/>
      <c r="AA106" s="15">
        <f t="shared" si="35"/>
        <v>0</v>
      </c>
      <c r="AB106" s="15">
        <f t="shared" si="36"/>
        <v>0</v>
      </c>
      <c r="AC106" s="190" t="s">
        <v>486</v>
      </c>
      <c r="AD106" s="15"/>
      <c r="AE106" s="183">
        <v>20</v>
      </c>
      <c r="AF106" s="183">
        <v>15</v>
      </c>
      <c r="AG106" s="183">
        <v>13</v>
      </c>
      <c r="AH106" s="183">
        <v>10</v>
      </c>
      <c r="AI106" s="183">
        <v>6</v>
      </c>
      <c r="AJ106" s="255">
        <f t="shared" si="37"/>
        <v>64</v>
      </c>
      <c r="AK106" s="183">
        <f t="shared" si="40"/>
        <v>29</v>
      </c>
      <c r="AL106" s="183">
        <v>26</v>
      </c>
      <c r="AM106" s="183">
        <v>3</v>
      </c>
      <c r="AN106" s="183">
        <v>30</v>
      </c>
      <c r="AO106" s="183">
        <v>11</v>
      </c>
      <c r="AP106" s="183"/>
      <c r="AQ106" s="183">
        <v>0</v>
      </c>
      <c r="AR106" s="182">
        <f t="shared" si="38"/>
        <v>30</v>
      </c>
      <c r="AS106" s="247">
        <f t="shared" si="41"/>
        <v>42</v>
      </c>
      <c r="AT106" s="183">
        <v>27</v>
      </c>
      <c r="AU106" s="183">
        <v>15</v>
      </c>
      <c r="AV106" s="1041">
        <v>1</v>
      </c>
    </row>
    <row r="107" spans="1:48">
      <c r="A107" s="921" t="s">
        <v>487</v>
      </c>
      <c r="B107" s="92"/>
      <c r="C107" s="92"/>
      <c r="D107" s="1024"/>
      <c r="E107" s="1024"/>
      <c r="F107" s="1024"/>
      <c r="G107" s="1024"/>
      <c r="H107" s="1024"/>
      <c r="I107" s="1024"/>
      <c r="J107" s="1024"/>
      <c r="K107" s="1024"/>
      <c r="L107" s="1024"/>
      <c r="M107" s="1024"/>
      <c r="N107" s="15">
        <f t="shared" si="34"/>
        <v>0</v>
      </c>
      <c r="O107" s="15">
        <f t="shared" si="39"/>
        <v>0</v>
      </c>
      <c r="P107" s="190" t="s">
        <v>487</v>
      </c>
      <c r="Q107" s="1040"/>
      <c r="R107" s="1040"/>
      <c r="S107" s="1040"/>
      <c r="T107" s="1040"/>
      <c r="U107" s="1040"/>
      <c r="V107" s="1040"/>
      <c r="W107" s="1040"/>
      <c r="X107" s="1040"/>
      <c r="Y107" s="1040"/>
      <c r="Z107" s="1040"/>
      <c r="AA107" s="15">
        <f t="shared" si="35"/>
        <v>0</v>
      </c>
      <c r="AB107" s="15">
        <f t="shared" si="36"/>
        <v>0</v>
      </c>
      <c r="AC107" s="190" t="s">
        <v>487</v>
      </c>
      <c r="AD107" s="15"/>
      <c r="AE107" s="183">
        <v>134</v>
      </c>
      <c r="AF107" s="183">
        <v>103</v>
      </c>
      <c r="AG107" s="183">
        <v>96</v>
      </c>
      <c r="AH107" s="183">
        <v>72</v>
      </c>
      <c r="AI107" s="183">
        <v>61</v>
      </c>
      <c r="AJ107" s="255">
        <f t="shared" si="37"/>
        <v>466</v>
      </c>
      <c r="AK107" s="183">
        <f t="shared" si="40"/>
        <v>292</v>
      </c>
      <c r="AL107" s="183">
        <v>260</v>
      </c>
      <c r="AM107" s="183">
        <v>32</v>
      </c>
      <c r="AN107" s="183">
        <v>247</v>
      </c>
      <c r="AO107" s="183">
        <v>117</v>
      </c>
      <c r="AP107" s="183"/>
      <c r="AQ107" s="183">
        <v>17</v>
      </c>
      <c r="AR107" s="182">
        <f t="shared" si="38"/>
        <v>264</v>
      </c>
      <c r="AS107" s="247">
        <f t="shared" si="41"/>
        <v>131</v>
      </c>
      <c r="AT107" s="183">
        <v>108</v>
      </c>
      <c r="AU107" s="183">
        <v>23</v>
      </c>
      <c r="AV107" s="1041">
        <v>0</v>
      </c>
    </row>
    <row r="108" spans="1:48">
      <c r="A108" s="921" t="s">
        <v>488</v>
      </c>
      <c r="B108" s="92"/>
      <c r="C108" s="92"/>
      <c r="D108" s="1024"/>
      <c r="E108" s="1024"/>
      <c r="F108" s="1024"/>
      <c r="G108" s="1024"/>
      <c r="H108" s="1024"/>
      <c r="I108" s="1024"/>
      <c r="J108" s="1024"/>
      <c r="K108" s="1024"/>
      <c r="L108" s="1024"/>
      <c r="M108" s="1024"/>
      <c r="N108" s="15">
        <f t="shared" si="34"/>
        <v>0</v>
      </c>
      <c r="O108" s="15">
        <f t="shared" si="39"/>
        <v>0</v>
      </c>
      <c r="P108" s="190" t="s">
        <v>488</v>
      </c>
      <c r="Q108" s="1040"/>
      <c r="R108" s="1040"/>
      <c r="S108" s="1040"/>
      <c r="T108" s="1040"/>
      <c r="U108" s="1040"/>
      <c r="V108" s="1040"/>
      <c r="W108" s="1040"/>
      <c r="X108" s="1040"/>
      <c r="Y108" s="1040"/>
      <c r="Z108" s="1040"/>
      <c r="AA108" s="15">
        <f t="shared" si="35"/>
        <v>0</v>
      </c>
      <c r="AB108" s="15">
        <f t="shared" si="36"/>
        <v>0</v>
      </c>
      <c r="AC108" s="190" t="s">
        <v>488</v>
      </c>
      <c r="AD108" s="15"/>
      <c r="AE108" s="183">
        <v>148</v>
      </c>
      <c r="AF108" s="183">
        <v>138</v>
      </c>
      <c r="AG108" s="183">
        <v>133</v>
      </c>
      <c r="AH108" s="183">
        <v>113</v>
      </c>
      <c r="AI108" s="183">
        <v>96</v>
      </c>
      <c r="AJ108" s="255">
        <f t="shared" si="37"/>
        <v>628</v>
      </c>
      <c r="AK108" s="183">
        <f t="shared" si="40"/>
        <v>338</v>
      </c>
      <c r="AL108" s="183">
        <v>338</v>
      </c>
      <c r="AM108" s="183">
        <v>0</v>
      </c>
      <c r="AN108" s="183">
        <v>350</v>
      </c>
      <c r="AO108" s="183">
        <v>99</v>
      </c>
      <c r="AP108" s="183"/>
      <c r="AQ108" s="183">
        <v>0</v>
      </c>
      <c r="AR108" s="182">
        <f t="shared" si="38"/>
        <v>350</v>
      </c>
      <c r="AS108" s="247">
        <f t="shared" si="41"/>
        <v>165</v>
      </c>
      <c r="AT108" s="183">
        <v>133</v>
      </c>
      <c r="AU108" s="183">
        <v>32</v>
      </c>
      <c r="AV108" s="1041">
        <v>0</v>
      </c>
    </row>
    <row r="109" spans="1:48">
      <c r="A109" s="921" t="s">
        <v>489</v>
      </c>
      <c r="B109" s="92"/>
      <c r="C109" s="92"/>
      <c r="D109" s="1024"/>
      <c r="E109" s="1024"/>
      <c r="F109" s="1024"/>
      <c r="G109" s="1024"/>
      <c r="H109" s="1024"/>
      <c r="I109" s="1024"/>
      <c r="J109" s="1024"/>
      <c r="K109" s="1024"/>
      <c r="L109" s="1024"/>
      <c r="M109" s="1024"/>
      <c r="N109" s="15">
        <f t="shared" si="34"/>
        <v>0</v>
      </c>
      <c r="O109" s="15">
        <f t="shared" si="39"/>
        <v>0</v>
      </c>
      <c r="P109" s="190" t="s">
        <v>489</v>
      </c>
      <c r="Q109" s="1040"/>
      <c r="R109" s="1040"/>
      <c r="S109" s="1040"/>
      <c r="T109" s="1040"/>
      <c r="U109" s="1040"/>
      <c r="V109" s="1040"/>
      <c r="W109" s="1040"/>
      <c r="X109" s="1040"/>
      <c r="Y109" s="1040"/>
      <c r="Z109" s="1040"/>
      <c r="AA109" s="15">
        <f t="shared" si="35"/>
        <v>0</v>
      </c>
      <c r="AB109" s="15">
        <f t="shared" si="36"/>
        <v>0</v>
      </c>
      <c r="AC109" s="190" t="s">
        <v>489</v>
      </c>
      <c r="AD109" s="15"/>
      <c r="AE109" s="272">
        <v>223</v>
      </c>
      <c r="AF109" s="183">
        <v>214</v>
      </c>
      <c r="AG109" s="183">
        <v>212</v>
      </c>
      <c r="AH109" s="183">
        <v>201</v>
      </c>
      <c r="AI109" s="272">
        <v>181</v>
      </c>
      <c r="AJ109" s="255">
        <f t="shared" si="37"/>
        <v>1031</v>
      </c>
      <c r="AK109" s="183">
        <f t="shared" si="40"/>
        <v>554</v>
      </c>
      <c r="AL109" s="183">
        <v>477</v>
      </c>
      <c r="AM109" s="183">
        <v>77</v>
      </c>
      <c r="AN109" s="183">
        <v>339</v>
      </c>
      <c r="AO109" s="183">
        <v>89</v>
      </c>
      <c r="AP109" s="183"/>
      <c r="AQ109" s="183">
        <v>3</v>
      </c>
      <c r="AR109" s="182">
        <f t="shared" si="38"/>
        <v>342</v>
      </c>
      <c r="AS109" s="247">
        <f t="shared" si="41"/>
        <v>225</v>
      </c>
      <c r="AT109" s="183">
        <v>219</v>
      </c>
      <c r="AU109" s="183">
        <v>6</v>
      </c>
      <c r="AV109" s="1041">
        <v>10</v>
      </c>
    </row>
    <row r="110" spans="1:48">
      <c r="A110" s="921" t="s">
        <v>490</v>
      </c>
      <c r="B110" s="92"/>
      <c r="C110" s="92"/>
      <c r="D110" s="1024"/>
      <c r="E110" s="1024"/>
      <c r="F110" s="1024"/>
      <c r="G110" s="1024"/>
      <c r="H110" s="1024"/>
      <c r="I110" s="1024"/>
      <c r="J110" s="1024"/>
      <c r="K110" s="1024"/>
      <c r="L110" s="1024"/>
      <c r="M110" s="1024"/>
      <c r="N110" s="15">
        <f t="shared" si="34"/>
        <v>0</v>
      </c>
      <c r="O110" s="15">
        <f t="shared" si="39"/>
        <v>0</v>
      </c>
      <c r="P110" s="190" t="s">
        <v>490</v>
      </c>
      <c r="Q110" s="1040"/>
      <c r="R110" s="1040"/>
      <c r="S110" s="1040"/>
      <c r="T110" s="1040"/>
      <c r="U110" s="1040"/>
      <c r="V110" s="1040"/>
      <c r="W110" s="1040"/>
      <c r="X110" s="1040"/>
      <c r="Y110" s="1040"/>
      <c r="Z110" s="1040"/>
      <c r="AA110" s="15">
        <f t="shared" si="35"/>
        <v>0</v>
      </c>
      <c r="AB110" s="15">
        <f t="shared" si="36"/>
        <v>0</v>
      </c>
      <c r="AC110" s="190" t="s">
        <v>490</v>
      </c>
      <c r="AD110" s="15"/>
      <c r="AE110" s="183">
        <v>41</v>
      </c>
      <c r="AF110" s="183">
        <v>19</v>
      </c>
      <c r="AG110" s="183">
        <v>19</v>
      </c>
      <c r="AH110" s="183">
        <v>15</v>
      </c>
      <c r="AI110" s="183">
        <v>11</v>
      </c>
      <c r="AJ110" s="255">
        <f t="shared" si="37"/>
        <v>105</v>
      </c>
      <c r="AK110" s="183">
        <f t="shared" si="40"/>
        <v>50</v>
      </c>
      <c r="AL110" s="183">
        <v>40</v>
      </c>
      <c r="AM110" s="183">
        <v>10</v>
      </c>
      <c r="AN110" s="183">
        <v>102</v>
      </c>
      <c r="AO110" s="183">
        <v>34</v>
      </c>
      <c r="AP110" s="183"/>
      <c r="AQ110" s="183">
        <v>1</v>
      </c>
      <c r="AR110" s="182">
        <f t="shared" si="38"/>
        <v>103</v>
      </c>
      <c r="AS110" s="247">
        <f t="shared" si="41"/>
        <v>56</v>
      </c>
      <c r="AT110" s="183">
        <v>42</v>
      </c>
      <c r="AU110" s="183">
        <v>14</v>
      </c>
      <c r="AV110" s="1041">
        <v>9</v>
      </c>
    </row>
    <row r="111" spans="1:48">
      <c r="A111" s="921" t="s">
        <v>491</v>
      </c>
      <c r="B111" s="92"/>
      <c r="C111" s="92"/>
      <c r="D111" s="686"/>
      <c r="E111" s="686"/>
      <c r="F111" s="686"/>
      <c r="G111" s="686"/>
      <c r="H111" s="686"/>
      <c r="I111" s="686"/>
      <c r="J111" s="686"/>
      <c r="K111" s="686"/>
      <c r="L111" s="686"/>
      <c r="M111" s="686"/>
      <c r="N111" s="15">
        <f t="shared" si="34"/>
        <v>0</v>
      </c>
      <c r="O111" s="15">
        <f t="shared" si="39"/>
        <v>0</v>
      </c>
      <c r="P111" s="190" t="s">
        <v>491</v>
      </c>
      <c r="Q111" s="1040"/>
      <c r="R111" s="1040"/>
      <c r="S111" s="1040"/>
      <c r="T111" s="1040"/>
      <c r="U111" s="1040"/>
      <c r="V111" s="1040"/>
      <c r="W111" s="1040"/>
      <c r="X111" s="1040"/>
      <c r="Y111" s="1040"/>
      <c r="Z111" s="1040"/>
      <c r="AA111" s="15">
        <f t="shared" si="35"/>
        <v>0</v>
      </c>
      <c r="AB111" s="15">
        <f t="shared" si="36"/>
        <v>0</v>
      </c>
      <c r="AC111" s="190" t="s">
        <v>491</v>
      </c>
      <c r="AD111" s="15"/>
      <c r="AE111" s="183">
        <v>18</v>
      </c>
      <c r="AF111" s="183">
        <v>9</v>
      </c>
      <c r="AG111" s="183">
        <v>7</v>
      </c>
      <c r="AH111" s="183">
        <v>6</v>
      </c>
      <c r="AI111" s="183">
        <v>4</v>
      </c>
      <c r="AJ111" s="255">
        <f t="shared" si="37"/>
        <v>44</v>
      </c>
      <c r="AK111" s="183">
        <f t="shared" si="40"/>
        <v>23</v>
      </c>
      <c r="AL111" s="183">
        <v>23</v>
      </c>
      <c r="AM111" s="183">
        <v>0</v>
      </c>
      <c r="AN111" s="183">
        <v>35</v>
      </c>
      <c r="AO111" s="183">
        <v>14</v>
      </c>
      <c r="AP111" s="183"/>
      <c r="AQ111" s="183">
        <v>1</v>
      </c>
      <c r="AR111" s="182">
        <f t="shared" si="38"/>
        <v>36</v>
      </c>
      <c r="AS111" s="247">
        <f t="shared" si="41"/>
        <v>17</v>
      </c>
      <c r="AT111" s="183">
        <v>13</v>
      </c>
      <c r="AU111" s="183">
        <v>4</v>
      </c>
      <c r="AV111" s="1041">
        <v>1</v>
      </c>
    </row>
    <row r="112" spans="1:48">
      <c r="A112" s="921" t="s">
        <v>492</v>
      </c>
      <c r="B112" s="92"/>
      <c r="C112" s="92"/>
      <c r="D112" s="1024"/>
      <c r="E112" s="1024"/>
      <c r="F112" s="1024"/>
      <c r="G112" s="1024"/>
      <c r="H112" s="1024"/>
      <c r="I112" s="1024"/>
      <c r="J112" s="1024"/>
      <c r="K112" s="1024"/>
      <c r="L112" s="1024"/>
      <c r="M112" s="1024"/>
      <c r="N112" s="15">
        <f t="shared" si="34"/>
        <v>0</v>
      </c>
      <c r="O112" s="15">
        <f t="shared" si="39"/>
        <v>0</v>
      </c>
      <c r="P112" s="190" t="s">
        <v>492</v>
      </c>
      <c r="Q112" s="1040"/>
      <c r="R112" s="1040"/>
      <c r="S112" s="1040"/>
      <c r="T112" s="1040"/>
      <c r="U112" s="1040"/>
      <c r="V112" s="1040"/>
      <c r="W112" s="1040"/>
      <c r="X112" s="1040"/>
      <c r="Y112" s="1040"/>
      <c r="Z112" s="1040"/>
      <c r="AA112" s="15">
        <f t="shared" si="35"/>
        <v>0</v>
      </c>
      <c r="AB112" s="15">
        <f t="shared" si="36"/>
        <v>0</v>
      </c>
      <c r="AC112" s="190" t="s">
        <v>492</v>
      </c>
      <c r="AD112" s="15"/>
      <c r="AE112" s="183">
        <v>119</v>
      </c>
      <c r="AF112" s="183">
        <v>102</v>
      </c>
      <c r="AG112" s="183">
        <v>82</v>
      </c>
      <c r="AH112" s="183">
        <v>58</v>
      </c>
      <c r="AI112" s="183">
        <v>44</v>
      </c>
      <c r="AJ112" s="255">
        <f t="shared" si="37"/>
        <v>405</v>
      </c>
      <c r="AK112" s="183">
        <f t="shared" si="40"/>
        <v>240</v>
      </c>
      <c r="AL112" s="183">
        <v>192</v>
      </c>
      <c r="AM112" s="183">
        <v>48</v>
      </c>
      <c r="AN112" s="183">
        <v>199</v>
      </c>
      <c r="AO112" s="183">
        <v>94</v>
      </c>
      <c r="AP112" s="183"/>
      <c r="AQ112" s="183">
        <v>5</v>
      </c>
      <c r="AR112" s="182">
        <f t="shared" si="38"/>
        <v>204</v>
      </c>
      <c r="AS112" s="247">
        <f t="shared" si="41"/>
        <v>145</v>
      </c>
      <c r="AT112" s="183">
        <v>112</v>
      </c>
      <c r="AU112" s="183">
        <v>33</v>
      </c>
      <c r="AV112" s="1041">
        <v>7</v>
      </c>
    </row>
    <row r="113" spans="1:48">
      <c r="A113" s="921" t="s">
        <v>493</v>
      </c>
      <c r="B113" s="92"/>
      <c r="C113" s="92"/>
      <c r="D113" s="1024"/>
      <c r="E113" s="1024"/>
      <c r="F113" s="1024"/>
      <c r="G113" s="1024"/>
      <c r="H113" s="1024"/>
      <c r="I113" s="1024"/>
      <c r="J113" s="1024"/>
      <c r="K113" s="1024"/>
      <c r="L113" s="1024"/>
      <c r="M113" s="1024"/>
      <c r="N113" s="15">
        <f t="shared" si="34"/>
        <v>0</v>
      </c>
      <c r="O113" s="15">
        <f t="shared" si="39"/>
        <v>0</v>
      </c>
      <c r="P113" s="190" t="s">
        <v>493</v>
      </c>
      <c r="Q113" s="1040"/>
      <c r="R113" s="1040"/>
      <c r="S113" s="1040"/>
      <c r="T113" s="1040"/>
      <c r="U113" s="1040"/>
      <c r="V113" s="1040"/>
      <c r="W113" s="1040"/>
      <c r="X113" s="1040"/>
      <c r="Y113" s="1040"/>
      <c r="Z113" s="1040"/>
      <c r="AA113" s="15">
        <f t="shared" si="35"/>
        <v>0</v>
      </c>
      <c r="AB113" s="15">
        <f t="shared" si="36"/>
        <v>0</v>
      </c>
      <c r="AC113" s="190" t="s">
        <v>493</v>
      </c>
      <c r="AD113" s="15"/>
      <c r="AE113" s="183">
        <v>73</v>
      </c>
      <c r="AF113" s="183">
        <v>58</v>
      </c>
      <c r="AG113" s="183">
        <v>51</v>
      </c>
      <c r="AH113" s="183">
        <v>39</v>
      </c>
      <c r="AI113" s="183">
        <v>20</v>
      </c>
      <c r="AJ113" s="255">
        <f t="shared" si="37"/>
        <v>241</v>
      </c>
      <c r="AK113" s="183">
        <f t="shared" si="40"/>
        <v>119</v>
      </c>
      <c r="AL113" s="183">
        <v>116</v>
      </c>
      <c r="AM113" s="183">
        <v>3</v>
      </c>
      <c r="AN113" s="183">
        <v>131</v>
      </c>
      <c r="AO113" s="183">
        <v>57</v>
      </c>
      <c r="AP113" s="183"/>
      <c r="AQ113" s="183">
        <v>0</v>
      </c>
      <c r="AR113" s="182">
        <f t="shared" si="38"/>
        <v>131</v>
      </c>
      <c r="AS113" s="247">
        <f t="shared" si="41"/>
        <v>85</v>
      </c>
      <c r="AT113" s="183">
        <v>69</v>
      </c>
      <c r="AU113" s="183">
        <v>16</v>
      </c>
      <c r="AV113" s="1041">
        <v>3</v>
      </c>
    </row>
    <row r="114" spans="1:48">
      <c r="A114" s="921" t="s">
        <v>494</v>
      </c>
      <c r="B114" s="92"/>
      <c r="C114" s="92"/>
      <c r="D114" s="1024"/>
      <c r="E114" s="1024"/>
      <c r="F114" s="1024"/>
      <c r="G114" s="1024"/>
      <c r="H114" s="1024"/>
      <c r="I114" s="1024"/>
      <c r="J114" s="1024"/>
      <c r="K114" s="1024"/>
      <c r="L114" s="1024"/>
      <c r="M114" s="1024"/>
      <c r="N114" s="15">
        <f t="shared" si="34"/>
        <v>0</v>
      </c>
      <c r="O114" s="15">
        <f t="shared" si="39"/>
        <v>0</v>
      </c>
      <c r="P114" s="190" t="s">
        <v>494</v>
      </c>
      <c r="Q114" s="1040"/>
      <c r="R114" s="1040"/>
      <c r="S114" s="1040"/>
      <c r="T114" s="1040"/>
      <c r="U114" s="1040"/>
      <c r="V114" s="1040"/>
      <c r="W114" s="1040"/>
      <c r="X114" s="1040"/>
      <c r="Y114" s="1040"/>
      <c r="Z114" s="1040"/>
      <c r="AA114" s="15">
        <f t="shared" si="35"/>
        <v>0</v>
      </c>
      <c r="AB114" s="15">
        <f t="shared" si="36"/>
        <v>0</v>
      </c>
      <c r="AC114" s="190" t="s">
        <v>494</v>
      </c>
      <c r="AD114" s="15"/>
      <c r="AE114" s="183">
        <v>97</v>
      </c>
      <c r="AF114" s="183">
        <v>89</v>
      </c>
      <c r="AG114" s="183">
        <v>86</v>
      </c>
      <c r="AH114" s="183">
        <v>72</v>
      </c>
      <c r="AI114" s="183">
        <v>56</v>
      </c>
      <c r="AJ114" s="255">
        <f t="shared" si="37"/>
        <v>400</v>
      </c>
      <c r="AK114" s="183">
        <f t="shared" si="40"/>
        <v>218</v>
      </c>
      <c r="AL114" s="183">
        <v>218</v>
      </c>
      <c r="AM114" s="183">
        <v>0</v>
      </c>
      <c r="AN114" s="183">
        <v>191</v>
      </c>
      <c r="AO114" s="183">
        <v>71</v>
      </c>
      <c r="AP114" s="183"/>
      <c r="AQ114" s="183">
        <v>1</v>
      </c>
      <c r="AR114" s="182">
        <f t="shared" si="38"/>
        <v>192</v>
      </c>
      <c r="AS114" s="247">
        <f t="shared" si="41"/>
        <v>92</v>
      </c>
      <c r="AT114" s="183">
        <v>86</v>
      </c>
      <c r="AU114" s="183">
        <v>6</v>
      </c>
      <c r="AV114" s="1041">
        <v>0</v>
      </c>
    </row>
    <row r="115" spans="1:48">
      <c r="A115" s="921" t="s">
        <v>495</v>
      </c>
      <c r="B115" s="92"/>
      <c r="C115" s="92"/>
      <c r="D115" s="1024"/>
      <c r="E115" s="1024"/>
      <c r="F115" s="1024"/>
      <c r="G115" s="1024"/>
      <c r="H115" s="1024"/>
      <c r="I115" s="1024"/>
      <c r="J115" s="1024"/>
      <c r="K115" s="1024"/>
      <c r="L115" s="1024"/>
      <c r="M115" s="1024"/>
      <c r="N115" s="15">
        <f t="shared" si="34"/>
        <v>0</v>
      </c>
      <c r="O115" s="15">
        <f t="shared" si="39"/>
        <v>0</v>
      </c>
      <c r="P115" s="190" t="s">
        <v>495</v>
      </c>
      <c r="Q115" s="1040"/>
      <c r="R115" s="1040"/>
      <c r="S115" s="1040"/>
      <c r="T115" s="1040"/>
      <c r="U115" s="1040"/>
      <c r="V115" s="1040"/>
      <c r="W115" s="1040"/>
      <c r="X115" s="1040"/>
      <c r="Y115" s="1040"/>
      <c r="Z115" s="1040"/>
      <c r="AA115" s="15">
        <f t="shared" si="35"/>
        <v>0</v>
      </c>
      <c r="AB115" s="15">
        <f t="shared" si="36"/>
        <v>0</v>
      </c>
      <c r="AC115" s="190" t="s">
        <v>495</v>
      </c>
      <c r="AD115" s="15"/>
      <c r="AE115" s="183">
        <v>262</v>
      </c>
      <c r="AF115" s="271">
        <v>245</v>
      </c>
      <c r="AG115" s="272">
        <v>238</v>
      </c>
      <c r="AH115" s="183">
        <v>215</v>
      </c>
      <c r="AI115" s="272">
        <v>190</v>
      </c>
      <c r="AJ115" s="255">
        <f t="shared" si="37"/>
        <v>1150</v>
      </c>
      <c r="AK115" s="183">
        <f t="shared" si="40"/>
        <v>641</v>
      </c>
      <c r="AL115" s="183">
        <v>530</v>
      </c>
      <c r="AM115" s="183">
        <v>111</v>
      </c>
      <c r="AN115" s="183">
        <v>413</v>
      </c>
      <c r="AO115" s="183">
        <v>125</v>
      </c>
      <c r="AP115" s="183"/>
      <c r="AQ115" s="183">
        <v>9</v>
      </c>
      <c r="AR115" s="182">
        <f t="shared" si="38"/>
        <v>422</v>
      </c>
      <c r="AS115" s="247">
        <f t="shared" si="41"/>
        <v>300</v>
      </c>
      <c r="AT115" s="183">
        <v>251</v>
      </c>
      <c r="AU115" s="183">
        <v>49</v>
      </c>
      <c r="AV115" s="1041">
        <v>2</v>
      </c>
    </row>
    <row r="116" spans="1:48">
      <c r="A116" s="921" t="s">
        <v>496</v>
      </c>
      <c r="B116" s="92"/>
      <c r="C116" s="92"/>
      <c r="D116" s="1024"/>
      <c r="E116" s="1024"/>
      <c r="F116" s="1024"/>
      <c r="G116" s="1024"/>
      <c r="H116" s="1024"/>
      <c r="I116" s="1024"/>
      <c r="J116" s="1024"/>
      <c r="K116" s="1024"/>
      <c r="L116" s="1024"/>
      <c r="M116" s="1024"/>
      <c r="N116" s="15">
        <f t="shared" si="34"/>
        <v>0</v>
      </c>
      <c r="O116" s="15">
        <f t="shared" si="39"/>
        <v>0</v>
      </c>
      <c r="P116" s="190" t="s">
        <v>496</v>
      </c>
      <c r="Q116" s="1040"/>
      <c r="R116" s="1040"/>
      <c r="S116" s="1040"/>
      <c r="T116" s="1040"/>
      <c r="U116" s="1040"/>
      <c r="V116" s="1040"/>
      <c r="W116" s="1040"/>
      <c r="X116" s="1040"/>
      <c r="Y116" s="1040"/>
      <c r="Z116" s="1040"/>
      <c r="AA116" s="15">
        <f t="shared" si="35"/>
        <v>0</v>
      </c>
      <c r="AB116" s="15">
        <f t="shared" si="36"/>
        <v>0</v>
      </c>
      <c r="AC116" s="190" t="s">
        <v>496</v>
      </c>
      <c r="AD116" s="15"/>
      <c r="AE116" s="183">
        <v>119</v>
      </c>
      <c r="AF116" s="183">
        <v>101</v>
      </c>
      <c r="AG116" s="183">
        <v>93</v>
      </c>
      <c r="AH116" s="183">
        <v>72</v>
      </c>
      <c r="AI116" s="183">
        <v>49</v>
      </c>
      <c r="AJ116" s="255">
        <f t="shared" si="37"/>
        <v>434</v>
      </c>
      <c r="AK116" s="183">
        <f t="shared" si="40"/>
        <v>298</v>
      </c>
      <c r="AL116" s="183">
        <v>269</v>
      </c>
      <c r="AM116" s="183">
        <v>29</v>
      </c>
      <c r="AN116" s="183">
        <v>294</v>
      </c>
      <c r="AO116" s="183">
        <v>121</v>
      </c>
      <c r="AP116" s="183"/>
      <c r="AQ116" s="183">
        <v>8</v>
      </c>
      <c r="AR116" s="182">
        <f t="shared" si="38"/>
        <v>302</v>
      </c>
      <c r="AS116" s="247">
        <f t="shared" si="41"/>
        <v>106</v>
      </c>
      <c r="AT116" s="183">
        <v>91</v>
      </c>
      <c r="AU116" s="183">
        <v>15</v>
      </c>
      <c r="AV116" s="1041">
        <v>0</v>
      </c>
    </row>
    <row r="117" spans="1:48">
      <c r="A117" s="921" t="s">
        <v>497</v>
      </c>
      <c r="B117" s="92"/>
      <c r="C117" s="92"/>
      <c r="D117" s="1024"/>
      <c r="E117" s="1024"/>
      <c r="F117" s="1024"/>
      <c r="G117" s="1024"/>
      <c r="H117" s="1024"/>
      <c r="I117" s="1024"/>
      <c r="J117" s="1024"/>
      <c r="K117" s="1024"/>
      <c r="L117" s="1024"/>
      <c r="M117" s="1024"/>
      <c r="N117" s="15">
        <f t="shared" si="34"/>
        <v>0</v>
      </c>
      <c r="O117" s="15">
        <f t="shared" si="39"/>
        <v>0</v>
      </c>
      <c r="P117" s="190" t="s">
        <v>497</v>
      </c>
      <c r="Q117" s="1040"/>
      <c r="R117" s="1040"/>
      <c r="S117" s="1040"/>
      <c r="T117" s="1040"/>
      <c r="U117" s="1040"/>
      <c r="V117" s="1040"/>
      <c r="W117" s="1040"/>
      <c r="X117" s="1040"/>
      <c r="Y117" s="1040"/>
      <c r="Z117" s="1040"/>
      <c r="AA117" s="15">
        <f t="shared" si="35"/>
        <v>0</v>
      </c>
      <c r="AB117" s="15">
        <f t="shared" si="36"/>
        <v>0</v>
      </c>
      <c r="AC117" s="190" t="s">
        <v>497</v>
      </c>
      <c r="AD117" s="15"/>
      <c r="AE117" s="183">
        <v>50</v>
      </c>
      <c r="AF117" s="183">
        <v>35</v>
      </c>
      <c r="AG117" s="183">
        <v>30</v>
      </c>
      <c r="AH117" s="183">
        <v>25</v>
      </c>
      <c r="AI117" s="183">
        <v>19</v>
      </c>
      <c r="AJ117" s="255">
        <f t="shared" si="37"/>
        <v>159</v>
      </c>
      <c r="AK117" s="183">
        <f t="shared" si="40"/>
        <v>75</v>
      </c>
      <c r="AL117" s="183">
        <v>66</v>
      </c>
      <c r="AM117" s="183">
        <v>9</v>
      </c>
      <c r="AN117" s="183">
        <v>89</v>
      </c>
      <c r="AO117" s="183">
        <v>31</v>
      </c>
      <c r="AP117" s="183"/>
      <c r="AQ117" s="183">
        <v>1</v>
      </c>
      <c r="AR117" s="182">
        <f t="shared" si="38"/>
        <v>90</v>
      </c>
      <c r="AS117" s="247">
        <f t="shared" si="41"/>
        <v>63</v>
      </c>
      <c r="AT117" s="183">
        <v>52</v>
      </c>
      <c r="AU117" s="183">
        <v>11</v>
      </c>
      <c r="AV117" s="1041">
        <v>2</v>
      </c>
    </row>
    <row r="118" spans="1:48">
      <c r="A118" s="921" t="s">
        <v>498</v>
      </c>
      <c r="B118" s="92"/>
      <c r="C118" s="92"/>
      <c r="D118" s="1024"/>
      <c r="E118" s="1024"/>
      <c r="F118" s="1024"/>
      <c r="G118" s="1024"/>
      <c r="H118" s="1024"/>
      <c r="I118" s="1024"/>
      <c r="J118" s="1024"/>
      <c r="K118" s="1024"/>
      <c r="L118" s="1024"/>
      <c r="M118" s="1024"/>
      <c r="N118" s="15">
        <f t="shared" si="34"/>
        <v>0</v>
      </c>
      <c r="O118" s="15">
        <f t="shared" si="39"/>
        <v>0</v>
      </c>
      <c r="P118" s="190" t="s">
        <v>498</v>
      </c>
      <c r="Q118" s="1040"/>
      <c r="R118" s="1040"/>
      <c r="S118" s="1040"/>
      <c r="T118" s="1040"/>
      <c r="U118" s="1040"/>
      <c r="V118" s="1040"/>
      <c r="W118" s="1040"/>
      <c r="X118" s="1040"/>
      <c r="Y118" s="1040"/>
      <c r="Z118" s="1040"/>
      <c r="AA118" s="15">
        <f t="shared" si="35"/>
        <v>0</v>
      </c>
      <c r="AB118" s="15">
        <f t="shared" si="36"/>
        <v>0</v>
      </c>
      <c r="AC118" s="190" t="s">
        <v>498</v>
      </c>
      <c r="AD118" s="15"/>
      <c r="AE118" s="183">
        <v>21</v>
      </c>
      <c r="AF118" s="183">
        <v>17</v>
      </c>
      <c r="AG118" s="183">
        <v>14</v>
      </c>
      <c r="AH118" s="183">
        <v>7</v>
      </c>
      <c r="AI118" s="183">
        <v>5</v>
      </c>
      <c r="AJ118" s="255">
        <f t="shared" si="37"/>
        <v>64</v>
      </c>
      <c r="AK118" s="183">
        <f t="shared" si="40"/>
        <v>29</v>
      </c>
      <c r="AL118" s="183">
        <v>29</v>
      </c>
      <c r="AM118" s="183">
        <v>0</v>
      </c>
      <c r="AN118" s="183">
        <v>42</v>
      </c>
      <c r="AO118" s="183">
        <v>16</v>
      </c>
      <c r="AP118" s="183"/>
      <c r="AQ118" s="183">
        <v>1</v>
      </c>
      <c r="AR118" s="182">
        <f t="shared" si="38"/>
        <v>43</v>
      </c>
      <c r="AS118" s="247">
        <f t="shared" si="41"/>
        <v>30</v>
      </c>
      <c r="AT118" s="183">
        <v>27</v>
      </c>
      <c r="AU118" s="183">
        <v>3</v>
      </c>
      <c r="AV118" s="1041">
        <v>6</v>
      </c>
    </row>
    <row r="119" spans="1:48">
      <c r="A119" s="921" t="s">
        <v>499</v>
      </c>
      <c r="B119" s="92"/>
      <c r="C119" s="92"/>
      <c r="D119" s="1024"/>
      <c r="E119" s="1024"/>
      <c r="F119" s="1024"/>
      <c r="G119" s="1024"/>
      <c r="H119" s="1024"/>
      <c r="I119" s="1024"/>
      <c r="J119" s="1024"/>
      <c r="K119" s="1024"/>
      <c r="L119" s="1024"/>
      <c r="M119" s="1024"/>
      <c r="N119" s="15">
        <f t="shared" si="34"/>
        <v>0</v>
      </c>
      <c r="O119" s="15">
        <f t="shared" si="39"/>
        <v>0</v>
      </c>
      <c r="P119" s="190" t="s">
        <v>499</v>
      </c>
      <c r="Q119" s="1040"/>
      <c r="R119" s="1040"/>
      <c r="S119" s="1040"/>
      <c r="T119" s="1040"/>
      <c r="U119" s="1040"/>
      <c r="V119" s="1040"/>
      <c r="W119" s="1040"/>
      <c r="X119" s="1040"/>
      <c r="Y119" s="1040"/>
      <c r="Z119" s="1040"/>
      <c r="AA119" s="15">
        <f t="shared" si="35"/>
        <v>0</v>
      </c>
      <c r="AB119" s="15">
        <f t="shared" si="36"/>
        <v>0</v>
      </c>
      <c r="AC119" s="190" t="s">
        <v>499</v>
      </c>
      <c r="AD119" s="15"/>
      <c r="AE119" s="183">
        <v>166</v>
      </c>
      <c r="AF119" s="183">
        <v>138</v>
      </c>
      <c r="AG119" s="183">
        <v>118</v>
      </c>
      <c r="AH119" s="183">
        <v>102</v>
      </c>
      <c r="AI119" s="183">
        <v>85</v>
      </c>
      <c r="AJ119" s="255">
        <f t="shared" si="37"/>
        <v>609</v>
      </c>
      <c r="AK119" s="183">
        <f t="shared" si="40"/>
        <v>383</v>
      </c>
      <c r="AL119" s="183">
        <v>366</v>
      </c>
      <c r="AM119" s="183">
        <v>17</v>
      </c>
      <c r="AN119" s="183">
        <v>264</v>
      </c>
      <c r="AO119" s="183">
        <v>80</v>
      </c>
      <c r="AP119" s="183"/>
      <c r="AQ119" s="183">
        <v>1</v>
      </c>
      <c r="AR119" s="182">
        <f t="shared" si="38"/>
        <v>265</v>
      </c>
      <c r="AS119" s="247">
        <f t="shared" si="41"/>
        <v>165</v>
      </c>
      <c r="AT119" s="183">
        <v>153</v>
      </c>
      <c r="AU119" s="183">
        <v>12</v>
      </c>
      <c r="AV119" s="1041">
        <v>8</v>
      </c>
    </row>
    <row r="120" spans="1:48">
      <c r="A120" s="921" t="s">
        <v>500</v>
      </c>
      <c r="B120" s="92"/>
      <c r="C120" s="92"/>
      <c r="D120" s="1024"/>
      <c r="E120" s="1024"/>
      <c r="F120" s="1024"/>
      <c r="G120" s="1024"/>
      <c r="H120" s="1024"/>
      <c r="I120" s="1024"/>
      <c r="J120" s="1024"/>
      <c r="K120" s="1024"/>
      <c r="L120" s="1024"/>
      <c r="M120" s="1024"/>
      <c r="N120" s="15">
        <f t="shared" si="34"/>
        <v>0</v>
      </c>
      <c r="O120" s="15">
        <f t="shared" si="39"/>
        <v>0</v>
      </c>
      <c r="P120" s="190" t="s">
        <v>500</v>
      </c>
      <c r="Q120" s="1040"/>
      <c r="R120" s="1040"/>
      <c r="S120" s="1040"/>
      <c r="T120" s="1040"/>
      <c r="U120" s="1040"/>
      <c r="V120" s="1040"/>
      <c r="W120" s="1040"/>
      <c r="X120" s="1040"/>
      <c r="Y120" s="1040"/>
      <c r="Z120" s="1040"/>
      <c r="AA120" s="15">
        <f t="shared" si="35"/>
        <v>0</v>
      </c>
      <c r="AB120" s="15">
        <f t="shared" si="36"/>
        <v>0</v>
      </c>
      <c r="AC120" s="190" t="s">
        <v>500</v>
      </c>
      <c r="AD120" s="15"/>
      <c r="AE120" s="183">
        <v>44</v>
      </c>
      <c r="AF120" s="183">
        <v>27</v>
      </c>
      <c r="AG120" s="183">
        <v>23</v>
      </c>
      <c r="AH120" s="183">
        <v>15</v>
      </c>
      <c r="AI120" s="183">
        <v>8</v>
      </c>
      <c r="AJ120" s="255">
        <f t="shared" si="37"/>
        <v>117</v>
      </c>
      <c r="AK120" s="183">
        <f t="shared" si="40"/>
        <v>67</v>
      </c>
      <c r="AL120" s="183">
        <v>50</v>
      </c>
      <c r="AM120" s="183">
        <v>17</v>
      </c>
      <c r="AN120" s="183">
        <v>71</v>
      </c>
      <c r="AO120" s="183">
        <v>41</v>
      </c>
      <c r="AP120" s="183"/>
      <c r="AQ120" s="183">
        <v>2</v>
      </c>
      <c r="AR120" s="182">
        <f t="shared" si="38"/>
        <v>73</v>
      </c>
      <c r="AS120" s="247">
        <f t="shared" si="41"/>
        <v>50</v>
      </c>
      <c r="AT120" s="183">
        <v>39</v>
      </c>
      <c r="AU120" s="183">
        <v>11</v>
      </c>
      <c r="AV120" s="1041">
        <v>3</v>
      </c>
    </row>
    <row r="121" spans="1:48">
      <c r="A121" s="921" t="s">
        <v>501</v>
      </c>
      <c r="B121" s="92"/>
      <c r="C121" s="92"/>
      <c r="D121" s="1024"/>
      <c r="E121" s="1024"/>
      <c r="F121" s="1024"/>
      <c r="G121" s="1024"/>
      <c r="H121" s="1024"/>
      <c r="I121" s="1024"/>
      <c r="J121" s="1024"/>
      <c r="K121" s="1024"/>
      <c r="L121" s="1024"/>
      <c r="M121" s="1024"/>
      <c r="N121" s="15">
        <f t="shared" si="34"/>
        <v>0</v>
      </c>
      <c r="O121" s="15">
        <f t="shared" si="39"/>
        <v>0</v>
      </c>
      <c r="P121" s="190" t="s">
        <v>501</v>
      </c>
      <c r="Q121" s="1040"/>
      <c r="R121" s="1040"/>
      <c r="S121" s="1040"/>
      <c r="T121" s="1040"/>
      <c r="U121" s="1040"/>
      <c r="V121" s="1040"/>
      <c r="W121" s="1040"/>
      <c r="X121" s="1040"/>
      <c r="Y121" s="1040"/>
      <c r="Z121" s="1040"/>
      <c r="AA121" s="15">
        <f t="shared" si="35"/>
        <v>0</v>
      </c>
      <c r="AB121" s="15">
        <f t="shared" si="36"/>
        <v>0</v>
      </c>
      <c r="AC121" s="190" t="s">
        <v>501</v>
      </c>
      <c r="AD121" s="15"/>
      <c r="AE121" s="253">
        <v>129</v>
      </c>
      <c r="AF121" s="253">
        <v>117</v>
      </c>
      <c r="AG121" s="253">
        <v>108</v>
      </c>
      <c r="AH121" s="253">
        <v>70</v>
      </c>
      <c r="AI121" s="253">
        <v>50</v>
      </c>
      <c r="AJ121" s="616">
        <f t="shared" si="37"/>
        <v>474</v>
      </c>
      <c r="AK121" s="183">
        <f t="shared" si="40"/>
        <v>263</v>
      </c>
      <c r="AL121" s="253">
        <v>261</v>
      </c>
      <c r="AM121" s="253">
        <v>2</v>
      </c>
      <c r="AN121" s="253">
        <v>235</v>
      </c>
      <c r="AO121" s="253">
        <v>99</v>
      </c>
      <c r="AP121" s="253"/>
      <c r="AQ121" s="253">
        <v>2</v>
      </c>
      <c r="AR121" s="267">
        <f t="shared" si="38"/>
        <v>237</v>
      </c>
      <c r="AS121" s="247">
        <f t="shared" si="41"/>
        <v>148</v>
      </c>
      <c r="AT121" s="253">
        <v>122</v>
      </c>
      <c r="AU121" s="253">
        <v>26</v>
      </c>
      <c r="AV121" s="1042">
        <v>3</v>
      </c>
    </row>
    <row r="122" spans="1:48">
      <c r="A122" s="994"/>
      <c r="B122" s="994"/>
      <c r="C122" s="994"/>
      <c r="D122" s="1028"/>
      <c r="E122" s="1028"/>
      <c r="F122" s="1028"/>
      <c r="G122" s="1028"/>
      <c r="H122" s="1028"/>
      <c r="I122" s="1028"/>
      <c r="J122" s="1028"/>
      <c r="K122" s="1028"/>
      <c r="L122" s="1028"/>
      <c r="M122" s="1028"/>
      <c r="N122" s="994"/>
      <c r="O122" s="994"/>
      <c r="P122" s="188"/>
      <c r="Q122" s="994"/>
      <c r="R122" s="994"/>
      <c r="S122" s="994"/>
      <c r="T122" s="994"/>
      <c r="U122" s="994"/>
      <c r="V122" s="994"/>
      <c r="W122" s="994"/>
      <c r="X122" s="994"/>
      <c r="Y122" s="994"/>
      <c r="Z122" s="994"/>
      <c r="AA122" s="994"/>
      <c r="AB122" s="994"/>
      <c r="AC122" s="188"/>
      <c r="AD122" s="994"/>
      <c r="AE122" s="994"/>
      <c r="AF122" s="994"/>
      <c r="AG122" s="994"/>
      <c r="AH122" s="994"/>
      <c r="AI122" s="994"/>
      <c r="AJ122" s="994"/>
      <c r="AK122" s="994"/>
      <c r="AL122" s="994"/>
      <c r="AM122" s="994"/>
      <c r="AN122" s="994"/>
      <c r="AO122" s="994"/>
      <c r="AP122" s="994"/>
      <c r="AQ122" s="994"/>
      <c r="AR122" s="994"/>
      <c r="AS122" s="994"/>
      <c r="AT122" s="994"/>
      <c r="AU122" s="1033"/>
      <c r="AV122" s="1033"/>
    </row>
    <row r="123" spans="1:48">
      <c r="B123" s="985"/>
      <c r="C123" s="985"/>
      <c r="D123" s="1014"/>
      <c r="E123" s="1014"/>
      <c r="F123" s="1014"/>
      <c r="G123" s="1014"/>
      <c r="H123" s="1014"/>
      <c r="I123" s="1014"/>
      <c r="J123" s="1014"/>
      <c r="K123" s="1014"/>
      <c r="L123" s="1014"/>
      <c r="M123" s="1014"/>
      <c r="N123" s="985"/>
      <c r="O123" s="985"/>
      <c r="Q123" s="985"/>
      <c r="R123" s="985"/>
      <c r="S123" s="985"/>
      <c r="T123" s="985"/>
      <c r="U123" s="985"/>
      <c r="V123" s="985"/>
      <c r="W123" s="985"/>
      <c r="X123" s="985"/>
      <c r="Y123" s="985"/>
      <c r="Z123" s="985"/>
      <c r="AA123" s="985"/>
      <c r="AB123" s="985"/>
      <c r="AD123" s="985"/>
      <c r="AE123" s="985"/>
      <c r="AF123" s="985"/>
      <c r="AG123" s="985"/>
      <c r="AH123" s="985"/>
      <c r="AI123" s="985"/>
      <c r="AJ123" s="985"/>
      <c r="AK123" s="985"/>
      <c r="AL123" s="985"/>
      <c r="AM123" s="985"/>
      <c r="AN123" s="985"/>
      <c r="AO123" s="985"/>
      <c r="AP123" s="985"/>
      <c r="AQ123" s="985"/>
      <c r="AR123" s="985"/>
      <c r="AS123" s="985"/>
      <c r="AT123" s="985"/>
    </row>
    <row r="124" spans="1:48">
      <c r="A124" s="980" t="s">
        <v>454</v>
      </c>
      <c r="B124" s="980"/>
      <c r="C124" s="980"/>
      <c r="D124" s="1013"/>
      <c r="E124" s="1013"/>
      <c r="F124" s="1013"/>
      <c r="G124" s="1013"/>
      <c r="H124" s="1013"/>
      <c r="I124" s="1013"/>
      <c r="J124" s="1013"/>
      <c r="K124" s="1013"/>
      <c r="L124" s="1013"/>
      <c r="M124" s="1013"/>
      <c r="N124" s="980"/>
      <c r="O124" s="980"/>
      <c r="P124" s="181" t="s">
        <v>455</v>
      </c>
      <c r="Q124" s="980"/>
      <c r="R124" s="980"/>
      <c r="S124" s="980"/>
      <c r="T124" s="980"/>
      <c r="U124" s="980"/>
      <c r="V124" s="980"/>
      <c r="W124" s="980"/>
      <c r="X124" s="980"/>
      <c r="Y124" s="980"/>
      <c r="Z124" s="980"/>
      <c r="AA124" s="980"/>
      <c r="AB124" s="980"/>
      <c r="AC124" s="181" t="s">
        <v>456</v>
      </c>
      <c r="AD124" s="980"/>
      <c r="AE124" s="980"/>
      <c r="AF124" s="980"/>
      <c r="AG124" s="980"/>
      <c r="AH124" s="980"/>
      <c r="AI124" s="980"/>
      <c r="AJ124" s="980"/>
      <c r="AK124" s="980"/>
      <c r="AL124" s="980"/>
      <c r="AM124" s="980"/>
      <c r="AN124" s="980"/>
      <c r="AO124" s="980"/>
      <c r="AP124" s="980"/>
      <c r="AQ124" s="980"/>
      <c r="AR124" s="985"/>
      <c r="AS124" s="985"/>
      <c r="AT124" s="985"/>
    </row>
    <row r="125" spans="1:48">
      <c r="A125" s="980" t="s">
        <v>372</v>
      </c>
      <c r="B125" s="980"/>
      <c r="C125" s="980"/>
      <c r="D125" s="1013"/>
      <c r="E125" s="1013"/>
      <c r="F125" s="1013"/>
      <c r="G125" s="1013"/>
      <c r="H125" s="1013"/>
      <c r="I125" s="1013"/>
      <c r="J125" s="1013"/>
      <c r="K125" s="1013"/>
      <c r="L125" s="1013"/>
      <c r="M125" s="1013"/>
      <c r="N125" s="980"/>
      <c r="O125" s="980"/>
      <c r="P125" s="181" t="s">
        <v>372</v>
      </c>
      <c r="Q125" s="980"/>
      <c r="R125" s="980"/>
      <c r="S125" s="980"/>
      <c r="T125" s="980"/>
      <c r="U125" s="980"/>
      <c r="V125" s="980"/>
      <c r="W125" s="980"/>
      <c r="X125" s="980"/>
      <c r="Y125" s="980"/>
      <c r="Z125" s="980"/>
      <c r="AA125" s="980"/>
      <c r="AB125" s="980"/>
      <c r="AC125" s="181" t="s">
        <v>457</v>
      </c>
      <c r="AD125" s="980"/>
      <c r="AE125" s="980"/>
      <c r="AF125" s="980"/>
      <c r="AG125" s="980"/>
      <c r="AH125" s="980"/>
      <c r="AI125" s="980"/>
      <c r="AJ125" s="980"/>
      <c r="AK125" s="980"/>
      <c r="AL125" s="980"/>
      <c r="AM125" s="980"/>
      <c r="AN125" s="980"/>
      <c r="AO125" s="980"/>
      <c r="AP125" s="980"/>
      <c r="AQ125" s="980"/>
      <c r="AR125" s="985"/>
      <c r="AS125" s="985"/>
      <c r="AT125" s="985"/>
    </row>
    <row r="126" spans="1:48">
      <c r="A126" s="980" t="s">
        <v>1</v>
      </c>
      <c r="B126" s="980"/>
      <c r="C126" s="980"/>
      <c r="D126" s="1013"/>
      <c r="E126" s="1013"/>
      <c r="F126" s="1013"/>
      <c r="G126" s="1013"/>
      <c r="H126" s="1013"/>
      <c r="I126" s="1013"/>
      <c r="J126" s="1013"/>
      <c r="K126" s="1013"/>
      <c r="L126" s="1013"/>
      <c r="M126" s="1013"/>
      <c r="N126" s="980"/>
      <c r="O126" s="980"/>
      <c r="P126" s="181" t="s">
        <v>1</v>
      </c>
      <c r="Q126" s="980"/>
      <c r="R126" s="980"/>
      <c r="S126" s="980"/>
      <c r="T126" s="980"/>
      <c r="U126" s="980"/>
      <c r="V126" s="980"/>
      <c r="W126" s="980"/>
      <c r="X126" s="980"/>
      <c r="Y126" s="980"/>
      <c r="Z126" s="980"/>
      <c r="AA126" s="980"/>
      <c r="AB126" s="980"/>
      <c r="AC126" s="181" t="s">
        <v>1</v>
      </c>
      <c r="AD126" s="980"/>
      <c r="AE126" s="980"/>
      <c r="AF126" s="980"/>
      <c r="AG126" s="980"/>
      <c r="AH126" s="980"/>
      <c r="AI126" s="980"/>
      <c r="AJ126" s="980"/>
      <c r="AK126" s="980"/>
      <c r="AL126" s="980"/>
      <c r="AM126" s="980"/>
      <c r="AN126" s="980"/>
      <c r="AO126" s="980"/>
      <c r="AP126" s="980"/>
      <c r="AQ126" s="980"/>
      <c r="AR126" s="985"/>
      <c r="AS126" s="985"/>
      <c r="AT126" s="985"/>
    </row>
    <row r="127" spans="1:48">
      <c r="B127" s="985"/>
      <c r="C127" s="985"/>
      <c r="D127" s="1014"/>
      <c r="E127" s="1014"/>
      <c r="F127" s="1014"/>
      <c r="G127" s="1014"/>
      <c r="H127" s="1014"/>
      <c r="I127" s="1014"/>
      <c r="J127" s="1014"/>
      <c r="K127" s="1014"/>
      <c r="L127" s="1014"/>
      <c r="M127" s="1014"/>
      <c r="N127" s="985"/>
      <c r="O127" s="985"/>
      <c r="Q127" s="985"/>
      <c r="R127" s="985"/>
      <c r="S127" s="985"/>
      <c r="T127" s="985"/>
      <c r="U127" s="985"/>
      <c r="V127" s="985"/>
      <c r="W127" s="985"/>
      <c r="X127" s="985"/>
      <c r="Y127" s="985"/>
      <c r="Z127" s="985"/>
      <c r="AA127" s="985"/>
      <c r="AB127" s="985"/>
      <c r="AD127" s="985"/>
      <c r="AE127" s="985"/>
      <c r="AF127" s="985"/>
      <c r="AG127" s="985"/>
      <c r="AH127" s="985"/>
      <c r="AI127" s="985"/>
      <c r="AJ127" s="985"/>
      <c r="AK127" s="985"/>
      <c r="AL127" s="985"/>
      <c r="AM127" s="985"/>
      <c r="AN127" s="985"/>
      <c r="AO127" s="985"/>
      <c r="AP127" s="985"/>
      <c r="AQ127" s="985"/>
      <c r="AR127" s="985"/>
      <c r="AS127" s="985"/>
      <c r="AT127" s="985"/>
    </row>
    <row r="128" spans="1:48">
      <c r="A128" s="982" t="s">
        <v>458</v>
      </c>
      <c r="B128" s="985"/>
      <c r="C128" s="985"/>
      <c r="D128" s="1014"/>
      <c r="E128" s="1014"/>
      <c r="F128" s="1014"/>
      <c r="G128" s="1014"/>
      <c r="H128" s="1014"/>
      <c r="I128" s="1014"/>
      <c r="J128" s="1014"/>
      <c r="K128" s="1014"/>
      <c r="L128" s="1014" t="s">
        <v>618</v>
      </c>
      <c r="M128" s="1014"/>
      <c r="N128" s="985"/>
      <c r="O128" s="985"/>
      <c r="P128" s="984" t="s">
        <v>458</v>
      </c>
      <c r="Q128" s="985"/>
      <c r="R128" s="985"/>
      <c r="S128" s="985"/>
      <c r="T128" s="985"/>
      <c r="U128" s="985"/>
      <c r="V128" s="985"/>
      <c r="W128" s="985"/>
      <c r="X128" s="985"/>
      <c r="Y128" s="985" t="s">
        <v>618</v>
      </c>
      <c r="Z128" s="985"/>
      <c r="AA128" s="985"/>
      <c r="AB128" s="985"/>
      <c r="AC128" s="984" t="s">
        <v>458</v>
      </c>
      <c r="AD128" s="985"/>
      <c r="AE128" s="985"/>
      <c r="AF128" s="985"/>
      <c r="AG128" s="985"/>
      <c r="AH128" s="985"/>
      <c r="AI128" s="985"/>
      <c r="AJ128" s="985"/>
      <c r="AK128" s="985"/>
      <c r="AL128" s="985"/>
      <c r="AM128" s="985"/>
      <c r="AN128" s="985"/>
      <c r="AO128" s="985"/>
      <c r="AP128" s="985"/>
      <c r="AQ128" s="985" t="s">
        <v>618</v>
      </c>
      <c r="AR128" s="985"/>
      <c r="AS128" s="985"/>
      <c r="AT128" s="985"/>
    </row>
    <row r="129" spans="1:47">
      <c r="B129" s="985"/>
      <c r="C129" s="985"/>
      <c r="D129" s="1014"/>
      <c r="E129" s="1014"/>
      <c r="F129" s="1014"/>
      <c r="G129" s="1014"/>
      <c r="H129" s="1014"/>
      <c r="I129" s="1014"/>
      <c r="J129" s="1014"/>
      <c r="K129" s="1014"/>
      <c r="L129" s="1014"/>
      <c r="M129" s="1014"/>
      <c r="N129" s="985"/>
      <c r="O129" s="985"/>
      <c r="Q129" s="985"/>
      <c r="R129" s="985"/>
      <c r="S129" s="985"/>
      <c r="T129" s="985"/>
      <c r="U129" s="985"/>
      <c r="V129" s="985"/>
      <c r="W129" s="985"/>
      <c r="X129" s="985"/>
      <c r="Y129" s="985"/>
      <c r="Z129" s="985"/>
      <c r="AA129" s="985"/>
      <c r="AB129" s="985"/>
      <c r="AD129" s="985"/>
      <c r="AE129" s="985"/>
      <c r="AF129" s="985"/>
      <c r="AG129" s="985"/>
      <c r="AH129" s="985"/>
      <c r="AI129" s="985"/>
      <c r="AJ129" s="985"/>
      <c r="AK129" s="985"/>
      <c r="AL129" s="985"/>
      <c r="AM129" s="985"/>
      <c r="AN129" s="985"/>
      <c r="AO129" s="985"/>
      <c r="AP129" s="985"/>
      <c r="AQ129" s="985"/>
      <c r="AR129" s="985"/>
      <c r="AS129" s="985"/>
      <c r="AT129" s="985"/>
    </row>
    <row r="130" spans="1:47" ht="18" customHeight="1">
      <c r="A130" s="986"/>
      <c r="B130" s="987" t="s">
        <v>108</v>
      </c>
      <c r="C130" s="987"/>
      <c r="D130" s="988" t="s">
        <v>378</v>
      </c>
      <c r="E130" s="989"/>
      <c r="F130" s="988" t="s">
        <v>379</v>
      </c>
      <c r="G130" s="989"/>
      <c r="H130" s="988" t="s">
        <v>380</v>
      </c>
      <c r="I130" s="989"/>
      <c r="J130" s="988" t="s">
        <v>381</v>
      </c>
      <c r="K130" s="989"/>
      <c r="L130" s="988" t="s">
        <v>382</v>
      </c>
      <c r="M130" s="989"/>
      <c r="N130" s="993" t="s">
        <v>377</v>
      </c>
      <c r="O130" s="991"/>
      <c r="P130" s="992"/>
      <c r="Q130" s="993" t="s">
        <v>378</v>
      </c>
      <c r="R130" s="991"/>
      <c r="S130" s="993" t="s">
        <v>379</v>
      </c>
      <c r="T130" s="991"/>
      <c r="U130" s="993" t="s">
        <v>380</v>
      </c>
      <c r="V130" s="991"/>
      <c r="W130" s="993" t="s">
        <v>381</v>
      </c>
      <c r="X130" s="991"/>
      <c r="Y130" s="993" t="s">
        <v>382</v>
      </c>
      <c r="Z130" s="991"/>
      <c r="AA130" s="993" t="s">
        <v>377</v>
      </c>
      <c r="AB130" s="991"/>
      <c r="AC130" s="249"/>
      <c r="AD130" s="1077" t="s">
        <v>383</v>
      </c>
      <c r="AE130" s="1078"/>
      <c r="AF130" s="1078"/>
      <c r="AG130" s="1078"/>
      <c r="AH130" s="1078"/>
      <c r="AI130" s="1078"/>
      <c r="AJ130" s="1079"/>
      <c r="AK130" s="244" t="s">
        <v>384</v>
      </c>
      <c r="AL130" s="251"/>
      <c r="AM130" s="250"/>
      <c r="AN130" s="244" t="s">
        <v>385</v>
      </c>
      <c r="AO130" s="251"/>
      <c r="AP130" s="251"/>
      <c r="AQ130" s="251"/>
      <c r="AR130" s="250"/>
      <c r="AS130" s="660" t="s">
        <v>386</v>
      </c>
      <c r="AT130" s="661"/>
      <c r="AU130" s="250"/>
    </row>
    <row r="131" spans="1:47" ht="25.5" customHeight="1">
      <c r="A131" s="994" t="s">
        <v>387</v>
      </c>
      <c r="B131" s="995" t="s">
        <v>388</v>
      </c>
      <c r="C131" s="996" t="s">
        <v>389</v>
      </c>
      <c r="D131" s="998" t="s">
        <v>388</v>
      </c>
      <c r="E131" s="998" t="s">
        <v>389</v>
      </c>
      <c r="F131" s="998" t="s">
        <v>388</v>
      </c>
      <c r="G131" s="998" t="s">
        <v>389</v>
      </c>
      <c r="H131" s="998" t="s">
        <v>388</v>
      </c>
      <c r="I131" s="998" t="s">
        <v>389</v>
      </c>
      <c r="J131" s="998" t="s">
        <v>388</v>
      </c>
      <c r="K131" s="998" t="s">
        <v>389</v>
      </c>
      <c r="L131" s="998" t="s">
        <v>388</v>
      </c>
      <c r="M131" s="998" t="s">
        <v>389</v>
      </c>
      <c r="N131" s="996" t="s">
        <v>388</v>
      </c>
      <c r="O131" s="996" t="s">
        <v>389</v>
      </c>
      <c r="P131" s="188" t="s">
        <v>387</v>
      </c>
      <c r="Q131" s="996" t="s">
        <v>388</v>
      </c>
      <c r="R131" s="996" t="s">
        <v>389</v>
      </c>
      <c r="S131" s="996" t="s">
        <v>388</v>
      </c>
      <c r="T131" s="996" t="s">
        <v>389</v>
      </c>
      <c r="U131" s="996" t="s">
        <v>388</v>
      </c>
      <c r="V131" s="996" t="s">
        <v>389</v>
      </c>
      <c r="W131" s="996" t="s">
        <v>388</v>
      </c>
      <c r="X131" s="996" t="s">
        <v>389</v>
      </c>
      <c r="Y131" s="996" t="s">
        <v>388</v>
      </c>
      <c r="Z131" s="996" t="s">
        <v>389</v>
      </c>
      <c r="AA131" s="996" t="s">
        <v>388</v>
      </c>
      <c r="AB131" s="996" t="s">
        <v>389</v>
      </c>
      <c r="AC131" s="253" t="s">
        <v>387</v>
      </c>
      <c r="AD131" s="621" t="s">
        <v>8</v>
      </c>
      <c r="AE131" s="615" t="s">
        <v>396</v>
      </c>
      <c r="AF131" s="615" t="s">
        <v>397</v>
      </c>
      <c r="AG131" s="615" t="s">
        <v>398</v>
      </c>
      <c r="AH131" s="615" t="s">
        <v>399</v>
      </c>
      <c r="AI131" s="615" t="s">
        <v>400</v>
      </c>
      <c r="AJ131" s="622" t="s">
        <v>95</v>
      </c>
      <c r="AK131" s="630" t="s">
        <v>86</v>
      </c>
      <c r="AL131" s="999" t="s">
        <v>9</v>
      </c>
      <c r="AM131" s="1000" t="s">
        <v>673</v>
      </c>
      <c r="AN131" s="1000" t="s">
        <v>85</v>
      </c>
      <c r="AO131" s="1000" t="s">
        <v>81</v>
      </c>
      <c r="AP131" s="1000" t="s">
        <v>82</v>
      </c>
      <c r="AQ131" s="1000" t="s">
        <v>83</v>
      </c>
      <c r="AR131" s="624" t="s">
        <v>377</v>
      </c>
      <c r="AS131" s="630" t="s">
        <v>111</v>
      </c>
      <c r="AT131" s="630" t="s">
        <v>117</v>
      </c>
      <c r="AU131" s="624" t="s">
        <v>87</v>
      </c>
    </row>
    <row r="132" spans="1:47">
      <c r="A132" s="921"/>
      <c r="B132" s="1016"/>
      <c r="C132" s="1016"/>
      <c r="D132" s="1017"/>
      <c r="E132" s="1017"/>
      <c r="F132" s="1017"/>
      <c r="G132" s="1017"/>
      <c r="H132" s="1017"/>
      <c r="I132" s="1017"/>
      <c r="J132" s="1017"/>
      <c r="K132" s="1017"/>
      <c r="L132" s="1017"/>
      <c r="M132" s="1017"/>
      <c r="N132" s="986"/>
      <c r="O132" s="986"/>
      <c r="P132" s="190"/>
      <c r="Q132" s="986"/>
      <c r="R132" s="986"/>
      <c r="S132" s="986"/>
      <c r="T132" s="986"/>
      <c r="U132" s="986"/>
      <c r="V132" s="986"/>
      <c r="W132" s="986"/>
      <c r="X132" s="986"/>
      <c r="Y132" s="986"/>
      <c r="Z132" s="986"/>
      <c r="AA132" s="986"/>
      <c r="AB132" s="986"/>
      <c r="AC132" s="249"/>
      <c r="AD132" s="249"/>
      <c r="AE132" s="438"/>
      <c r="AF132" s="438"/>
      <c r="AG132" s="438"/>
      <c r="AH132" s="438"/>
      <c r="AI132" s="438"/>
      <c r="AJ132" s="249"/>
      <c r="AK132" s="438"/>
      <c r="AL132" s="1018"/>
      <c r="AM132" s="438"/>
      <c r="AN132" s="438"/>
      <c r="AO132" s="438"/>
      <c r="AP132" s="1019"/>
      <c r="AQ132" s="438"/>
      <c r="AR132" s="438"/>
      <c r="AS132" s="438"/>
      <c r="AT132" s="438"/>
      <c r="AU132" s="249"/>
    </row>
    <row r="133" spans="1:47" s="1001" customFormat="1">
      <c r="A133" s="15" t="s">
        <v>407</v>
      </c>
      <c r="B133" s="226">
        <f>SUM(B135:B153)</f>
        <v>0</v>
      </c>
      <c r="C133" s="226">
        <f>SUM(C135:C153)</f>
        <v>0</v>
      </c>
      <c r="D133" s="46">
        <f t="shared" ref="D133:M133" si="42">SUM(D135:D152)</f>
        <v>89288</v>
      </c>
      <c r="E133" s="46">
        <f t="shared" si="42"/>
        <v>82414</v>
      </c>
      <c r="F133" s="46">
        <f t="shared" si="42"/>
        <v>45088</v>
      </c>
      <c r="G133" s="46">
        <f t="shared" si="42"/>
        <v>42662</v>
      </c>
      <c r="H133" s="46">
        <f t="shared" si="42"/>
        <v>34339</v>
      </c>
      <c r="I133" s="46">
        <f t="shared" si="42"/>
        <v>34720</v>
      </c>
      <c r="J133" s="46">
        <f t="shared" si="42"/>
        <v>18488</v>
      </c>
      <c r="K133" s="46">
        <f t="shared" si="42"/>
        <v>19344</v>
      </c>
      <c r="L133" s="46">
        <f t="shared" si="42"/>
        <v>13935</v>
      </c>
      <c r="M133" s="46">
        <f t="shared" si="42"/>
        <v>14820</v>
      </c>
      <c r="N133" s="15">
        <f>SUM(N135:N152)</f>
        <v>201138</v>
      </c>
      <c r="O133" s="15">
        <f>SUM(O135:O152)</f>
        <v>193960</v>
      </c>
      <c r="P133" s="236" t="s">
        <v>407</v>
      </c>
      <c r="Q133" s="15">
        <f t="shared" ref="Q133:Z133" si="43">SUM(Q135:Q152)</f>
        <v>38910</v>
      </c>
      <c r="R133" s="15">
        <f t="shared" si="43"/>
        <v>33771</v>
      </c>
      <c r="S133" s="15">
        <f t="shared" si="43"/>
        <v>16925</v>
      </c>
      <c r="T133" s="15">
        <f t="shared" si="43"/>
        <v>14290</v>
      </c>
      <c r="U133" s="15">
        <f t="shared" si="43"/>
        <v>13342</v>
      </c>
      <c r="V133" s="15">
        <f t="shared" si="43"/>
        <v>12834</v>
      </c>
      <c r="W133" s="15">
        <f t="shared" si="43"/>
        <v>5119</v>
      </c>
      <c r="X133" s="15">
        <f t="shared" si="43"/>
        <v>5270</v>
      </c>
      <c r="Y133" s="15">
        <f t="shared" si="43"/>
        <v>4989</v>
      </c>
      <c r="Z133" s="15">
        <f t="shared" si="43"/>
        <v>5211</v>
      </c>
      <c r="AA133" s="15">
        <f>SUM(AA135:AA152)</f>
        <v>79285</v>
      </c>
      <c r="AB133" s="15">
        <f>SUM(AB135:AB152)</f>
        <v>71376</v>
      </c>
      <c r="AC133" s="236" t="s">
        <v>407</v>
      </c>
      <c r="AD133" s="15">
        <f t="shared" ref="AD133:AU133" si="44">SUM(AD135:AD152)</f>
        <v>0</v>
      </c>
      <c r="AE133" s="15">
        <f t="shared" si="44"/>
        <v>2918</v>
      </c>
      <c r="AF133" s="15">
        <f t="shared" si="44"/>
        <v>2627</v>
      </c>
      <c r="AG133" s="15">
        <f t="shared" si="44"/>
        <v>2463</v>
      </c>
      <c r="AH133" s="15">
        <f t="shared" si="44"/>
        <v>1691</v>
      </c>
      <c r="AI133" s="15">
        <f t="shared" si="44"/>
        <v>1555</v>
      </c>
      <c r="AJ133" s="15">
        <f t="shared" si="44"/>
        <v>0</v>
      </c>
      <c r="AK133" s="15">
        <f t="shared" si="44"/>
        <v>6921</v>
      </c>
      <c r="AL133" s="15">
        <f t="shared" si="44"/>
        <v>6180</v>
      </c>
      <c r="AM133" s="15">
        <f t="shared" si="44"/>
        <v>741</v>
      </c>
      <c r="AN133" s="15">
        <f t="shared" si="44"/>
        <v>6630</v>
      </c>
      <c r="AO133" s="15">
        <f t="shared" si="44"/>
        <v>0</v>
      </c>
      <c r="AP133" s="15">
        <f t="shared" si="44"/>
        <v>1108</v>
      </c>
      <c r="AQ133" s="15">
        <f t="shared" si="44"/>
        <v>216</v>
      </c>
      <c r="AR133" s="15">
        <f t="shared" si="44"/>
        <v>1849</v>
      </c>
      <c r="AS133" s="15">
        <f t="shared" si="44"/>
        <v>3013</v>
      </c>
      <c r="AT133" s="15">
        <f t="shared" si="44"/>
        <v>2826</v>
      </c>
      <c r="AU133" s="15">
        <f t="shared" si="44"/>
        <v>187</v>
      </c>
    </row>
    <row r="134" spans="1:47" s="1001" customFormat="1">
      <c r="A134" s="93"/>
      <c r="B134" s="93"/>
      <c r="C134" s="93"/>
      <c r="D134" s="227"/>
      <c r="E134" s="227"/>
      <c r="F134" s="227"/>
      <c r="G134" s="227"/>
      <c r="H134" s="227"/>
      <c r="I134" s="227"/>
      <c r="J134" s="227"/>
      <c r="K134" s="227"/>
      <c r="L134" s="227"/>
      <c r="M134" s="227"/>
      <c r="N134" s="93"/>
      <c r="O134" s="93"/>
      <c r="P134" s="190"/>
      <c r="Q134" s="921"/>
      <c r="R134" s="921"/>
      <c r="S134" s="921"/>
      <c r="T134" s="921"/>
      <c r="U134" s="921"/>
      <c r="V134" s="921"/>
      <c r="W134" s="921"/>
      <c r="X134" s="921"/>
      <c r="Y134" s="921"/>
      <c r="Z134" s="921"/>
      <c r="AA134" s="921"/>
      <c r="AB134" s="921"/>
      <c r="AC134" s="190"/>
      <c r="AD134" s="15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1038"/>
      <c r="AT134" s="93"/>
      <c r="AU134" s="1043"/>
    </row>
    <row r="135" spans="1:47">
      <c r="A135" s="93" t="s">
        <v>459</v>
      </c>
      <c r="B135" s="15"/>
      <c r="C135" s="15"/>
      <c r="D135" s="243">
        <v>1927</v>
      </c>
      <c r="E135" s="243">
        <v>1717</v>
      </c>
      <c r="F135" s="243">
        <v>1630</v>
      </c>
      <c r="G135" s="243">
        <v>1546</v>
      </c>
      <c r="H135" s="243">
        <v>1768</v>
      </c>
      <c r="I135" s="243">
        <v>1878</v>
      </c>
      <c r="J135" s="243">
        <v>1491</v>
      </c>
      <c r="K135" s="243">
        <v>1472</v>
      </c>
      <c r="L135" s="243">
        <v>1201</v>
      </c>
      <c r="M135" s="243">
        <v>1333</v>
      </c>
      <c r="N135" s="236">
        <f t="shared" ref="N135:N152" si="45">D135+F135+H135+J135+L135</f>
        <v>8017</v>
      </c>
      <c r="O135" s="236">
        <f t="shared" ref="O135:O152" si="46">E135+G135+I135+K135+M135</f>
        <v>7946</v>
      </c>
      <c r="P135" s="190" t="s">
        <v>459</v>
      </c>
      <c r="Q135" s="190">
        <v>666</v>
      </c>
      <c r="R135" s="190">
        <v>594</v>
      </c>
      <c r="S135" s="190">
        <v>480</v>
      </c>
      <c r="T135" s="190">
        <v>365</v>
      </c>
      <c r="U135" s="190">
        <v>597</v>
      </c>
      <c r="V135" s="190">
        <v>597</v>
      </c>
      <c r="W135" s="190">
        <v>400</v>
      </c>
      <c r="X135" s="190">
        <v>368</v>
      </c>
      <c r="Y135" s="190">
        <v>347</v>
      </c>
      <c r="Z135" s="190">
        <v>355</v>
      </c>
      <c r="AA135" s="236">
        <f t="shared" ref="AA135:AA152" si="47">Q135+S135+U135+W135+Y135</f>
        <v>2490</v>
      </c>
      <c r="AB135" s="236">
        <f t="shared" ref="AB135:AB152" si="48">R135+T135+V135+X135+Z135</f>
        <v>2279</v>
      </c>
      <c r="AC135" s="190" t="s">
        <v>459</v>
      </c>
      <c r="AD135" s="46"/>
      <c r="AE135" s="243">
        <v>67</v>
      </c>
      <c r="AF135" s="243">
        <v>64</v>
      </c>
      <c r="AG135" s="243">
        <v>70</v>
      </c>
      <c r="AH135" s="243">
        <v>61</v>
      </c>
      <c r="AI135" s="243">
        <v>53</v>
      </c>
      <c r="AJ135" s="920"/>
      <c r="AK135" s="921">
        <v>238</v>
      </c>
      <c r="AL135" s="190">
        <v>202</v>
      </c>
      <c r="AM135" s="190">
        <v>36</v>
      </c>
      <c r="AN135" s="190">
        <v>339</v>
      </c>
      <c r="AO135" s="190"/>
      <c r="AP135" s="190"/>
      <c r="AQ135" s="190">
        <v>50</v>
      </c>
      <c r="AR135" s="44">
        <f t="shared" ref="AR135:AR152" si="49">AM135+AP135</f>
        <v>36</v>
      </c>
      <c r="AS135" s="921">
        <f>+AT135+AU135</f>
        <v>23</v>
      </c>
      <c r="AT135" s="190">
        <v>23</v>
      </c>
      <c r="AU135" s="195"/>
    </row>
    <row r="136" spans="1:47">
      <c r="A136" s="921" t="s">
        <v>460</v>
      </c>
      <c r="B136" s="15"/>
      <c r="C136" s="15"/>
      <c r="D136" s="243">
        <v>5917</v>
      </c>
      <c r="E136" s="243">
        <v>5626</v>
      </c>
      <c r="F136" s="243">
        <v>2787</v>
      </c>
      <c r="G136" s="243">
        <v>2630</v>
      </c>
      <c r="H136" s="243">
        <v>1817</v>
      </c>
      <c r="I136" s="243">
        <v>1798</v>
      </c>
      <c r="J136" s="243">
        <v>888</v>
      </c>
      <c r="K136" s="243">
        <v>853</v>
      </c>
      <c r="L136" s="243">
        <v>597</v>
      </c>
      <c r="M136" s="243">
        <v>709</v>
      </c>
      <c r="N136" s="236">
        <f t="shared" si="45"/>
        <v>12006</v>
      </c>
      <c r="O136" s="236">
        <f t="shared" si="46"/>
        <v>11616</v>
      </c>
      <c r="P136" s="190" t="s">
        <v>460</v>
      </c>
      <c r="Q136" s="190">
        <v>2132</v>
      </c>
      <c r="R136" s="190">
        <v>1995</v>
      </c>
      <c r="S136" s="190">
        <v>756</v>
      </c>
      <c r="T136" s="190">
        <v>693</v>
      </c>
      <c r="U136" s="190">
        <v>555</v>
      </c>
      <c r="V136" s="190">
        <v>486</v>
      </c>
      <c r="W136" s="190">
        <v>167</v>
      </c>
      <c r="X136" s="190">
        <v>160</v>
      </c>
      <c r="Y136" s="190">
        <v>174</v>
      </c>
      <c r="Z136" s="190">
        <v>193</v>
      </c>
      <c r="AA136" s="236">
        <f t="shared" si="47"/>
        <v>3784</v>
      </c>
      <c r="AB136" s="236">
        <f t="shared" si="48"/>
        <v>3527</v>
      </c>
      <c r="AC136" s="190" t="s">
        <v>460</v>
      </c>
      <c r="AD136" s="46"/>
      <c r="AE136" s="243">
        <v>209</v>
      </c>
      <c r="AF136" s="243">
        <v>184</v>
      </c>
      <c r="AG136" s="243">
        <v>156</v>
      </c>
      <c r="AH136" s="243">
        <v>104</v>
      </c>
      <c r="AI136" s="243">
        <v>102</v>
      </c>
      <c r="AJ136" s="920"/>
      <c r="AK136" s="921">
        <v>470</v>
      </c>
      <c r="AL136" s="190">
        <v>418</v>
      </c>
      <c r="AM136" s="190">
        <v>52</v>
      </c>
      <c r="AN136" s="190">
        <v>739</v>
      </c>
      <c r="AO136" s="190"/>
      <c r="AP136" s="190">
        <v>83</v>
      </c>
      <c r="AQ136" s="190">
        <v>64</v>
      </c>
      <c r="AR136" s="44">
        <f t="shared" si="49"/>
        <v>135</v>
      </c>
      <c r="AS136" s="921">
        <f t="shared" ref="AS136:AS152" si="50">+AT136+AU136</f>
        <v>229</v>
      </c>
      <c r="AT136" s="190">
        <v>207</v>
      </c>
      <c r="AU136" s="195">
        <v>22</v>
      </c>
    </row>
    <row r="137" spans="1:47">
      <c r="A137" s="921" t="s">
        <v>461</v>
      </c>
      <c r="B137" s="15"/>
      <c r="C137" s="15"/>
      <c r="D137" s="243">
        <v>5466</v>
      </c>
      <c r="E137" s="243">
        <v>5030</v>
      </c>
      <c r="F137" s="243">
        <v>3732</v>
      </c>
      <c r="G137" s="243">
        <v>3695</v>
      </c>
      <c r="H137" s="243">
        <v>3252</v>
      </c>
      <c r="I137" s="243">
        <v>3321</v>
      </c>
      <c r="J137" s="243">
        <v>2060</v>
      </c>
      <c r="K137" s="243">
        <v>2392</v>
      </c>
      <c r="L137" s="243">
        <v>1658</v>
      </c>
      <c r="M137" s="243">
        <v>1933</v>
      </c>
      <c r="N137" s="236">
        <f t="shared" si="45"/>
        <v>16168</v>
      </c>
      <c r="O137" s="236">
        <f t="shared" si="46"/>
        <v>16371</v>
      </c>
      <c r="P137" s="190" t="s">
        <v>461</v>
      </c>
      <c r="Q137" s="190">
        <v>2211</v>
      </c>
      <c r="R137" s="190">
        <v>1887</v>
      </c>
      <c r="S137" s="190">
        <v>1382</v>
      </c>
      <c r="T137" s="190">
        <v>1096</v>
      </c>
      <c r="U137" s="190">
        <v>1175</v>
      </c>
      <c r="V137" s="190">
        <v>1136</v>
      </c>
      <c r="W137" s="190">
        <v>634</v>
      </c>
      <c r="X137" s="190">
        <v>625</v>
      </c>
      <c r="Y137" s="190">
        <v>577</v>
      </c>
      <c r="Z137" s="190">
        <v>738</v>
      </c>
      <c r="AA137" s="236">
        <f t="shared" si="47"/>
        <v>5979</v>
      </c>
      <c r="AB137" s="236">
        <f t="shared" si="48"/>
        <v>5482</v>
      </c>
      <c r="AC137" s="190" t="s">
        <v>461</v>
      </c>
      <c r="AD137" s="46"/>
      <c r="AE137" s="243">
        <v>235</v>
      </c>
      <c r="AF137" s="243">
        <v>220</v>
      </c>
      <c r="AG137" s="243">
        <v>219</v>
      </c>
      <c r="AH137" s="243">
        <v>182</v>
      </c>
      <c r="AI137" s="243">
        <v>170</v>
      </c>
      <c r="AJ137" s="920"/>
      <c r="AK137" s="921">
        <v>712</v>
      </c>
      <c r="AL137" s="190">
        <v>631</v>
      </c>
      <c r="AM137" s="190">
        <v>81</v>
      </c>
      <c r="AN137" s="190">
        <v>579</v>
      </c>
      <c r="AO137" s="190"/>
      <c r="AP137" s="190">
        <v>74</v>
      </c>
      <c r="AQ137" s="190">
        <v>10</v>
      </c>
      <c r="AR137" s="44">
        <f t="shared" si="49"/>
        <v>155</v>
      </c>
      <c r="AS137" s="921">
        <f t="shared" si="50"/>
        <v>209</v>
      </c>
      <c r="AT137" s="190">
        <v>204</v>
      </c>
      <c r="AU137" s="195">
        <v>5</v>
      </c>
    </row>
    <row r="138" spans="1:47">
      <c r="A138" s="921" t="s">
        <v>462</v>
      </c>
      <c r="B138" s="15"/>
      <c r="C138" s="15"/>
      <c r="D138" s="243">
        <v>4263</v>
      </c>
      <c r="E138" s="243">
        <v>3827</v>
      </c>
      <c r="F138" s="243">
        <v>3322</v>
      </c>
      <c r="G138" s="243">
        <v>2947</v>
      </c>
      <c r="H138" s="243">
        <v>3062</v>
      </c>
      <c r="I138" s="243">
        <v>2935</v>
      </c>
      <c r="J138" s="243">
        <v>2030</v>
      </c>
      <c r="K138" s="243">
        <v>2044</v>
      </c>
      <c r="L138" s="243">
        <v>1473</v>
      </c>
      <c r="M138" s="243">
        <v>1722</v>
      </c>
      <c r="N138" s="236">
        <f t="shared" si="45"/>
        <v>14150</v>
      </c>
      <c r="O138" s="236">
        <f t="shared" si="46"/>
        <v>13475</v>
      </c>
      <c r="P138" s="190" t="s">
        <v>462</v>
      </c>
      <c r="Q138" s="190">
        <v>1495</v>
      </c>
      <c r="R138" s="190">
        <v>1279</v>
      </c>
      <c r="S138" s="190">
        <v>1160</v>
      </c>
      <c r="T138" s="190">
        <v>908</v>
      </c>
      <c r="U138" s="190">
        <v>1112</v>
      </c>
      <c r="V138" s="190">
        <v>945</v>
      </c>
      <c r="W138" s="190">
        <v>653</v>
      </c>
      <c r="X138" s="190">
        <v>632</v>
      </c>
      <c r="Y138" s="190">
        <v>539</v>
      </c>
      <c r="Z138" s="190">
        <v>633</v>
      </c>
      <c r="AA138" s="236">
        <f t="shared" si="47"/>
        <v>4959</v>
      </c>
      <c r="AB138" s="236">
        <f t="shared" si="48"/>
        <v>4397</v>
      </c>
      <c r="AC138" s="190" t="s">
        <v>462</v>
      </c>
      <c r="AD138" s="46"/>
      <c r="AE138" s="243">
        <v>171</v>
      </c>
      <c r="AF138" s="243">
        <v>166</v>
      </c>
      <c r="AG138" s="243">
        <v>167</v>
      </c>
      <c r="AH138" s="243">
        <v>130</v>
      </c>
      <c r="AI138" s="243">
        <v>126</v>
      </c>
      <c r="AJ138" s="920"/>
      <c r="AK138" s="921">
        <v>579</v>
      </c>
      <c r="AL138" s="190">
        <v>521</v>
      </c>
      <c r="AM138" s="190">
        <v>58</v>
      </c>
      <c r="AN138" s="190">
        <v>205</v>
      </c>
      <c r="AO138" s="190"/>
      <c r="AP138" s="190">
        <v>26</v>
      </c>
      <c r="AQ138" s="190">
        <v>4</v>
      </c>
      <c r="AR138" s="44">
        <f t="shared" si="49"/>
        <v>84</v>
      </c>
      <c r="AS138" s="921">
        <f t="shared" si="50"/>
        <v>153</v>
      </c>
      <c r="AT138" s="190">
        <v>153</v>
      </c>
      <c r="AU138" s="195"/>
    </row>
    <row r="139" spans="1:47">
      <c r="A139" s="921" t="s">
        <v>463</v>
      </c>
      <c r="B139" s="15"/>
      <c r="C139" s="15"/>
      <c r="D139" s="243">
        <v>2193</v>
      </c>
      <c r="E139" s="243">
        <v>1973</v>
      </c>
      <c r="F139" s="243">
        <v>1245</v>
      </c>
      <c r="G139" s="243">
        <v>1156</v>
      </c>
      <c r="H139" s="243">
        <v>964</v>
      </c>
      <c r="I139" s="243">
        <v>919</v>
      </c>
      <c r="J139" s="243">
        <v>592</v>
      </c>
      <c r="K139" s="243">
        <v>596</v>
      </c>
      <c r="L139" s="243">
        <v>438</v>
      </c>
      <c r="M139" s="243">
        <v>381</v>
      </c>
      <c r="N139" s="236">
        <f t="shared" si="45"/>
        <v>5432</v>
      </c>
      <c r="O139" s="236">
        <f t="shared" si="46"/>
        <v>5025</v>
      </c>
      <c r="P139" s="190" t="s">
        <v>463</v>
      </c>
      <c r="Q139" s="190">
        <v>943</v>
      </c>
      <c r="R139" s="190">
        <v>809</v>
      </c>
      <c r="S139" s="190">
        <v>515</v>
      </c>
      <c r="T139" s="190">
        <v>421</v>
      </c>
      <c r="U139" s="190">
        <v>392</v>
      </c>
      <c r="V139" s="190">
        <v>360</v>
      </c>
      <c r="W139" s="190">
        <v>194</v>
      </c>
      <c r="X139" s="190">
        <v>189</v>
      </c>
      <c r="Y139" s="190">
        <v>165</v>
      </c>
      <c r="Z139" s="190">
        <v>116</v>
      </c>
      <c r="AA139" s="236">
        <f t="shared" si="47"/>
        <v>2209</v>
      </c>
      <c r="AB139" s="236">
        <f t="shared" si="48"/>
        <v>1895</v>
      </c>
      <c r="AC139" s="190" t="s">
        <v>463</v>
      </c>
      <c r="AD139" s="46"/>
      <c r="AE139" s="243">
        <v>90</v>
      </c>
      <c r="AF139" s="243">
        <v>82</v>
      </c>
      <c r="AG139" s="243">
        <v>74</v>
      </c>
      <c r="AH139" s="243">
        <v>64</v>
      </c>
      <c r="AI139" s="243">
        <v>55</v>
      </c>
      <c r="AJ139" s="920"/>
      <c r="AK139" s="921">
        <v>237</v>
      </c>
      <c r="AL139" s="190">
        <v>201</v>
      </c>
      <c r="AM139" s="190">
        <v>36</v>
      </c>
      <c r="AN139" s="190">
        <v>250</v>
      </c>
      <c r="AO139" s="190"/>
      <c r="AP139" s="190">
        <v>61</v>
      </c>
      <c r="AQ139" s="190">
        <v>2</v>
      </c>
      <c r="AR139" s="44">
        <f t="shared" si="49"/>
        <v>97</v>
      </c>
      <c r="AS139" s="921">
        <f t="shared" si="50"/>
        <v>103</v>
      </c>
      <c r="AT139" s="190">
        <v>93</v>
      </c>
      <c r="AU139" s="195">
        <v>10</v>
      </c>
    </row>
    <row r="140" spans="1:47">
      <c r="A140" s="921" t="s">
        <v>464</v>
      </c>
      <c r="B140" s="15"/>
      <c r="C140" s="15"/>
      <c r="D140" s="243">
        <v>3824</v>
      </c>
      <c r="E140" s="243">
        <v>3313</v>
      </c>
      <c r="F140" s="243">
        <v>1580</v>
      </c>
      <c r="G140" s="243">
        <v>1421</v>
      </c>
      <c r="H140" s="243">
        <v>961</v>
      </c>
      <c r="I140" s="243">
        <v>912</v>
      </c>
      <c r="J140" s="243">
        <v>420</v>
      </c>
      <c r="K140" s="243">
        <v>382</v>
      </c>
      <c r="L140" s="243">
        <v>263</v>
      </c>
      <c r="M140" s="243">
        <v>249</v>
      </c>
      <c r="N140" s="236">
        <f t="shared" si="45"/>
        <v>7048</v>
      </c>
      <c r="O140" s="236">
        <f t="shared" si="46"/>
        <v>6277</v>
      </c>
      <c r="P140" s="190" t="s">
        <v>464</v>
      </c>
      <c r="Q140" s="190">
        <v>1890</v>
      </c>
      <c r="R140" s="190">
        <v>1627</v>
      </c>
      <c r="S140" s="190">
        <v>520</v>
      </c>
      <c r="T140" s="190">
        <v>462</v>
      </c>
      <c r="U140" s="190">
        <v>301</v>
      </c>
      <c r="V140" s="190">
        <v>304</v>
      </c>
      <c r="W140" s="190">
        <v>92</v>
      </c>
      <c r="X140" s="190">
        <v>88</v>
      </c>
      <c r="Y140" s="190">
        <v>74</v>
      </c>
      <c r="Z140" s="190">
        <v>63</v>
      </c>
      <c r="AA140" s="236">
        <f t="shared" si="47"/>
        <v>2877</v>
      </c>
      <c r="AB140" s="236">
        <f t="shared" si="48"/>
        <v>2544</v>
      </c>
      <c r="AC140" s="190" t="s">
        <v>464</v>
      </c>
      <c r="AD140" s="46"/>
      <c r="AE140" s="243">
        <v>141</v>
      </c>
      <c r="AF140" s="243">
        <v>136</v>
      </c>
      <c r="AG140" s="243">
        <v>118</v>
      </c>
      <c r="AH140" s="243">
        <v>69</v>
      </c>
      <c r="AI140" s="243">
        <v>61</v>
      </c>
      <c r="AJ140" s="920"/>
      <c r="AK140" s="921">
        <v>268</v>
      </c>
      <c r="AL140" s="190">
        <v>243</v>
      </c>
      <c r="AM140" s="190">
        <v>25</v>
      </c>
      <c r="AN140" s="190">
        <v>96</v>
      </c>
      <c r="AO140" s="190"/>
      <c r="AP140" s="190">
        <v>0</v>
      </c>
      <c r="AQ140" s="190">
        <v>1</v>
      </c>
      <c r="AR140" s="44">
        <f t="shared" si="49"/>
        <v>25</v>
      </c>
      <c r="AS140" s="921">
        <f t="shared" si="50"/>
        <v>160</v>
      </c>
      <c r="AT140" s="190">
        <v>159</v>
      </c>
      <c r="AU140" s="195">
        <v>1</v>
      </c>
    </row>
    <row r="141" spans="1:47">
      <c r="A141" s="921" t="s">
        <v>465</v>
      </c>
      <c r="B141" s="15"/>
      <c r="C141" s="15"/>
      <c r="D141" s="243">
        <v>1947</v>
      </c>
      <c r="E141" s="243">
        <v>1670</v>
      </c>
      <c r="F141" s="243">
        <v>619</v>
      </c>
      <c r="G141" s="243">
        <v>642</v>
      </c>
      <c r="H141" s="243">
        <v>436</v>
      </c>
      <c r="I141" s="243">
        <v>461</v>
      </c>
      <c r="J141" s="243">
        <v>95</v>
      </c>
      <c r="K141" s="243">
        <v>133</v>
      </c>
      <c r="L141" s="243">
        <v>93</v>
      </c>
      <c r="M141" s="243">
        <v>108</v>
      </c>
      <c r="N141" s="236">
        <f t="shared" si="45"/>
        <v>3190</v>
      </c>
      <c r="O141" s="236">
        <f t="shared" si="46"/>
        <v>3014</v>
      </c>
      <c r="P141" s="190" t="s">
        <v>465</v>
      </c>
      <c r="Q141" s="190">
        <v>851</v>
      </c>
      <c r="R141" s="190">
        <v>703</v>
      </c>
      <c r="S141" s="190">
        <v>275</v>
      </c>
      <c r="T141" s="190">
        <v>248</v>
      </c>
      <c r="U141" s="190">
        <v>196</v>
      </c>
      <c r="V141" s="190">
        <v>199</v>
      </c>
      <c r="W141" s="190">
        <v>21</v>
      </c>
      <c r="X141" s="190">
        <v>31</v>
      </c>
      <c r="Y141" s="190">
        <v>40</v>
      </c>
      <c r="Z141" s="190">
        <v>42</v>
      </c>
      <c r="AA141" s="236">
        <f t="shared" si="47"/>
        <v>1383</v>
      </c>
      <c r="AB141" s="236">
        <f t="shared" si="48"/>
        <v>1223</v>
      </c>
      <c r="AC141" s="190" t="s">
        <v>465</v>
      </c>
      <c r="AD141" s="46"/>
      <c r="AE141" s="243">
        <v>65</v>
      </c>
      <c r="AF141" s="243">
        <v>50</v>
      </c>
      <c r="AG141" s="243">
        <v>48</v>
      </c>
      <c r="AH141" s="243">
        <v>25</v>
      </c>
      <c r="AI141" s="243">
        <v>23</v>
      </c>
      <c r="AJ141" s="920"/>
      <c r="AK141" s="921">
        <v>127</v>
      </c>
      <c r="AL141" s="190">
        <v>96</v>
      </c>
      <c r="AM141" s="190">
        <v>31</v>
      </c>
      <c r="AN141" s="190">
        <v>368</v>
      </c>
      <c r="AO141" s="190"/>
      <c r="AP141" s="190">
        <v>106</v>
      </c>
      <c r="AQ141" s="190">
        <v>2</v>
      </c>
      <c r="AR141" s="44">
        <f t="shared" si="49"/>
        <v>137</v>
      </c>
      <c r="AS141" s="921">
        <f t="shared" si="50"/>
        <v>81</v>
      </c>
      <c r="AT141" s="190">
        <v>63</v>
      </c>
      <c r="AU141" s="195">
        <v>18</v>
      </c>
    </row>
    <row r="142" spans="1:47">
      <c r="A142" s="921" t="s">
        <v>466</v>
      </c>
      <c r="B142" s="15"/>
      <c r="C142" s="15"/>
      <c r="D142" s="243">
        <v>5527</v>
      </c>
      <c r="E142" s="243">
        <v>5282</v>
      </c>
      <c r="F142" s="243">
        <v>3181</v>
      </c>
      <c r="G142" s="243">
        <v>2997</v>
      </c>
      <c r="H142" s="243">
        <v>1617</v>
      </c>
      <c r="I142" s="243">
        <v>1829</v>
      </c>
      <c r="J142" s="243">
        <v>890</v>
      </c>
      <c r="K142" s="243">
        <v>1114</v>
      </c>
      <c r="L142" s="243">
        <v>572</v>
      </c>
      <c r="M142" s="243">
        <v>608</v>
      </c>
      <c r="N142" s="236">
        <f t="shared" si="45"/>
        <v>11787</v>
      </c>
      <c r="O142" s="236">
        <f t="shared" si="46"/>
        <v>11830</v>
      </c>
      <c r="P142" s="190" t="s">
        <v>466</v>
      </c>
      <c r="Q142" s="190">
        <v>2563</v>
      </c>
      <c r="R142" s="190">
        <v>2213</v>
      </c>
      <c r="S142" s="190">
        <v>1168</v>
      </c>
      <c r="T142" s="190">
        <v>981</v>
      </c>
      <c r="U142" s="190">
        <v>578</v>
      </c>
      <c r="V142" s="190">
        <v>586</v>
      </c>
      <c r="W142" s="190">
        <v>237</v>
      </c>
      <c r="X142" s="190">
        <v>288</v>
      </c>
      <c r="Y142" s="190">
        <v>225</v>
      </c>
      <c r="Z142" s="190">
        <v>219</v>
      </c>
      <c r="AA142" s="236">
        <f t="shared" si="47"/>
        <v>4771</v>
      </c>
      <c r="AB142" s="236">
        <f t="shared" si="48"/>
        <v>4287</v>
      </c>
      <c r="AC142" s="190" t="s">
        <v>466</v>
      </c>
      <c r="AD142" s="46"/>
      <c r="AE142" s="243">
        <v>220</v>
      </c>
      <c r="AF142" s="243">
        <v>193</v>
      </c>
      <c r="AG142" s="243">
        <v>155</v>
      </c>
      <c r="AH142" s="243">
        <v>106</v>
      </c>
      <c r="AI142" s="243">
        <v>81</v>
      </c>
      <c r="AJ142" s="920"/>
      <c r="AK142" s="921">
        <v>489</v>
      </c>
      <c r="AL142" s="190">
        <v>424</v>
      </c>
      <c r="AM142" s="190">
        <v>65</v>
      </c>
      <c r="AN142" s="190">
        <v>554</v>
      </c>
      <c r="AO142" s="190"/>
      <c r="AP142" s="190">
        <v>87</v>
      </c>
      <c r="AQ142" s="190">
        <v>11</v>
      </c>
      <c r="AR142" s="44">
        <f t="shared" si="49"/>
        <v>152</v>
      </c>
      <c r="AS142" s="921">
        <f t="shared" si="50"/>
        <v>249</v>
      </c>
      <c r="AT142" s="190">
        <v>233</v>
      </c>
      <c r="AU142" s="195">
        <v>16</v>
      </c>
    </row>
    <row r="143" spans="1:47">
      <c r="A143" s="921" t="s">
        <v>467</v>
      </c>
      <c r="B143" s="15"/>
      <c r="C143" s="15"/>
      <c r="D143" s="243">
        <v>9404</v>
      </c>
      <c r="E143" s="243">
        <v>8787</v>
      </c>
      <c r="F143" s="243">
        <v>4071</v>
      </c>
      <c r="G143" s="243">
        <v>3890</v>
      </c>
      <c r="H143" s="243">
        <v>2873</v>
      </c>
      <c r="I143" s="243">
        <v>3035</v>
      </c>
      <c r="J143" s="243">
        <v>1399</v>
      </c>
      <c r="K143" s="243">
        <v>1512</v>
      </c>
      <c r="L143" s="243">
        <v>1109</v>
      </c>
      <c r="M143" s="243">
        <v>1169</v>
      </c>
      <c r="N143" s="236">
        <f t="shared" si="45"/>
        <v>18856</v>
      </c>
      <c r="O143" s="236">
        <f t="shared" si="46"/>
        <v>18393</v>
      </c>
      <c r="P143" s="190" t="s">
        <v>467</v>
      </c>
      <c r="Q143" s="190">
        <v>4195</v>
      </c>
      <c r="R143" s="190">
        <v>3768</v>
      </c>
      <c r="S143" s="190">
        <v>1395</v>
      </c>
      <c r="T143" s="190">
        <v>1202</v>
      </c>
      <c r="U143" s="190">
        <v>1082</v>
      </c>
      <c r="V143" s="190">
        <v>1100</v>
      </c>
      <c r="W143" s="190">
        <v>271</v>
      </c>
      <c r="X143" s="190">
        <v>298</v>
      </c>
      <c r="Y143" s="190">
        <v>376</v>
      </c>
      <c r="Z143" s="190">
        <v>390</v>
      </c>
      <c r="AA143" s="236">
        <f t="shared" si="47"/>
        <v>7319</v>
      </c>
      <c r="AB143" s="236">
        <f t="shared" si="48"/>
        <v>6758</v>
      </c>
      <c r="AC143" s="190" t="s">
        <v>467</v>
      </c>
      <c r="AD143" s="46"/>
      <c r="AE143" s="243">
        <v>258</v>
      </c>
      <c r="AF143" s="243">
        <v>207</v>
      </c>
      <c r="AG143" s="243">
        <v>197</v>
      </c>
      <c r="AH143" s="243">
        <v>128</v>
      </c>
      <c r="AI143" s="243">
        <v>116</v>
      </c>
      <c r="AJ143" s="920"/>
      <c r="AK143" s="921">
        <v>461</v>
      </c>
      <c r="AL143" s="190">
        <v>438</v>
      </c>
      <c r="AM143" s="190">
        <v>23</v>
      </c>
      <c r="AN143" s="190">
        <v>431</v>
      </c>
      <c r="AO143" s="190"/>
      <c r="AP143" s="190">
        <v>30</v>
      </c>
      <c r="AQ143" s="190">
        <v>3</v>
      </c>
      <c r="AR143" s="44">
        <f t="shared" si="49"/>
        <v>53</v>
      </c>
      <c r="AS143" s="921">
        <f t="shared" si="50"/>
        <v>229</v>
      </c>
      <c r="AT143" s="190">
        <v>226</v>
      </c>
      <c r="AU143" s="195">
        <v>3</v>
      </c>
    </row>
    <row r="144" spans="1:47">
      <c r="A144" s="921" t="s">
        <v>468</v>
      </c>
      <c r="B144" s="15"/>
      <c r="C144" s="15"/>
      <c r="D144" s="243">
        <v>9828</v>
      </c>
      <c r="E144" s="243">
        <v>9252</v>
      </c>
      <c r="F144" s="243">
        <v>3073</v>
      </c>
      <c r="G144" s="243">
        <v>2816</v>
      </c>
      <c r="H144" s="243">
        <v>2193</v>
      </c>
      <c r="I144" s="243">
        <v>2110</v>
      </c>
      <c r="J144" s="243">
        <v>880</v>
      </c>
      <c r="K144" s="243">
        <v>816</v>
      </c>
      <c r="L144" s="243">
        <v>822</v>
      </c>
      <c r="M144" s="243">
        <v>790</v>
      </c>
      <c r="N144" s="236">
        <f t="shared" si="45"/>
        <v>16796</v>
      </c>
      <c r="O144" s="236">
        <f t="shared" si="46"/>
        <v>15784</v>
      </c>
      <c r="P144" s="190" t="s">
        <v>468</v>
      </c>
      <c r="Q144" s="190">
        <v>3627</v>
      </c>
      <c r="R144" s="190">
        <v>3259</v>
      </c>
      <c r="S144" s="190">
        <v>1117</v>
      </c>
      <c r="T144" s="190">
        <v>954</v>
      </c>
      <c r="U144" s="190">
        <v>871</v>
      </c>
      <c r="V144" s="190">
        <v>808</v>
      </c>
      <c r="W144" s="190">
        <v>229</v>
      </c>
      <c r="X144" s="190">
        <v>222</v>
      </c>
      <c r="Y144" s="190">
        <v>380</v>
      </c>
      <c r="Z144" s="190">
        <v>329</v>
      </c>
      <c r="AA144" s="236">
        <f t="shared" si="47"/>
        <v>6224</v>
      </c>
      <c r="AB144" s="236">
        <f t="shared" si="48"/>
        <v>5572</v>
      </c>
      <c r="AC144" s="190" t="s">
        <v>468</v>
      </c>
      <c r="AD144" s="46"/>
      <c r="AE144" s="243">
        <v>250</v>
      </c>
      <c r="AF144" s="243">
        <v>191</v>
      </c>
      <c r="AG144" s="243">
        <v>186</v>
      </c>
      <c r="AH144" s="243">
        <v>96</v>
      </c>
      <c r="AI144" s="243">
        <v>92</v>
      </c>
      <c r="AJ144" s="920"/>
      <c r="AK144" s="921">
        <v>471</v>
      </c>
      <c r="AL144" s="190">
        <v>410</v>
      </c>
      <c r="AM144" s="190">
        <v>61</v>
      </c>
      <c r="AN144" s="190">
        <v>404</v>
      </c>
      <c r="AO144" s="190"/>
      <c r="AP144" s="190">
        <v>150</v>
      </c>
      <c r="AQ144" s="190">
        <v>1</v>
      </c>
      <c r="AR144" s="44">
        <f t="shared" si="49"/>
        <v>211</v>
      </c>
      <c r="AS144" s="921">
        <f t="shared" si="50"/>
        <v>291</v>
      </c>
      <c r="AT144" s="190">
        <v>239</v>
      </c>
      <c r="AU144" s="195">
        <v>52</v>
      </c>
    </row>
    <row r="145" spans="1:47">
      <c r="A145" s="921" t="s">
        <v>469</v>
      </c>
      <c r="B145" s="15"/>
      <c r="C145" s="15"/>
      <c r="D145" s="243">
        <v>5683</v>
      </c>
      <c r="E145" s="243">
        <v>5260</v>
      </c>
      <c r="F145" s="243">
        <v>3481</v>
      </c>
      <c r="G145" s="243">
        <v>3178</v>
      </c>
      <c r="H145" s="243">
        <v>3061</v>
      </c>
      <c r="I145" s="243">
        <v>3124</v>
      </c>
      <c r="J145" s="243">
        <v>1384</v>
      </c>
      <c r="K145" s="243">
        <v>1343</v>
      </c>
      <c r="L145" s="243">
        <v>1018</v>
      </c>
      <c r="M145" s="243">
        <v>938</v>
      </c>
      <c r="N145" s="236">
        <f t="shared" si="45"/>
        <v>14627</v>
      </c>
      <c r="O145" s="236">
        <f t="shared" si="46"/>
        <v>13843</v>
      </c>
      <c r="P145" s="190" t="s">
        <v>469</v>
      </c>
      <c r="Q145" s="190">
        <v>2878</v>
      </c>
      <c r="R145" s="190">
        <v>2422</v>
      </c>
      <c r="S145" s="190">
        <v>1692</v>
      </c>
      <c r="T145" s="190">
        <v>1413</v>
      </c>
      <c r="U145" s="190">
        <v>1656</v>
      </c>
      <c r="V145" s="190">
        <v>1599</v>
      </c>
      <c r="W145" s="190">
        <v>451</v>
      </c>
      <c r="X145" s="190">
        <v>442</v>
      </c>
      <c r="Y145" s="190">
        <v>437</v>
      </c>
      <c r="Z145" s="190">
        <v>386</v>
      </c>
      <c r="AA145" s="236">
        <f t="shared" si="47"/>
        <v>7114</v>
      </c>
      <c r="AB145" s="236">
        <f t="shared" si="48"/>
        <v>6262</v>
      </c>
      <c r="AC145" s="190" t="s">
        <v>469</v>
      </c>
      <c r="AD145" s="46"/>
      <c r="AE145" s="243">
        <v>195</v>
      </c>
      <c r="AF145" s="243">
        <v>188</v>
      </c>
      <c r="AG145" s="243">
        <v>188</v>
      </c>
      <c r="AH145" s="243">
        <v>109</v>
      </c>
      <c r="AI145" s="243">
        <v>106</v>
      </c>
      <c r="AJ145" s="920"/>
      <c r="AK145" s="921">
        <v>492</v>
      </c>
      <c r="AL145" s="190">
        <v>466</v>
      </c>
      <c r="AM145" s="190">
        <v>26</v>
      </c>
      <c r="AN145" s="190">
        <v>398</v>
      </c>
      <c r="AO145" s="190"/>
      <c r="AP145" s="190">
        <v>80</v>
      </c>
      <c r="AQ145" s="190">
        <v>5</v>
      </c>
      <c r="AR145" s="44">
        <f t="shared" si="49"/>
        <v>106</v>
      </c>
      <c r="AS145" s="921">
        <f t="shared" si="50"/>
        <v>208</v>
      </c>
      <c r="AT145" s="190">
        <v>208</v>
      </c>
      <c r="AU145" s="195"/>
    </row>
    <row r="146" spans="1:47">
      <c r="A146" s="921" t="s">
        <v>470</v>
      </c>
      <c r="B146" s="15"/>
      <c r="C146" s="15"/>
      <c r="D146" s="243">
        <v>6586</v>
      </c>
      <c r="E146" s="243">
        <v>6046</v>
      </c>
      <c r="F146" s="243">
        <v>3347</v>
      </c>
      <c r="G146" s="243">
        <v>3075</v>
      </c>
      <c r="H146" s="243">
        <v>2572</v>
      </c>
      <c r="I146" s="243">
        <v>2588</v>
      </c>
      <c r="J146" s="243">
        <v>1360</v>
      </c>
      <c r="K146" s="243">
        <v>1540</v>
      </c>
      <c r="L146" s="243">
        <v>1125</v>
      </c>
      <c r="M146" s="243">
        <v>1147</v>
      </c>
      <c r="N146" s="236">
        <f t="shared" si="45"/>
        <v>14990</v>
      </c>
      <c r="O146" s="236">
        <f t="shared" si="46"/>
        <v>14396</v>
      </c>
      <c r="P146" s="190" t="s">
        <v>470</v>
      </c>
      <c r="Q146" s="190">
        <v>3348</v>
      </c>
      <c r="R146" s="190">
        <v>2891</v>
      </c>
      <c r="S146" s="190">
        <v>1397</v>
      </c>
      <c r="T146" s="190">
        <v>1158</v>
      </c>
      <c r="U146" s="190">
        <v>1124</v>
      </c>
      <c r="V146" s="190">
        <v>1121</v>
      </c>
      <c r="W146" s="190">
        <v>471</v>
      </c>
      <c r="X146" s="190">
        <v>479</v>
      </c>
      <c r="Y146" s="190">
        <v>425</v>
      </c>
      <c r="Z146" s="190">
        <v>422</v>
      </c>
      <c r="AA146" s="236">
        <f t="shared" si="47"/>
        <v>6765</v>
      </c>
      <c r="AB146" s="236">
        <f t="shared" si="48"/>
        <v>6071</v>
      </c>
      <c r="AC146" s="190" t="s">
        <v>470</v>
      </c>
      <c r="AD146" s="46"/>
      <c r="AE146" s="243">
        <v>145</v>
      </c>
      <c r="AF146" s="243">
        <v>127</v>
      </c>
      <c r="AG146" s="243">
        <v>125</v>
      </c>
      <c r="AH146" s="243">
        <v>105</v>
      </c>
      <c r="AI146" s="243">
        <v>102</v>
      </c>
      <c r="AJ146" s="920"/>
      <c r="AK146" s="921">
        <v>382</v>
      </c>
      <c r="AL146" s="190">
        <v>301</v>
      </c>
      <c r="AM146" s="190">
        <v>81</v>
      </c>
      <c r="AN146" s="190">
        <v>357</v>
      </c>
      <c r="AO146" s="190"/>
      <c r="AP146" s="190">
        <v>119</v>
      </c>
      <c r="AQ146" s="190">
        <v>6</v>
      </c>
      <c r="AR146" s="44">
        <f t="shared" si="49"/>
        <v>200</v>
      </c>
      <c r="AS146" s="921">
        <f t="shared" si="50"/>
        <v>133</v>
      </c>
      <c r="AT146" s="190">
        <v>131</v>
      </c>
      <c r="AU146" s="195">
        <v>2</v>
      </c>
    </row>
    <row r="147" spans="1:47">
      <c r="A147" s="921" t="s">
        <v>471</v>
      </c>
      <c r="B147" s="15"/>
      <c r="C147" s="15"/>
      <c r="D147" s="243">
        <v>5293</v>
      </c>
      <c r="E147" s="243">
        <v>5029</v>
      </c>
      <c r="F147" s="243">
        <v>2309</v>
      </c>
      <c r="G147" s="243">
        <v>2316</v>
      </c>
      <c r="H147" s="243">
        <v>1802</v>
      </c>
      <c r="I147" s="243">
        <v>1782</v>
      </c>
      <c r="J147" s="243">
        <v>709</v>
      </c>
      <c r="K147" s="243">
        <v>770</v>
      </c>
      <c r="L147" s="243">
        <v>649</v>
      </c>
      <c r="M147" s="243">
        <v>566</v>
      </c>
      <c r="N147" s="236">
        <f t="shared" si="45"/>
        <v>10762</v>
      </c>
      <c r="O147" s="236">
        <f t="shared" si="46"/>
        <v>10463</v>
      </c>
      <c r="P147" s="190" t="s">
        <v>471</v>
      </c>
      <c r="Q147" s="190">
        <v>2900</v>
      </c>
      <c r="R147" s="190">
        <v>2552</v>
      </c>
      <c r="S147" s="190">
        <v>1047</v>
      </c>
      <c r="T147" s="190">
        <v>979</v>
      </c>
      <c r="U147" s="190">
        <v>768</v>
      </c>
      <c r="V147" s="190">
        <v>698</v>
      </c>
      <c r="W147" s="190">
        <v>166</v>
      </c>
      <c r="X147" s="190">
        <v>209</v>
      </c>
      <c r="Y147" s="190">
        <v>255</v>
      </c>
      <c r="Z147" s="190">
        <v>233</v>
      </c>
      <c r="AA147" s="236">
        <f t="shared" si="47"/>
        <v>5136</v>
      </c>
      <c r="AB147" s="236">
        <f t="shared" si="48"/>
        <v>4671</v>
      </c>
      <c r="AC147" s="190" t="s">
        <v>471</v>
      </c>
      <c r="AD147" s="46"/>
      <c r="AE147" s="243">
        <v>184</v>
      </c>
      <c r="AF147" s="243">
        <v>180</v>
      </c>
      <c r="AG147" s="243">
        <v>180</v>
      </c>
      <c r="AH147" s="243">
        <v>124</v>
      </c>
      <c r="AI147" s="243">
        <v>126</v>
      </c>
      <c r="AJ147" s="920"/>
      <c r="AK147" s="921">
        <v>398</v>
      </c>
      <c r="AL147" s="190">
        <v>375</v>
      </c>
      <c r="AM147" s="190">
        <v>23</v>
      </c>
      <c r="AN147" s="190">
        <v>563</v>
      </c>
      <c r="AO147" s="190"/>
      <c r="AP147" s="190">
        <v>89</v>
      </c>
      <c r="AQ147" s="190">
        <v>28</v>
      </c>
      <c r="AR147" s="44">
        <f t="shared" si="49"/>
        <v>112</v>
      </c>
      <c r="AS147" s="921">
        <f t="shared" si="50"/>
        <v>193</v>
      </c>
      <c r="AT147" s="190">
        <v>188</v>
      </c>
      <c r="AU147" s="195">
        <v>5</v>
      </c>
    </row>
    <row r="148" spans="1:47">
      <c r="A148" s="921" t="s">
        <v>472</v>
      </c>
      <c r="B148" s="15"/>
      <c r="C148" s="15"/>
      <c r="D148" s="243">
        <v>5454</v>
      </c>
      <c r="E148" s="243">
        <v>5032</v>
      </c>
      <c r="F148" s="243">
        <v>3430</v>
      </c>
      <c r="G148" s="243">
        <v>3246</v>
      </c>
      <c r="H148" s="243">
        <v>2680</v>
      </c>
      <c r="I148" s="243">
        <v>2830</v>
      </c>
      <c r="J148" s="243">
        <v>1601</v>
      </c>
      <c r="K148" s="243">
        <v>1717</v>
      </c>
      <c r="L148" s="243">
        <v>1122</v>
      </c>
      <c r="M148" s="243">
        <v>1319</v>
      </c>
      <c r="N148" s="236">
        <f t="shared" si="45"/>
        <v>14287</v>
      </c>
      <c r="O148" s="236">
        <f t="shared" si="46"/>
        <v>14144</v>
      </c>
      <c r="P148" s="190" t="s">
        <v>472</v>
      </c>
      <c r="Q148" s="190">
        <v>2406</v>
      </c>
      <c r="R148" s="190">
        <v>1968</v>
      </c>
      <c r="S148" s="190">
        <v>1279</v>
      </c>
      <c r="T148" s="190">
        <v>1077</v>
      </c>
      <c r="U148" s="190">
        <v>963</v>
      </c>
      <c r="V148" s="190">
        <v>986</v>
      </c>
      <c r="W148" s="190">
        <v>419</v>
      </c>
      <c r="X148" s="190">
        <v>504</v>
      </c>
      <c r="Y148" s="190">
        <v>360</v>
      </c>
      <c r="Z148" s="190">
        <v>440</v>
      </c>
      <c r="AA148" s="236">
        <f t="shared" si="47"/>
        <v>5427</v>
      </c>
      <c r="AB148" s="236">
        <f t="shared" si="48"/>
        <v>4975</v>
      </c>
      <c r="AC148" s="190" t="s">
        <v>472</v>
      </c>
      <c r="AD148" s="46"/>
      <c r="AE148" s="243">
        <v>214</v>
      </c>
      <c r="AF148" s="243">
        <v>207</v>
      </c>
      <c r="AG148" s="243">
        <v>190</v>
      </c>
      <c r="AH148" s="243">
        <v>146</v>
      </c>
      <c r="AI148" s="243">
        <v>136</v>
      </c>
      <c r="AJ148" s="920"/>
      <c r="AK148" s="921">
        <v>596</v>
      </c>
      <c r="AL148" s="190">
        <v>513</v>
      </c>
      <c r="AM148" s="190">
        <v>83</v>
      </c>
      <c r="AN148" s="190">
        <v>87</v>
      </c>
      <c r="AO148" s="190"/>
      <c r="AP148" s="190">
        <v>0</v>
      </c>
      <c r="AQ148" s="190">
        <v>2</v>
      </c>
      <c r="AR148" s="44">
        <f t="shared" si="49"/>
        <v>83</v>
      </c>
      <c r="AS148" s="921">
        <f t="shared" si="50"/>
        <v>218</v>
      </c>
      <c r="AT148" s="190">
        <v>204</v>
      </c>
      <c r="AU148" s="195">
        <v>14</v>
      </c>
    </row>
    <row r="149" spans="1:47">
      <c r="A149" s="921" t="s">
        <v>562</v>
      </c>
      <c r="B149" s="15"/>
      <c r="C149" s="15"/>
      <c r="D149" s="243">
        <v>524</v>
      </c>
      <c r="E149" s="243">
        <v>469</v>
      </c>
      <c r="F149" s="243">
        <v>506</v>
      </c>
      <c r="G149" s="243">
        <v>471</v>
      </c>
      <c r="H149" s="243">
        <v>406</v>
      </c>
      <c r="I149" s="243">
        <v>377</v>
      </c>
      <c r="J149" s="243">
        <v>243</v>
      </c>
      <c r="K149" s="243">
        <v>264</v>
      </c>
      <c r="L149" s="243">
        <v>146</v>
      </c>
      <c r="M149" s="243">
        <v>168</v>
      </c>
      <c r="N149" s="236">
        <f t="shared" si="45"/>
        <v>1825</v>
      </c>
      <c r="O149" s="236">
        <f t="shared" si="46"/>
        <v>1749</v>
      </c>
      <c r="P149" s="190" t="s">
        <v>562</v>
      </c>
      <c r="Q149" s="190">
        <v>296</v>
      </c>
      <c r="R149" s="190">
        <v>237</v>
      </c>
      <c r="S149" s="190">
        <v>284</v>
      </c>
      <c r="T149" s="190">
        <v>225</v>
      </c>
      <c r="U149" s="190">
        <v>225</v>
      </c>
      <c r="V149" s="190">
        <v>197</v>
      </c>
      <c r="W149" s="190">
        <v>103</v>
      </c>
      <c r="X149" s="190">
        <v>105</v>
      </c>
      <c r="Y149" s="190">
        <v>45</v>
      </c>
      <c r="Z149" s="190">
        <v>65</v>
      </c>
      <c r="AA149" s="236">
        <f t="shared" si="47"/>
        <v>953</v>
      </c>
      <c r="AB149" s="236">
        <f t="shared" si="48"/>
        <v>829</v>
      </c>
      <c r="AC149" s="190" t="s">
        <v>562</v>
      </c>
      <c r="AD149" s="46"/>
      <c r="AE149" s="243">
        <v>21</v>
      </c>
      <c r="AF149" s="243">
        <v>20</v>
      </c>
      <c r="AG149" s="243">
        <v>20</v>
      </c>
      <c r="AH149" s="243">
        <v>18</v>
      </c>
      <c r="AI149" s="243">
        <v>18</v>
      </c>
      <c r="AJ149" s="920"/>
      <c r="AK149" s="921">
        <v>84</v>
      </c>
      <c r="AL149" s="190">
        <v>78</v>
      </c>
      <c r="AM149" s="190">
        <v>6</v>
      </c>
      <c r="AN149" s="190">
        <v>219</v>
      </c>
      <c r="AO149" s="190"/>
      <c r="AP149" s="190">
        <v>15</v>
      </c>
      <c r="AQ149" s="190">
        <v>5</v>
      </c>
      <c r="AR149" s="44">
        <f t="shared" si="49"/>
        <v>21</v>
      </c>
      <c r="AS149" s="921">
        <f t="shared" si="50"/>
        <v>16</v>
      </c>
      <c r="AT149" s="190">
        <v>16</v>
      </c>
      <c r="AU149" s="195"/>
    </row>
    <row r="150" spans="1:47">
      <c r="A150" s="1026" t="s">
        <v>474</v>
      </c>
      <c r="B150" s="15"/>
      <c r="C150" s="15"/>
      <c r="D150" s="243">
        <v>4223</v>
      </c>
      <c r="E150" s="243">
        <v>3677</v>
      </c>
      <c r="F150" s="243">
        <v>2078</v>
      </c>
      <c r="G150" s="243">
        <v>2072</v>
      </c>
      <c r="H150" s="243">
        <v>1497</v>
      </c>
      <c r="I150" s="243">
        <v>1473</v>
      </c>
      <c r="J150" s="243">
        <v>714</v>
      </c>
      <c r="K150" s="243">
        <v>642</v>
      </c>
      <c r="L150" s="243">
        <v>581</v>
      </c>
      <c r="M150" s="243">
        <v>506</v>
      </c>
      <c r="N150" s="236">
        <f t="shared" si="45"/>
        <v>9093</v>
      </c>
      <c r="O150" s="236">
        <f t="shared" si="46"/>
        <v>8370</v>
      </c>
      <c r="P150" s="1027" t="s">
        <v>474</v>
      </c>
      <c r="Q150" s="190">
        <v>2079</v>
      </c>
      <c r="R150" s="190">
        <v>1655</v>
      </c>
      <c r="S150" s="190">
        <v>779</v>
      </c>
      <c r="T150" s="190">
        <v>676</v>
      </c>
      <c r="U150" s="190">
        <v>589</v>
      </c>
      <c r="V150" s="190">
        <v>620</v>
      </c>
      <c r="W150" s="190">
        <v>202</v>
      </c>
      <c r="X150" s="190">
        <v>201</v>
      </c>
      <c r="Y150" s="190">
        <v>215</v>
      </c>
      <c r="Z150" s="190">
        <v>171</v>
      </c>
      <c r="AA150" s="236">
        <f t="shared" si="47"/>
        <v>3864</v>
      </c>
      <c r="AB150" s="236">
        <f t="shared" si="48"/>
        <v>3323</v>
      </c>
      <c r="AC150" s="1027" t="s">
        <v>474</v>
      </c>
      <c r="AD150" s="46"/>
      <c r="AE150" s="243">
        <v>109</v>
      </c>
      <c r="AF150" s="243">
        <v>102</v>
      </c>
      <c r="AG150" s="243">
        <v>90</v>
      </c>
      <c r="AH150" s="243">
        <v>58</v>
      </c>
      <c r="AI150" s="243">
        <v>56</v>
      </c>
      <c r="AJ150" s="920"/>
      <c r="AK150" s="921">
        <v>246</v>
      </c>
      <c r="AL150" s="190">
        <v>225</v>
      </c>
      <c r="AM150" s="190">
        <v>21</v>
      </c>
      <c r="AN150" s="190">
        <v>390</v>
      </c>
      <c r="AO150" s="190"/>
      <c r="AP150" s="190">
        <v>41</v>
      </c>
      <c r="AQ150" s="190">
        <v>0</v>
      </c>
      <c r="AR150" s="44">
        <f t="shared" si="49"/>
        <v>62</v>
      </c>
      <c r="AS150" s="921">
        <f t="shared" si="50"/>
        <v>123</v>
      </c>
      <c r="AT150" s="190">
        <v>118</v>
      </c>
      <c r="AU150" s="195">
        <v>5</v>
      </c>
    </row>
    <row r="151" spans="1:47">
      <c r="A151" s="921" t="s">
        <v>475</v>
      </c>
      <c r="B151" s="15"/>
      <c r="C151" s="15"/>
      <c r="D151" s="243">
        <v>4267</v>
      </c>
      <c r="E151" s="243">
        <v>3976</v>
      </c>
      <c r="F151" s="243">
        <v>1776</v>
      </c>
      <c r="G151" s="243">
        <v>1705</v>
      </c>
      <c r="H151" s="243">
        <v>1292</v>
      </c>
      <c r="I151" s="243">
        <v>1309</v>
      </c>
      <c r="J151" s="243">
        <v>569</v>
      </c>
      <c r="K151" s="243">
        <v>644</v>
      </c>
      <c r="L151" s="243">
        <v>301</v>
      </c>
      <c r="M151" s="243">
        <v>363</v>
      </c>
      <c r="N151" s="236">
        <f t="shared" si="45"/>
        <v>8205</v>
      </c>
      <c r="O151" s="236">
        <f t="shared" si="46"/>
        <v>7997</v>
      </c>
      <c r="P151" s="190" t="s">
        <v>475</v>
      </c>
      <c r="Q151" s="190">
        <v>1631</v>
      </c>
      <c r="R151" s="190">
        <v>1497</v>
      </c>
      <c r="S151" s="190">
        <v>787</v>
      </c>
      <c r="T151" s="190">
        <v>633</v>
      </c>
      <c r="U151" s="190">
        <v>494</v>
      </c>
      <c r="V151" s="190">
        <v>509</v>
      </c>
      <c r="W151" s="190">
        <v>165</v>
      </c>
      <c r="X151" s="190">
        <v>198</v>
      </c>
      <c r="Y151" s="190">
        <v>76</v>
      </c>
      <c r="Z151" s="190">
        <v>95</v>
      </c>
      <c r="AA151" s="236">
        <f t="shared" si="47"/>
        <v>3153</v>
      </c>
      <c r="AB151" s="236">
        <f t="shared" si="48"/>
        <v>2932</v>
      </c>
      <c r="AC151" s="190" t="s">
        <v>475</v>
      </c>
      <c r="AD151" s="46"/>
      <c r="AE151" s="243">
        <v>138</v>
      </c>
      <c r="AF151" s="243">
        <v>120</v>
      </c>
      <c r="AG151" s="243">
        <v>104</v>
      </c>
      <c r="AH151" s="243">
        <v>51</v>
      </c>
      <c r="AI151" s="243">
        <v>34</v>
      </c>
      <c r="AJ151" s="920"/>
      <c r="AK151" s="921">
        <v>272</v>
      </c>
      <c r="AL151" s="190">
        <v>250</v>
      </c>
      <c r="AM151" s="190">
        <v>22</v>
      </c>
      <c r="AN151" s="190">
        <v>265</v>
      </c>
      <c r="AO151" s="190"/>
      <c r="AP151" s="190">
        <v>6</v>
      </c>
      <c r="AQ151" s="190">
        <v>7</v>
      </c>
      <c r="AR151" s="44">
        <f t="shared" si="49"/>
        <v>28</v>
      </c>
      <c r="AS151" s="921">
        <f t="shared" si="50"/>
        <v>141</v>
      </c>
      <c r="AT151" s="190">
        <v>131</v>
      </c>
      <c r="AU151" s="195">
        <v>10</v>
      </c>
    </row>
    <row r="152" spans="1:47">
      <c r="A152" s="921" t="s">
        <v>476</v>
      </c>
      <c r="B152" s="15"/>
      <c r="C152" s="15"/>
      <c r="D152" s="243">
        <v>6962</v>
      </c>
      <c r="E152" s="243">
        <v>6448</v>
      </c>
      <c r="F152" s="243">
        <v>2921</v>
      </c>
      <c r="G152" s="243">
        <v>2859</v>
      </c>
      <c r="H152" s="243">
        <v>2086</v>
      </c>
      <c r="I152" s="243">
        <v>2039</v>
      </c>
      <c r="J152" s="243">
        <v>1163</v>
      </c>
      <c r="K152" s="243">
        <v>1110</v>
      </c>
      <c r="L152" s="243">
        <v>767</v>
      </c>
      <c r="M152" s="243">
        <v>811</v>
      </c>
      <c r="N152" s="236">
        <f t="shared" si="45"/>
        <v>13899</v>
      </c>
      <c r="O152" s="236">
        <f t="shared" si="46"/>
        <v>13267</v>
      </c>
      <c r="P152" s="190" t="s">
        <v>476</v>
      </c>
      <c r="Q152" s="190">
        <v>2799</v>
      </c>
      <c r="R152" s="190">
        <v>2415</v>
      </c>
      <c r="S152" s="190">
        <v>892</v>
      </c>
      <c r="T152" s="190">
        <v>799</v>
      </c>
      <c r="U152" s="190">
        <v>664</v>
      </c>
      <c r="V152" s="190">
        <v>583</v>
      </c>
      <c r="W152" s="190">
        <v>244</v>
      </c>
      <c r="X152" s="190">
        <v>231</v>
      </c>
      <c r="Y152" s="190">
        <v>279</v>
      </c>
      <c r="Z152" s="190">
        <v>321</v>
      </c>
      <c r="AA152" s="236">
        <f t="shared" si="47"/>
        <v>4878</v>
      </c>
      <c r="AB152" s="236">
        <f t="shared" si="48"/>
        <v>4349</v>
      </c>
      <c r="AC152" s="190" t="s">
        <v>476</v>
      </c>
      <c r="AD152" s="46"/>
      <c r="AE152" s="243">
        <v>206</v>
      </c>
      <c r="AF152" s="243">
        <v>190</v>
      </c>
      <c r="AG152" s="243">
        <v>176</v>
      </c>
      <c r="AH152" s="243">
        <v>115</v>
      </c>
      <c r="AI152" s="243">
        <v>98</v>
      </c>
      <c r="AJ152" s="920"/>
      <c r="AK152" s="921">
        <v>399</v>
      </c>
      <c r="AL152" s="190">
        <v>388</v>
      </c>
      <c r="AM152" s="190">
        <v>11</v>
      </c>
      <c r="AN152" s="190">
        <v>386</v>
      </c>
      <c r="AO152" s="190"/>
      <c r="AP152" s="190">
        <v>141</v>
      </c>
      <c r="AQ152" s="190">
        <v>15</v>
      </c>
      <c r="AR152" s="44">
        <f t="shared" si="49"/>
        <v>152</v>
      </c>
      <c r="AS152" s="921">
        <f t="shared" si="50"/>
        <v>254</v>
      </c>
      <c r="AT152" s="190">
        <v>230</v>
      </c>
      <c r="AU152" s="195">
        <v>24</v>
      </c>
    </row>
    <row r="153" spans="1:47">
      <c r="A153" s="994"/>
      <c r="B153" s="994"/>
      <c r="C153" s="994"/>
      <c r="D153" s="1028"/>
      <c r="E153" s="1028"/>
      <c r="F153" s="1028"/>
      <c r="G153" s="1028"/>
      <c r="H153" s="1028"/>
      <c r="I153" s="1028"/>
      <c r="J153" s="1028"/>
      <c r="K153" s="1028"/>
      <c r="L153" s="1028"/>
      <c r="M153" s="1028"/>
      <c r="N153" s="994"/>
      <c r="O153" s="994"/>
      <c r="P153" s="188"/>
      <c r="Q153" s="994"/>
      <c r="R153" s="994"/>
      <c r="S153" s="994"/>
      <c r="T153" s="994"/>
      <c r="U153" s="994"/>
      <c r="V153" s="994"/>
      <c r="W153" s="994"/>
      <c r="X153" s="994"/>
      <c r="Y153" s="994"/>
      <c r="Z153" s="994"/>
      <c r="AA153" s="994"/>
      <c r="AB153" s="994"/>
      <c r="AC153" s="188"/>
      <c r="AD153" s="994"/>
      <c r="AE153" s="994"/>
      <c r="AF153" s="994"/>
      <c r="AG153" s="994"/>
      <c r="AH153" s="994"/>
      <c r="AI153" s="994"/>
      <c r="AJ153" s="994"/>
      <c r="AK153" s="994"/>
      <c r="AL153" s="994"/>
      <c r="AM153" s="994"/>
      <c r="AN153" s="994"/>
      <c r="AO153" s="994"/>
      <c r="AP153" s="994"/>
      <c r="AQ153" s="994"/>
      <c r="AR153" s="1036"/>
      <c r="AS153" s="1036"/>
      <c r="AT153" s="1012"/>
      <c r="AU153" s="1012"/>
    </row>
    <row r="154" spans="1:47">
      <c r="A154" s="64" t="s">
        <v>161</v>
      </c>
      <c r="B154" s="985"/>
      <c r="C154" s="985"/>
      <c r="D154" s="1014"/>
      <c r="E154" s="1014"/>
      <c r="F154" s="1014"/>
      <c r="G154" s="1014"/>
      <c r="H154" s="1014"/>
      <c r="I154" s="1014"/>
      <c r="J154" s="1014"/>
      <c r="K154" s="1014"/>
      <c r="L154" s="1014"/>
      <c r="M154" s="1014"/>
      <c r="N154" s="985"/>
      <c r="O154" s="985"/>
      <c r="Q154" s="985"/>
      <c r="R154" s="985"/>
      <c r="S154" s="985"/>
      <c r="T154" s="985"/>
      <c r="U154" s="985"/>
      <c r="V154" s="985"/>
      <c r="W154" s="985"/>
      <c r="X154" s="985"/>
      <c r="Y154" s="985"/>
      <c r="Z154" s="985"/>
      <c r="AA154" s="985"/>
      <c r="AB154" s="985"/>
      <c r="AD154" s="985"/>
      <c r="AE154" s="985"/>
      <c r="AF154" s="985"/>
      <c r="AG154" s="985"/>
      <c r="AH154" s="985"/>
      <c r="AI154" s="985"/>
      <c r="AJ154" s="985"/>
      <c r="AK154" s="985"/>
      <c r="AL154" s="985"/>
      <c r="AM154" s="985"/>
      <c r="AN154" s="985"/>
      <c r="AO154" s="985"/>
      <c r="AP154" s="985"/>
      <c r="AQ154" s="985"/>
      <c r="AR154" s="985"/>
      <c r="AS154" s="985"/>
      <c r="AT154" s="985"/>
    </row>
    <row r="155" spans="1:47">
      <c r="A155" s="980" t="s">
        <v>502</v>
      </c>
      <c r="B155" s="980"/>
      <c r="C155" s="980"/>
      <c r="D155" s="1013"/>
      <c r="E155" s="1013"/>
      <c r="F155" s="1013"/>
      <c r="G155" s="1013"/>
      <c r="H155" s="1013"/>
      <c r="I155" s="1013"/>
      <c r="J155" s="1013"/>
      <c r="K155" s="1013"/>
      <c r="L155" s="1013"/>
      <c r="M155" s="1013"/>
      <c r="N155" s="980"/>
      <c r="O155" s="980"/>
      <c r="P155" s="181" t="s">
        <v>503</v>
      </c>
      <c r="Q155" s="980"/>
      <c r="R155" s="980"/>
      <c r="S155" s="980"/>
      <c r="T155" s="980"/>
      <c r="U155" s="980"/>
      <c r="V155" s="980"/>
      <c r="W155" s="980"/>
      <c r="X155" s="980"/>
      <c r="Y155" s="980"/>
      <c r="Z155" s="980"/>
      <c r="AA155" s="980"/>
      <c r="AB155" s="980"/>
      <c r="AC155" s="181" t="s">
        <v>504</v>
      </c>
      <c r="AD155" s="980"/>
      <c r="AE155" s="980"/>
      <c r="AF155" s="980"/>
      <c r="AG155" s="980"/>
      <c r="AH155" s="980"/>
      <c r="AI155" s="980"/>
      <c r="AJ155" s="980"/>
      <c r="AK155" s="980"/>
      <c r="AL155" s="980"/>
      <c r="AM155" s="980"/>
      <c r="AN155" s="980"/>
      <c r="AO155" s="980"/>
      <c r="AP155" s="980"/>
      <c r="AQ155" s="980"/>
      <c r="AR155" s="985"/>
      <c r="AS155" s="985"/>
      <c r="AT155" s="985"/>
    </row>
    <row r="156" spans="1:47">
      <c r="A156" s="980" t="s">
        <v>372</v>
      </c>
      <c r="B156" s="980"/>
      <c r="C156" s="980"/>
      <c r="D156" s="1013"/>
      <c r="E156" s="1013"/>
      <c r="F156" s="1013"/>
      <c r="G156" s="1013"/>
      <c r="H156" s="1013"/>
      <c r="I156" s="1013"/>
      <c r="J156" s="1013"/>
      <c r="K156" s="1013"/>
      <c r="L156" s="1013"/>
      <c r="M156" s="1013"/>
      <c r="N156" s="980"/>
      <c r="O156" s="980"/>
      <c r="P156" s="181" t="s">
        <v>372</v>
      </c>
      <c r="Q156" s="980"/>
      <c r="R156" s="980"/>
      <c r="S156" s="980"/>
      <c r="T156" s="980"/>
      <c r="U156" s="980"/>
      <c r="V156" s="980"/>
      <c r="W156" s="980"/>
      <c r="X156" s="980"/>
      <c r="Y156" s="980"/>
      <c r="Z156" s="980"/>
      <c r="AA156" s="980"/>
      <c r="AB156" s="980"/>
      <c r="AC156" s="181" t="s">
        <v>373</v>
      </c>
      <c r="AD156" s="980"/>
      <c r="AE156" s="980"/>
      <c r="AF156" s="980"/>
      <c r="AG156" s="980"/>
      <c r="AH156" s="980"/>
      <c r="AI156" s="980"/>
      <c r="AJ156" s="980"/>
      <c r="AK156" s="980"/>
      <c r="AL156" s="980"/>
      <c r="AM156" s="980"/>
      <c r="AN156" s="980"/>
      <c r="AO156" s="980"/>
      <c r="AP156" s="980"/>
      <c r="AQ156" s="980"/>
      <c r="AR156" s="985"/>
      <c r="AS156" s="985"/>
      <c r="AT156" s="985"/>
    </row>
    <row r="157" spans="1:47">
      <c r="A157" s="980" t="s">
        <v>1</v>
      </c>
      <c r="B157" s="980"/>
      <c r="C157" s="980"/>
      <c r="D157" s="1013"/>
      <c r="E157" s="1013"/>
      <c r="F157" s="1013"/>
      <c r="G157" s="1013"/>
      <c r="H157" s="1013"/>
      <c r="I157" s="1013"/>
      <c r="J157" s="1013"/>
      <c r="K157" s="1013"/>
      <c r="L157" s="1013"/>
      <c r="M157" s="1013"/>
      <c r="N157" s="980"/>
      <c r="O157" s="980"/>
      <c r="P157" s="181" t="s">
        <v>1</v>
      </c>
      <c r="Q157" s="980"/>
      <c r="R157" s="980"/>
      <c r="S157" s="980"/>
      <c r="T157" s="980"/>
      <c r="U157" s="980"/>
      <c r="V157" s="980"/>
      <c r="W157" s="980"/>
      <c r="X157" s="980"/>
      <c r="Y157" s="980"/>
      <c r="Z157" s="980"/>
      <c r="AA157" s="980"/>
      <c r="AB157" s="980"/>
      <c r="AC157" s="181" t="s">
        <v>1</v>
      </c>
      <c r="AD157" s="980"/>
      <c r="AE157" s="980"/>
      <c r="AF157" s="980"/>
      <c r="AG157" s="980"/>
      <c r="AH157" s="980"/>
      <c r="AI157" s="980"/>
      <c r="AJ157" s="980"/>
      <c r="AK157" s="980"/>
      <c r="AL157" s="980"/>
      <c r="AM157" s="980"/>
      <c r="AN157" s="980"/>
      <c r="AO157" s="980"/>
      <c r="AP157" s="980"/>
      <c r="AQ157" s="980"/>
      <c r="AR157" s="985"/>
      <c r="AS157" s="985"/>
      <c r="AT157" s="985"/>
    </row>
    <row r="158" spans="1:47">
      <c r="A158" s="982" t="s">
        <v>505</v>
      </c>
      <c r="B158" s="985"/>
      <c r="C158" s="985"/>
      <c r="D158" s="1014"/>
      <c r="E158" s="1014"/>
      <c r="F158" s="1014"/>
      <c r="G158" s="1014"/>
      <c r="H158" s="1014"/>
      <c r="I158" s="1014"/>
      <c r="J158" s="1014"/>
      <c r="K158" s="1014"/>
      <c r="L158" s="1014" t="s">
        <v>618</v>
      </c>
      <c r="M158" s="1014"/>
      <c r="N158" s="985"/>
      <c r="O158" s="985"/>
      <c r="P158" s="984" t="s">
        <v>505</v>
      </c>
      <c r="Q158" s="985"/>
      <c r="R158" s="985"/>
      <c r="S158" s="985"/>
      <c r="T158" s="985"/>
      <c r="U158" s="985"/>
      <c r="V158" s="985"/>
      <c r="W158" s="985"/>
      <c r="X158" s="985"/>
      <c r="Y158" s="985" t="s">
        <v>618</v>
      </c>
      <c r="Z158" s="985"/>
      <c r="AA158" s="985"/>
      <c r="AB158" s="985"/>
      <c r="AC158" s="984" t="s">
        <v>505</v>
      </c>
      <c r="AD158" s="985"/>
      <c r="AE158" s="985"/>
      <c r="AF158" s="985"/>
      <c r="AG158" s="985"/>
      <c r="AH158" s="985"/>
      <c r="AI158" s="985"/>
      <c r="AJ158" s="985"/>
      <c r="AK158" s="985"/>
      <c r="AL158" s="985"/>
      <c r="AM158" s="985"/>
      <c r="AN158" s="985"/>
      <c r="AO158" s="985"/>
      <c r="AP158" s="985"/>
      <c r="AQ158" s="985" t="s">
        <v>618</v>
      </c>
      <c r="AR158" s="985"/>
      <c r="AS158" s="985"/>
      <c r="AT158" s="985"/>
    </row>
    <row r="159" spans="1:47">
      <c r="B159" s="985"/>
      <c r="C159" s="985"/>
      <c r="D159" s="1014"/>
      <c r="E159" s="1014"/>
      <c r="F159" s="1014"/>
      <c r="G159" s="1014"/>
      <c r="H159" s="1014"/>
      <c r="I159" s="1014"/>
      <c r="J159" s="1014"/>
      <c r="K159" s="1014"/>
      <c r="L159" s="1014"/>
      <c r="M159" s="1014"/>
      <c r="N159" s="985"/>
      <c r="O159" s="985"/>
      <c r="Q159" s="985"/>
      <c r="R159" s="985"/>
      <c r="S159" s="985"/>
      <c r="T159" s="985"/>
      <c r="U159" s="985"/>
      <c r="V159" s="985"/>
      <c r="W159" s="985"/>
      <c r="X159" s="985"/>
      <c r="Y159" s="985"/>
      <c r="Z159" s="985"/>
      <c r="AA159" s="985"/>
      <c r="AB159" s="985"/>
      <c r="AD159" s="985"/>
      <c r="AE159" s="985"/>
      <c r="AF159" s="985"/>
      <c r="AG159" s="985"/>
      <c r="AH159" s="985"/>
      <c r="AI159" s="985"/>
      <c r="AJ159" s="985"/>
      <c r="AK159" s="985"/>
      <c r="AL159" s="985"/>
      <c r="AM159" s="985"/>
      <c r="AN159" s="985"/>
      <c r="AO159" s="985"/>
      <c r="AP159" s="985"/>
      <c r="AQ159" s="985"/>
      <c r="AR159" s="985"/>
      <c r="AS159" s="985"/>
      <c r="AT159" s="985"/>
    </row>
    <row r="160" spans="1:47" ht="18.75" customHeight="1">
      <c r="A160" s="986"/>
      <c r="B160" s="987" t="s">
        <v>108</v>
      </c>
      <c r="C160" s="987"/>
      <c r="D160" s="988" t="s">
        <v>378</v>
      </c>
      <c r="E160" s="989"/>
      <c r="F160" s="988" t="s">
        <v>379</v>
      </c>
      <c r="G160" s="989"/>
      <c r="H160" s="988" t="s">
        <v>380</v>
      </c>
      <c r="I160" s="989"/>
      <c r="J160" s="988" t="s">
        <v>381</v>
      </c>
      <c r="K160" s="989"/>
      <c r="L160" s="988" t="s">
        <v>382</v>
      </c>
      <c r="M160" s="989"/>
      <c r="N160" s="993" t="s">
        <v>377</v>
      </c>
      <c r="O160" s="991"/>
      <c r="P160" s="992"/>
      <c r="Q160" s="993" t="s">
        <v>378</v>
      </c>
      <c r="R160" s="991"/>
      <c r="S160" s="993" t="s">
        <v>379</v>
      </c>
      <c r="T160" s="991"/>
      <c r="U160" s="993" t="s">
        <v>380</v>
      </c>
      <c r="V160" s="991"/>
      <c r="W160" s="993" t="s">
        <v>381</v>
      </c>
      <c r="X160" s="991"/>
      <c r="Y160" s="993" t="s">
        <v>382</v>
      </c>
      <c r="Z160" s="991"/>
      <c r="AA160" s="993" t="s">
        <v>377</v>
      </c>
      <c r="AB160" s="991"/>
      <c r="AC160" s="249"/>
      <c r="AD160" s="1077" t="s">
        <v>383</v>
      </c>
      <c r="AE160" s="1078"/>
      <c r="AF160" s="1078"/>
      <c r="AG160" s="1078"/>
      <c r="AH160" s="1078"/>
      <c r="AI160" s="1078"/>
      <c r="AJ160" s="1079"/>
      <c r="AK160" s="244" t="s">
        <v>384</v>
      </c>
      <c r="AL160" s="251"/>
      <c r="AM160" s="250"/>
      <c r="AN160" s="244" t="s">
        <v>385</v>
      </c>
      <c r="AO160" s="251"/>
      <c r="AP160" s="251"/>
      <c r="AQ160" s="251"/>
      <c r="AR160" s="250"/>
      <c r="AS160" s="660" t="s">
        <v>386</v>
      </c>
      <c r="AT160" s="661"/>
      <c r="AU160" s="250"/>
    </row>
    <row r="161" spans="1:47" ht="24.75" customHeight="1">
      <c r="A161" s="994" t="s">
        <v>387</v>
      </c>
      <c r="B161" s="995" t="s">
        <v>388</v>
      </c>
      <c r="C161" s="996" t="s">
        <v>389</v>
      </c>
      <c r="D161" s="998" t="s">
        <v>388</v>
      </c>
      <c r="E161" s="998" t="s">
        <v>389</v>
      </c>
      <c r="F161" s="998" t="s">
        <v>388</v>
      </c>
      <c r="G161" s="998" t="s">
        <v>389</v>
      </c>
      <c r="H161" s="998" t="s">
        <v>388</v>
      </c>
      <c r="I161" s="998" t="s">
        <v>389</v>
      </c>
      <c r="J161" s="998" t="s">
        <v>388</v>
      </c>
      <c r="K161" s="998" t="s">
        <v>389</v>
      </c>
      <c r="L161" s="998" t="s">
        <v>388</v>
      </c>
      <c r="M161" s="998" t="s">
        <v>389</v>
      </c>
      <c r="N161" s="996" t="s">
        <v>388</v>
      </c>
      <c r="O161" s="996" t="s">
        <v>389</v>
      </c>
      <c r="P161" s="188" t="s">
        <v>387</v>
      </c>
      <c r="Q161" s="996" t="s">
        <v>388</v>
      </c>
      <c r="R161" s="996" t="s">
        <v>389</v>
      </c>
      <c r="S161" s="996" t="s">
        <v>388</v>
      </c>
      <c r="T161" s="996" t="s">
        <v>389</v>
      </c>
      <c r="U161" s="996" t="s">
        <v>388</v>
      </c>
      <c r="V161" s="996" t="s">
        <v>389</v>
      </c>
      <c r="W161" s="996" t="s">
        <v>388</v>
      </c>
      <c r="X161" s="996" t="s">
        <v>389</v>
      </c>
      <c r="Y161" s="996" t="s">
        <v>388</v>
      </c>
      <c r="Z161" s="996" t="s">
        <v>389</v>
      </c>
      <c r="AA161" s="996" t="s">
        <v>388</v>
      </c>
      <c r="AB161" s="996" t="s">
        <v>389</v>
      </c>
      <c r="AC161" s="253" t="s">
        <v>387</v>
      </c>
      <c r="AD161" s="621" t="s">
        <v>8</v>
      </c>
      <c r="AE161" s="615" t="s">
        <v>396</v>
      </c>
      <c r="AF161" s="615" t="s">
        <v>397</v>
      </c>
      <c r="AG161" s="615" t="s">
        <v>398</v>
      </c>
      <c r="AH161" s="615" t="s">
        <v>399</v>
      </c>
      <c r="AI161" s="615" t="s">
        <v>400</v>
      </c>
      <c r="AJ161" s="622" t="s">
        <v>95</v>
      </c>
      <c r="AK161" s="630" t="s">
        <v>86</v>
      </c>
      <c r="AL161" s="999" t="s">
        <v>9</v>
      </c>
      <c r="AM161" s="1000" t="s">
        <v>673</v>
      </c>
      <c r="AN161" s="1000" t="s">
        <v>85</v>
      </c>
      <c r="AO161" s="1000" t="s">
        <v>81</v>
      </c>
      <c r="AP161" s="1000" t="s">
        <v>82</v>
      </c>
      <c r="AQ161" s="1000" t="s">
        <v>83</v>
      </c>
      <c r="AR161" s="624" t="s">
        <v>377</v>
      </c>
      <c r="AS161" s="630" t="s">
        <v>111</v>
      </c>
      <c r="AT161" s="630" t="s">
        <v>117</v>
      </c>
      <c r="AU161" s="624" t="s">
        <v>87</v>
      </c>
    </row>
    <row r="162" spans="1:47">
      <c r="A162" s="921"/>
      <c r="B162" s="1016"/>
      <c r="C162" s="1016"/>
      <c r="D162" s="1017"/>
      <c r="E162" s="1017"/>
      <c r="F162" s="1017"/>
      <c r="G162" s="1017"/>
      <c r="H162" s="1017"/>
      <c r="I162" s="1017"/>
      <c r="J162" s="1017"/>
      <c r="K162" s="1017"/>
      <c r="L162" s="1017"/>
      <c r="M162" s="1017"/>
      <c r="N162" s="986"/>
      <c r="O162" s="986"/>
      <c r="P162" s="190"/>
      <c r="Q162" s="986"/>
      <c r="R162" s="986"/>
      <c r="S162" s="986"/>
      <c r="T162" s="986"/>
      <c r="U162" s="986"/>
      <c r="V162" s="986"/>
      <c r="W162" s="986"/>
      <c r="X162" s="986"/>
      <c r="Y162" s="986"/>
      <c r="Z162" s="986"/>
      <c r="AA162" s="986"/>
      <c r="AB162" s="986"/>
      <c r="AC162" s="249"/>
      <c r="AD162" s="249"/>
      <c r="AE162" s="438"/>
      <c r="AF162" s="438"/>
      <c r="AG162" s="438"/>
      <c r="AH162" s="438"/>
      <c r="AI162" s="438"/>
      <c r="AJ162" s="249"/>
      <c r="AK162" s="438"/>
      <c r="AL162" s="1018"/>
      <c r="AM162" s="438"/>
      <c r="AN162" s="438"/>
      <c r="AO162" s="438"/>
      <c r="AP162" s="1019"/>
      <c r="AQ162" s="438"/>
      <c r="AR162" s="438"/>
      <c r="AS162" s="438"/>
      <c r="AT162" s="438"/>
      <c r="AU162" s="249"/>
    </row>
    <row r="163" spans="1:47" s="1001" customFormat="1">
      <c r="A163" s="15" t="s">
        <v>407</v>
      </c>
      <c r="B163" s="226">
        <f>SUM(B165:B183)</f>
        <v>0</v>
      </c>
      <c r="C163" s="226">
        <f>SUM(C165:C183)</f>
        <v>0</v>
      </c>
      <c r="D163" s="46">
        <f t="shared" ref="D163:M163" si="51">SUM(D165:D185)</f>
        <v>41193</v>
      </c>
      <c r="E163" s="46">
        <f t="shared" si="51"/>
        <v>43360</v>
      </c>
      <c r="F163" s="46">
        <f t="shared" si="51"/>
        <v>18591</v>
      </c>
      <c r="G163" s="46">
        <f t="shared" si="51"/>
        <v>20284</v>
      </c>
      <c r="H163" s="46">
        <f t="shared" si="51"/>
        <v>13249</v>
      </c>
      <c r="I163" s="46">
        <f t="shared" si="51"/>
        <v>15087</v>
      </c>
      <c r="J163" s="46">
        <f t="shared" si="51"/>
        <v>7724</v>
      </c>
      <c r="K163" s="46">
        <f t="shared" si="51"/>
        <v>8608</v>
      </c>
      <c r="L163" s="46">
        <f t="shared" si="51"/>
        <v>5301</v>
      </c>
      <c r="M163" s="46">
        <f t="shared" si="51"/>
        <v>5651</v>
      </c>
      <c r="N163" s="15">
        <f>SUM(N165:N185)</f>
        <v>86058</v>
      </c>
      <c r="O163" s="15">
        <f>SUM(O165:O185)</f>
        <v>92990</v>
      </c>
      <c r="P163" s="236" t="s">
        <v>407</v>
      </c>
      <c r="Q163" s="15">
        <f t="shared" ref="Q163:Z163" si="52">SUM(Q165:Q185)</f>
        <v>15542</v>
      </c>
      <c r="R163" s="15">
        <f t="shared" si="52"/>
        <v>15728</v>
      </c>
      <c r="S163" s="15">
        <f t="shared" si="52"/>
        <v>5649</v>
      </c>
      <c r="T163" s="15">
        <f t="shared" si="52"/>
        <v>5798</v>
      </c>
      <c r="U163" s="15">
        <f t="shared" si="52"/>
        <v>3963</v>
      </c>
      <c r="V163" s="15">
        <f t="shared" si="52"/>
        <v>4581</v>
      </c>
      <c r="W163" s="15">
        <f t="shared" si="52"/>
        <v>1837</v>
      </c>
      <c r="X163" s="15">
        <f t="shared" si="52"/>
        <v>2032</v>
      </c>
      <c r="Y163" s="15">
        <f t="shared" si="52"/>
        <v>1466</v>
      </c>
      <c r="Z163" s="15">
        <f t="shared" si="52"/>
        <v>1475</v>
      </c>
      <c r="AA163" s="15">
        <f>SUM(AA165:AA185)</f>
        <v>28457</v>
      </c>
      <c r="AB163" s="15">
        <f>SUM(AB165:AB185)</f>
        <v>29614</v>
      </c>
      <c r="AC163" s="236" t="s">
        <v>407</v>
      </c>
      <c r="AD163" s="15">
        <f t="shared" ref="AD163:AU163" si="53">SUM(AD165:AD185)</f>
        <v>0</v>
      </c>
      <c r="AE163" s="15">
        <f t="shared" si="53"/>
        <v>1747</v>
      </c>
      <c r="AF163" s="15">
        <f t="shared" si="53"/>
        <v>1404</v>
      </c>
      <c r="AG163" s="15">
        <f t="shared" si="53"/>
        <v>1180</v>
      </c>
      <c r="AH163" s="15">
        <f t="shared" si="53"/>
        <v>845</v>
      </c>
      <c r="AI163" s="15">
        <f t="shared" si="53"/>
        <v>623</v>
      </c>
      <c r="AJ163" s="15">
        <f t="shared" si="53"/>
        <v>5799</v>
      </c>
      <c r="AK163" s="15">
        <f t="shared" si="53"/>
        <v>3335</v>
      </c>
      <c r="AL163" s="15">
        <f t="shared" si="53"/>
        <v>3042</v>
      </c>
      <c r="AM163" s="15">
        <f t="shared" si="53"/>
        <v>293</v>
      </c>
      <c r="AN163" s="15">
        <f t="shared" si="53"/>
        <v>4146</v>
      </c>
      <c r="AO163" s="15">
        <f t="shared" si="53"/>
        <v>2053</v>
      </c>
      <c r="AP163" s="15">
        <f t="shared" si="53"/>
        <v>299</v>
      </c>
      <c r="AQ163" s="15">
        <f t="shared" si="53"/>
        <v>227</v>
      </c>
      <c r="AR163" s="15">
        <f t="shared" si="53"/>
        <v>592</v>
      </c>
      <c r="AS163" s="15">
        <f t="shared" si="53"/>
        <v>1474</v>
      </c>
      <c r="AT163" s="15">
        <f t="shared" si="53"/>
        <v>1474</v>
      </c>
      <c r="AU163" s="15">
        <f t="shared" si="53"/>
        <v>0</v>
      </c>
    </row>
    <row r="164" spans="1:47">
      <c r="A164" s="93"/>
      <c r="B164" s="93"/>
      <c r="C164" s="93"/>
      <c r="D164" s="227"/>
      <c r="E164" s="227"/>
      <c r="F164" s="227"/>
      <c r="G164" s="227"/>
      <c r="H164" s="227"/>
      <c r="I164" s="227"/>
      <c r="J164" s="227"/>
      <c r="K164" s="227"/>
      <c r="L164" s="227"/>
      <c r="M164" s="227"/>
      <c r="N164" s="93"/>
      <c r="O164" s="93"/>
      <c r="P164" s="190"/>
      <c r="Q164" s="921"/>
      <c r="R164" s="921"/>
      <c r="S164" s="921"/>
      <c r="T164" s="921"/>
      <c r="U164" s="921"/>
      <c r="V164" s="921"/>
      <c r="W164" s="921"/>
      <c r="X164" s="921"/>
      <c r="Y164" s="921"/>
      <c r="Z164" s="921"/>
      <c r="AA164" s="921"/>
      <c r="AB164" s="921"/>
      <c r="AC164" s="190"/>
      <c r="AD164" s="921"/>
      <c r="AE164" s="921"/>
      <c r="AF164" s="921"/>
      <c r="AG164" s="921"/>
      <c r="AH164" s="921"/>
      <c r="AI164" s="921"/>
      <c r="AJ164" s="921"/>
      <c r="AK164" s="921"/>
      <c r="AL164" s="921"/>
      <c r="AM164" s="921"/>
      <c r="AN164" s="921"/>
      <c r="AO164" s="921"/>
      <c r="AP164" s="921"/>
      <c r="AQ164" s="921"/>
      <c r="AR164" s="921"/>
      <c r="AS164" s="1031"/>
      <c r="AT164" s="921"/>
      <c r="AU164" s="1005"/>
    </row>
    <row r="165" spans="1:47">
      <c r="A165" s="921" t="s">
        <v>506</v>
      </c>
      <c r="B165" s="92"/>
      <c r="C165" s="92"/>
      <c r="D165" s="1024">
        <v>2439</v>
      </c>
      <c r="E165" s="1024">
        <v>2288</v>
      </c>
      <c r="F165" s="1024">
        <v>1611</v>
      </c>
      <c r="G165" s="1024">
        <v>1644</v>
      </c>
      <c r="H165" s="1024">
        <v>1547</v>
      </c>
      <c r="I165" s="1024">
        <v>1615</v>
      </c>
      <c r="J165" s="1024">
        <v>1118</v>
      </c>
      <c r="K165" s="1024">
        <v>1148</v>
      </c>
      <c r="L165" s="1024">
        <v>825</v>
      </c>
      <c r="M165" s="1024">
        <v>918</v>
      </c>
      <c r="N165" s="15">
        <f t="shared" ref="N165:N185" si="54">D165+F165+H165+J165+L165</f>
        <v>7540</v>
      </c>
      <c r="O165" s="15">
        <f t="shared" ref="O165:O185" si="55">E165+G165+I165+K165+M165</f>
        <v>7613</v>
      </c>
      <c r="P165" s="190" t="s">
        <v>506</v>
      </c>
      <c r="Q165" s="921">
        <v>975</v>
      </c>
      <c r="R165" s="921">
        <v>940</v>
      </c>
      <c r="S165" s="921">
        <v>610</v>
      </c>
      <c r="T165" s="921">
        <v>511</v>
      </c>
      <c r="U165" s="921">
        <v>600</v>
      </c>
      <c r="V165" s="921">
        <v>600</v>
      </c>
      <c r="W165" s="921">
        <v>344</v>
      </c>
      <c r="X165" s="921">
        <v>378</v>
      </c>
      <c r="Y165" s="921">
        <v>186</v>
      </c>
      <c r="Z165" s="921">
        <v>207</v>
      </c>
      <c r="AA165" s="15">
        <f t="shared" ref="AA165:AA185" si="56">Q165+S165+U165+W165+Y165</f>
        <v>2715</v>
      </c>
      <c r="AB165" s="15">
        <f t="shared" ref="AB165:AB185" si="57">R165+T165+V165+X165+Z165</f>
        <v>2636</v>
      </c>
      <c r="AC165" s="190" t="s">
        <v>506</v>
      </c>
      <c r="AD165" s="15"/>
      <c r="AE165" s="190">
        <v>86</v>
      </c>
      <c r="AF165" s="190">
        <v>70</v>
      </c>
      <c r="AG165" s="190">
        <v>71</v>
      </c>
      <c r="AH165" s="190">
        <v>59</v>
      </c>
      <c r="AI165" s="190">
        <v>44</v>
      </c>
      <c r="AJ165" s="917">
        <f>SUM(AE165:AI165)</f>
        <v>330</v>
      </c>
      <c r="AK165" s="918">
        <f>+AL165+AM165</f>
        <v>234</v>
      </c>
      <c r="AL165" s="184">
        <v>230</v>
      </c>
      <c r="AM165" s="190">
        <v>4</v>
      </c>
      <c r="AN165" s="921">
        <v>361</v>
      </c>
      <c r="AO165" s="921">
        <v>307</v>
      </c>
      <c r="AP165" s="921">
        <v>0</v>
      </c>
      <c r="AQ165" s="190">
        <v>88</v>
      </c>
      <c r="AR165" s="44">
        <f t="shared" ref="AR165:AR185" si="58">AM165+AP165</f>
        <v>4</v>
      </c>
      <c r="AS165" s="217">
        <f>+AT165+AU165</f>
        <v>20</v>
      </c>
      <c r="AT165" s="921">
        <v>20</v>
      </c>
      <c r="AU165" s="1005">
        <v>0</v>
      </c>
    </row>
    <row r="166" spans="1:47">
      <c r="A166" s="921" t="s">
        <v>507</v>
      </c>
      <c r="B166" s="92"/>
      <c r="C166" s="92"/>
      <c r="D166" s="1024">
        <v>5547</v>
      </c>
      <c r="E166" s="1024">
        <v>5749</v>
      </c>
      <c r="F166" s="1024">
        <v>2517</v>
      </c>
      <c r="G166" s="1024">
        <v>2908</v>
      </c>
      <c r="H166" s="1024">
        <v>1526</v>
      </c>
      <c r="I166" s="1024">
        <v>1948</v>
      </c>
      <c r="J166" s="1024">
        <v>889</v>
      </c>
      <c r="K166" s="1024">
        <v>1060</v>
      </c>
      <c r="L166" s="1024">
        <v>618</v>
      </c>
      <c r="M166" s="1024">
        <v>716</v>
      </c>
      <c r="N166" s="15">
        <f t="shared" si="54"/>
        <v>11097</v>
      </c>
      <c r="O166" s="15">
        <f t="shared" si="55"/>
        <v>12381</v>
      </c>
      <c r="P166" s="190" t="s">
        <v>507</v>
      </c>
      <c r="Q166" s="921">
        <v>2376</v>
      </c>
      <c r="R166" s="921">
        <v>2267</v>
      </c>
      <c r="S166" s="921">
        <v>803</v>
      </c>
      <c r="T166" s="921">
        <v>969</v>
      </c>
      <c r="U166" s="921">
        <v>396</v>
      </c>
      <c r="V166" s="921">
        <v>574</v>
      </c>
      <c r="W166" s="921">
        <v>147</v>
      </c>
      <c r="X166" s="921">
        <v>162</v>
      </c>
      <c r="Y166" s="921">
        <v>138</v>
      </c>
      <c r="Z166" s="921">
        <v>154</v>
      </c>
      <c r="AA166" s="15">
        <f t="shared" si="56"/>
        <v>3860</v>
      </c>
      <c r="AB166" s="15">
        <f t="shared" si="57"/>
        <v>4126</v>
      </c>
      <c r="AC166" s="190" t="s">
        <v>507</v>
      </c>
      <c r="AD166" s="15"/>
      <c r="AE166" s="190">
        <v>208</v>
      </c>
      <c r="AF166" s="190">
        <v>166</v>
      </c>
      <c r="AG166" s="190">
        <v>146</v>
      </c>
      <c r="AH166" s="190">
        <v>119</v>
      </c>
      <c r="AI166" s="190">
        <v>105</v>
      </c>
      <c r="AJ166" s="917">
        <f t="shared" ref="AJ166:AJ185" si="59">SUM(AE166:AI166)</f>
        <v>744</v>
      </c>
      <c r="AK166" s="918">
        <f t="shared" ref="AK166:AK185" si="60">+AL166+AM166</f>
        <v>493</v>
      </c>
      <c r="AL166" s="184">
        <v>444</v>
      </c>
      <c r="AM166" s="190">
        <v>49</v>
      </c>
      <c r="AN166" s="921">
        <v>570</v>
      </c>
      <c r="AO166" s="921">
        <v>170</v>
      </c>
      <c r="AP166" s="921">
        <v>63</v>
      </c>
      <c r="AQ166" s="190">
        <v>5</v>
      </c>
      <c r="AR166" s="44">
        <f t="shared" si="58"/>
        <v>112</v>
      </c>
      <c r="AS166" s="217">
        <f t="shared" ref="AS166:AS185" si="61">+AT166+AU166</f>
        <v>175</v>
      </c>
      <c r="AT166" s="921">
        <v>175</v>
      </c>
      <c r="AU166" s="1005">
        <v>0</v>
      </c>
    </row>
    <row r="167" spans="1:47">
      <c r="A167" s="921" t="s">
        <v>508</v>
      </c>
      <c r="B167" s="92"/>
      <c r="C167" s="92"/>
      <c r="D167" s="1024">
        <v>2606</v>
      </c>
      <c r="E167" s="1024">
        <v>2849</v>
      </c>
      <c r="F167" s="1024">
        <v>858</v>
      </c>
      <c r="G167" s="1024">
        <v>1018</v>
      </c>
      <c r="H167" s="1024">
        <v>630</v>
      </c>
      <c r="I167" s="1024">
        <v>859</v>
      </c>
      <c r="J167" s="1024">
        <v>354</v>
      </c>
      <c r="K167" s="1024">
        <v>472</v>
      </c>
      <c r="L167" s="1024">
        <v>274</v>
      </c>
      <c r="M167" s="1024">
        <v>295</v>
      </c>
      <c r="N167" s="15">
        <f t="shared" si="54"/>
        <v>4722</v>
      </c>
      <c r="O167" s="15">
        <f t="shared" si="55"/>
        <v>5493</v>
      </c>
      <c r="P167" s="190" t="s">
        <v>508</v>
      </c>
      <c r="Q167" s="921">
        <v>965</v>
      </c>
      <c r="R167" s="921">
        <v>965</v>
      </c>
      <c r="S167" s="921">
        <v>282</v>
      </c>
      <c r="T167" s="921">
        <v>356</v>
      </c>
      <c r="U167" s="921">
        <v>206</v>
      </c>
      <c r="V167" s="921">
        <v>305</v>
      </c>
      <c r="W167" s="921">
        <v>69</v>
      </c>
      <c r="X167" s="921">
        <v>93</v>
      </c>
      <c r="Y167" s="921">
        <v>78</v>
      </c>
      <c r="Z167" s="921">
        <v>74</v>
      </c>
      <c r="AA167" s="15">
        <f t="shared" si="56"/>
        <v>1600</v>
      </c>
      <c r="AB167" s="15">
        <f t="shared" si="57"/>
        <v>1793</v>
      </c>
      <c r="AC167" s="190" t="s">
        <v>508</v>
      </c>
      <c r="AD167" s="15"/>
      <c r="AE167" s="190">
        <v>89</v>
      </c>
      <c r="AF167" s="190">
        <v>73</v>
      </c>
      <c r="AG167" s="190">
        <v>67</v>
      </c>
      <c r="AH167" s="190">
        <v>53</v>
      </c>
      <c r="AI167" s="190">
        <v>45</v>
      </c>
      <c r="AJ167" s="917">
        <f t="shared" si="59"/>
        <v>327</v>
      </c>
      <c r="AK167" s="918">
        <f t="shared" si="60"/>
        <v>176</v>
      </c>
      <c r="AL167" s="184">
        <v>162</v>
      </c>
      <c r="AM167" s="190">
        <v>14</v>
      </c>
      <c r="AN167" s="921">
        <v>215</v>
      </c>
      <c r="AO167" s="921">
        <v>104</v>
      </c>
      <c r="AP167" s="921">
        <v>26</v>
      </c>
      <c r="AQ167" s="190">
        <v>0</v>
      </c>
      <c r="AR167" s="44">
        <f t="shared" si="58"/>
        <v>40</v>
      </c>
      <c r="AS167" s="217">
        <f t="shared" si="61"/>
        <v>77</v>
      </c>
      <c r="AT167" s="921">
        <v>77</v>
      </c>
      <c r="AU167" s="1005">
        <v>0</v>
      </c>
    </row>
    <row r="168" spans="1:47">
      <c r="A168" s="921" t="s">
        <v>509</v>
      </c>
      <c r="B168" s="92"/>
      <c r="C168" s="92"/>
      <c r="D168" s="1024">
        <v>2871</v>
      </c>
      <c r="E168" s="1024">
        <v>3251</v>
      </c>
      <c r="F168" s="1024">
        <v>1352</v>
      </c>
      <c r="G168" s="1024">
        <v>1633</v>
      </c>
      <c r="H168" s="1024">
        <v>1001</v>
      </c>
      <c r="I168" s="1024">
        <v>1364</v>
      </c>
      <c r="J168" s="1024">
        <v>550</v>
      </c>
      <c r="K168" s="1024">
        <v>769</v>
      </c>
      <c r="L168" s="1024">
        <v>329</v>
      </c>
      <c r="M168" s="1024">
        <v>453</v>
      </c>
      <c r="N168" s="15">
        <f t="shared" si="54"/>
        <v>6103</v>
      </c>
      <c r="O168" s="15">
        <f t="shared" si="55"/>
        <v>7470</v>
      </c>
      <c r="P168" s="190" t="s">
        <v>509</v>
      </c>
      <c r="Q168" s="921">
        <v>1065</v>
      </c>
      <c r="R168" s="921">
        <v>1189</v>
      </c>
      <c r="S168" s="921">
        <v>445</v>
      </c>
      <c r="T168" s="921">
        <v>409</v>
      </c>
      <c r="U168" s="921">
        <v>319</v>
      </c>
      <c r="V168" s="921">
        <v>418</v>
      </c>
      <c r="W168" s="921">
        <v>108</v>
      </c>
      <c r="X168" s="921">
        <v>137</v>
      </c>
      <c r="Y168" s="921">
        <v>130</v>
      </c>
      <c r="Z168" s="921">
        <v>137</v>
      </c>
      <c r="AA168" s="15">
        <f t="shared" si="56"/>
        <v>2067</v>
      </c>
      <c r="AB168" s="15">
        <f t="shared" si="57"/>
        <v>2290</v>
      </c>
      <c r="AC168" s="190" t="s">
        <v>509</v>
      </c>
      <c r="AD168" s="15"/>
      <c r="AE168" s="190">
        <v>116</v>
      </c>
      <c r="AF168" s="190">
        <v>94</v>
      </c>
      <c r="AG168" s="190">
        <v>74</v>
      </c>
      <c r="AH168" s="190">
        <v>53</v>
      </c>
      <c r="AI168" s="190">
        <v>30</v>
      </c>
      <c r="AJ168" s="917">
        <f t="shared" si="59"/>
        <v>367</v>
      </c>
      <c r="AK168" s="918">
        <f t="shared" si="60"/>
        <v>182</v>
      </c>
      <c r="AL168" s="184">
        <v>182</v>
      </c>
      <c r="AM168" s="190">
        <v>0</v>
      </c>
      <c r="AN168" s="921">
        <v>228</v>
      </c>
      <c r="AO168" s="921">
        <v>98</v>
      </c>
      <c r="AP168" s="921">
        <v>5</v>
      </c>
      <c r="AQ168" s="190">
        <v>1</v>
      </c>
      <c r="AR168" s="44">
        <f t="shared" si="58"/>
        <v>5</v>
      </c>
      <c r="AS168" s="217">
        <f t="shared" si="61"/>
        <v>102</v>
      </c>
      <c r="AT168" s="921">
        <v>102</v>
      </c>
      <c r="AU168" s="1005">
        <v>0</v>
      </c>
    </row>
    <row r="169" spans="1:47">
      <c r="A169" s="921" t="s">
        <v>510</v>
      </c>
      <c r="B169" s="92"/>
      <c r="C169" s="92"/>
      <c r="D169" s="1024">
        <v>2300</v>
      </c>
      <c r="E169" s="1024">
        <v>3051</v>
      </c>
      <c r="F169" s="1024">
        <v>592</v>
      </c>
      <c r="G169" s="1024">
        <v>819</v>
      </c>
      <c r="H169" s="1024">
        <v>383</v>
      </c>
      <c r="I169" s="1024">
        <v>570</v>
      </c>
      <c r="J169" s="1024">
        <v>229</v>
      </c>
      <c r="K169" s="1024">
        <v>292</v>
      </c>
      <c r="L169" s="1024">
        <v>131</v>
      </c>
      <c r="M169" s="1024">
        <v>146</v>
      </c>
      <c r="N169" s="15">
        <f t="shared" si="54"/>
        <v>3635</v>
      </c>
      <c r="O169" s="15">
        <f t="shared" si="55"/>
        <v>4878</v>
      </c>
      <c r="P169" s="190" t="s">
        <v>510</v>
      </c>
      <c r="Q169" s="921">
        <v>383</v>
      </c>
      <c r="R169" s="921">
        <v>570</v>
      </c>
      <c r="S169" s="921">
        <v>150</v>
      </c>
      <c r="T169" s="921">
        <v>145</v>
      </c>
      <c r="U169" s="921">
        <v>103</v>
      </c>
      <c r="V169" s="921">
        <v>177</v>
      </c>
      <c r="W169" s="921">
        <v>54</v>
      </c>
      <c r="X169" s="921">
        <v>71</v>
      </c>
      <c r="Y169" s="921">
        <v>35</v>
      </c>
      <c r="Z169" s="921">
        <v>44</v>
      </c>
      <c r="AA169" s="15">
        <f t="shared" si="56"/>
        <v>725</v>
      </c>
      <c r="AB169" s="15">
        <f t="shared" si="57"/>
        <v>1007</v>
      </c>
      <c r="AC169" s="190" t="s">
        <v>510</v>
      </c>
      <c r="AD169" s="15"/>
      <c r="AE169" s="190">
        <v>98</v>
      </c>
      <c r="AF169" s="190">
        <v>61</v>
      </c>
      <c r="AG169" s="190">
        <v>49</v>
      </c>
      <c r="AH169" s="190">
        <v>38</v>
      </c>
      <c r="AI169" s="190">
        <v>25</v>
      </c>
      <c r="AJ169" s="917">
        <f t="shared" si="59"/>
        <v>271</v>
      </c>
      <c r="AK169" s="918">
        <f t="shared" si="60"/>
        <v>145</v>
      </c>
      <c r="AL169" s="184">
        <v>131</v>
      </c>
      <c r="AM169" s="190">
        <v>14</v>
      </c>
      <c r="AN169" s="921">
        <v>133</v>
      </c>
      <c r="AO169" s="921">
        <v>52</v>
      </c>
      <c r="AP169" s="921">
        <v>27</v>
      </c>
      <c r="AQ169" s="190">
        <v>7</v>
      </c>
      <c r="AR169" s="44">
        <f t="shared" si="58"/>
        <v>41</v>
      </c>
      <c r="AS169" s="217">
        <f t="shared" si="61"/>
        <v>91</v>
      </c>
      <c r="AT169" s="921">
        <v>91</v>
      </c>
      <c r="AU169" s="1005">
        <v>0</v>
      </c>
    </row>
    <row r="170" spans="1:47">
      <c r="A170" s="921" t="s">
        <v>511</v>
      </c>
      <c r="B170" s="92"/>
      <c r="C170" s="92"/>
      <c r="D170" s="1024">
        <v>856</v>
      </c>
      <c r="E170" s="1024">
        <v>843</v>
      </c>
      <c r="F170" s="1024">
        <v>282</v>
      </c>
      <c r="G170" s="1024">
        <v>307</v>
      </c>
      <c r="H170" s="1024">
        <v>172</v>
      </c>
      <c r="I170" s="1024">
        <v>163</v>
      </c>
      <c r="J170" s="1024">
        <v>85</v>
      </c>
      <c r="K170" s="1024">
        <v>132</v>
      </c>
      <c r="L170" s="1024">
        <v>56</v>
      </c>
      <c r="M170" s="1024">
        <v>46</v>
      </c>
      <c r="N170" s="15">
        <f t="shared" si="54"/>
        <v>1451</v>
      </c>
      <c r="O170" s="15">
        <f t="shared" si="55"/>
        <v>1491</v>
      </c>
      <c r="P170" s="190" t="s">
        <v>511</v>
      </c>
      <c r="Q170" s="921">
        <v>262</v>
      </c>
      <c r="R170" s="921">
        <v>302</v>
      </c>
      <c r="S170" s="921">
        <v>76</v>
      </c>
      <c r="T170" s="921">
        <v>95</v>
      </c>
      <c r="U170" s="921">
        <v>68</v>
      </c>
      <c r="V170" s="921">
        <v>54</v>
      </c>
      <c r="W170" s="921">
        <v>26</v>
      </c>
      <c r="X170" s="921">
        <v>34</v>
      </c>
      <c r="Y170" s="921">
        <v>16</v>
      </c>
      <c r="Z170" s="921">
        <v>9</v>
      </c>
      <c r="AA170" s="15">
        <f t="shared" si="56"/>
        <v>448</v>
      </c>
      <c r="AB170" s="15">
        <f t="shared" si="57"/>
        <v>494</v>
      </c>
      <c r="AC170" s="190" t="s">
        <v>511</v>
      </c>
      <c r="AD170" s="15"/>
      <c r="AE170" s="190">
        <v>44</v>
      </c>
      <c r="AF170" s="190">
        <v>33</v>
      </c>
      <c r="AG170" s="190">
        <v>22</v>
      </c>
      <c r="AH170" s="190">
        <v>9</v>
      </c>
      <c r="AI170" s="190">
        <v>4</v>
      </c>
      <c r="AJ170" s="917">
        <f t="shared" si="59"/>
        <v>112</v>
      </c>
      <c r="AK170" s="918">
        <f t="shared" si="60"/>
        <v>70</v>
      </c>
      <c r="AL170" s="184">
        <v>65</v>
      </c>
      <c r="AM170" s="190">
        <v>5</v>
      </c>
      <c r="AN170" s="921">
        <v>98</v>
      </c>
      <c r="AO170" s="921">
        <v>49</v>
      </c>
      <c r="AP170" s="921">
        <v>1</v>
      </c>
      <c r="AQ170" s="190">
        <v>0</v>
      </c>
      <c r="AR170" s="44">
        <f t="shared" si="58"/>
        <v>6</v>
      </c>
      <c r="AS170" s="217">
        <f t="shared" si="61"/>
        <v>38</v>
      </c>
      <c r="AT170" s="921">
        <v>38</v>
      </c>
      <c r="AU170" s="1005">
        <v>0</v>
      </c>
    </row>
    <row r="171" spans="1:47">
      <c r="A171" s="921" t="s">
        <v>512</v>
      </c>
      <c r="B171" s="92"/>
      <c r="C171" s="92"/>
      <c r="D171" s="1024">
        <v>1607</v>
      </c>
      <c r="E171" s="1024">
        <v>1468</v>
      </c>
      <c r="F171" s="1024">
        <v>515</v>
      </c>
      <c r="G171" s="1024">
        <v>576</v>
      </c>
      <c r="H171" s="1024">
        <v>343</v>
      </c>
      <c r="I171" s="1024">
        <v>335</v>
      </c>
      <c r="J171" s="1024">
        <v>181</v>
      </c>
      <c r="K171" s="1024">
        <v>212</v>
      </c>
      <c r="L171" s="1024">
        <v>112</v>
      </c>
      <c r="M171" s="1024">
        <v>79</v>
      </c>
      <c r="N171" s="15">
        <f t="shared" si="54"/>
        <v>2758</v>
      </c>
      <c r="O171" s="15">
        <f t="shared" si="55"/>
        <v>2670</v>
      </c>
      <c r="P171" s="190" t="s">
        <v>512</v>
      </c>
      <c r="Q171" s="921">
        <v>581</v>
      </c>
      <c r="R171" s="921">
        <v>516</v>
      </c>
      <c r="S171" s="921">
        <v>137</v>
      </c>
      <c r="T171" s="921">
        <v>166</v>
      </c>
      <c r="U171" s="921">
        <v>87</v>
      </c>
      <c r="V171" s="921">
        <v>92</v>
      </c>
      <c r="W171" s="921">
        <v>43</v>
      </c>
      <c r="X171" s="921">
        <v>44</v>
      </c>
      <c r="Y171" s="921">
        <v>15</v>
      </c>
      <c r="Z171" s="921">
        <v>27</v>
      </c>
      <c r="AA171" s="15">
        <f t="shared" si="56"/>
        <v>863</v>
      </c>
      <c r="AB171" s="15">
        <f t="shared" si="57"/>
        <v>845</v>
      </c>
      <c r="AC171" s="190" t="s">
        <v>512</v>
      </c>
      <c r="AD171" s="15"/>
      <c r="AE171" s="190">
        <v>62</v>
      </c>
      <c r="AF171" s="190">
        <v>45</v>
      </c>
      <c r="AG171" s="190">
        <v>37</v>
      </c>
      <c r="AH171" s="190">
        <v>25</v>
      </c>
      <c r="AI171" s="190">
        <v>12</v>
      </c>
      <c r="AJ171" s="917">
        <f t="shared" si="59"/>
        <v>181</v>
      </c>
      <c r="AK171" s="918">
        <f t="shared" si="60"/>
        <v>96</v>
      </c>
      <c r="AL171" s="184">
        <v>85</v>
      </c>
      <c r="AM171" s="190">
        <v>11</v>
      </c>
      <c r="AN171" s="921">
        <v>124</v>
      </c>
      <c r="AO171" s="921">
        <v>67</v>
      </c>
      <c r="AP171" s="921">
        <v>0</v>
      </c>
      <c r="AQ171" s="190">
        <v>0</v>
      </c>
      <c r="AR171" s="44">
        <f t="shared" si="58"/>
        <v>11</v>
      </c>
      <c r="AS171" s="217">
        <f t="shared" si="61"/>
        <v>57</v>
      </c>
      <c r="AT171" s="921">
        <v>57</v>
      </c>
      <c r="AU171" s="1005">
        <v>0</v>
      </c>
    </row>
    <row r="172" spans="1:47">
      <c r="A172" s="921" t="s">
        <v>513</v>
      </c>
      <c r="B172" s="92"/>
      <c r="C172" s="92"/>
      <c r="D172" s="1024">
        <v>2282</v>
      </c>
      <c r="E172" s="1024">
        <v>2204</v>
      </c>
      <c r="F172" s="1024">
        <v>1018</v>
      </c>
      <c r="G172" s="1024">
        <v>1023</v>
      </c>
      <c r="H172" s="1024">
        <v>683</v>
      </c>
      <c r="I172" s="1024">
        <v>620</v>
      </c>
      <c r="J172" s="1024">
        <v>355</v>
      </c>
      <c r="K172" s="1024">
        <v>326</v>
      </c>
      <c r="L172" s="1024">
        <v>265</v>
      </c>
      <c r="M172" s="1024">
        <v>274</v>
      </c>
      <c r="N172" s="15">
        <f t="shared" si="54"/>
        <v>4603</v>
      </c>
      <c r="O172" s="15">
        <f t="shared" si="55"/>
        <v>4447</v>
      </c>
      <c r="P172" s="190" t="s">
        <v>513</v>
      </c>
      <c r="Q172" s="921">
        <v>910</v>
      </c>
      <c r="R172" s="921">
        <v>803</v>
      </c>
      <c r="S172" s="921">
        <v>322</v>
      </c>
      <c r="T172" s="921">
        <v>318</v>
      </c>
      <c r="U172" s="921">
        <v>226</v>
      </c>
      <c r="V172" s="921">
        <v>217</v>
      </c>
      <c r="W172" s="921">
        <v>105</v>
      </c>
      <c r="X172" s="921">
        <v>103</v>
      </c>
      <c r="Y172" s="921">
        <v>117</v>
      </c>
      <c r="Z172" s="921">
        <v>130</v>
      </c>
      <c r="AA172" s="15">
        <f t="shared" si="56"/>
        <v>1680</v>
      </c>
      <c r="AB172" s="15">
        <f t="shared" si="57"/>
        <v>1571</v>
      </c>
      <c r="AC172" s="190" t="s">
        <v>513</v>
      </c>
      <c r="AD172" s="15"/>
      <c r="AE172" s="190">
        <v>86</v>
      </c>
      <c r="AF172" s="190">
        <v>67</v>
      </c>
      <c r="AG172" s="190">
        <v>57</v>
      </c>
      <c r="AH172" s="190">
        <v>32</v>
      </c>
      <c r="AI172" s="190">
        <v>29</v>
      </c>
      <c r="AJ172" s="917">
        <f t="shared" si="59"/>
        <v>271</v>
      </c>
      <c r="AK172" s="918">
        <f t="shared" si="60"/>
        <v>147</v>
      </c>
      <c r="AL172" s="184">
        <v>139</v>
      </c>
      <c r="AM172" s="190">
        <v>8</v>
      </c>
      <c r="AN172" s="921">
        <v>184</v>
      </c>
      <c r="AO172" s="921">
        <v>69</v>
      </c>
      <c r="AP172" s="921">
        <v>0</v>
      </c>
      <c r="AQ172" s="190">
        <v>0</v>
      </c>
      <c r="AR172" s="44">
        <f t="shared" si="58"/>
        <v>8</v>
      </c>
      <c r="AS172" s="217">
        <f t="shared" si="61"/>
        <v>83</v>
      </c>
      <c r="AT172" s="921">
        <v>83</v>
      </c>
      <c r="AU172" s="1005">
        <v>0</v>
      </c>
    </row>
    <row r="173" spans="1:47">
      <c r="A173" s="921" t="s">
        <v>514</v>
      </c>
      <c r="B173" s="92"/>
      <c r="C173" s="92"/>
      <c r="D173" s="1024">
        <v>814</v>
      </c>
      <c r="E173" s="1024">
        <v>956</v>
      </c>
      <c r="F173" s="1024">
        <v>240</v>
      </c>
      <c r="G173" s="1024">
        <v>368</v>
      </c>
      <c r="H173" s="1024">
        <v>156</v>
      </c>
      <c r="I173" s="1024">
        <v>281</v>
      </c>
      <c r="J173" s="1024">
        <v>85</v>
      </c>
      <c r="K173" s="1024">
        <v>146</v>
      </c>
      <c r="L173" s="1024">
        <v>49</v>
      </c>
      <c r="M173" s="1024">
        <v>104</v>
      </c>
      <c r="N173" s="15">
        <f t="shared" si="54"/>
        <v>1344</v>
      </c>
      <c r="O173" s="15">
        <f t="shared" si="55"/>
        <v>1855</v>
      </c>
      <c r="P173" s="190" t="s">
        <v>514</v>
      </c>
      <c r="Q173" s="921">
        <v>368</v>
      </c>
      <c r="R173" s="921">
        <v>437</v>
      </c>
      <c r="S173" s="921">
        <v>69</v>
      </c>
      <c r="T173" s="921">
        <v>135</v>
      </c>
      <c r="U173" s="921">
        <v>54</v>
      </c>
      <c r="V173" s="921">
        <v>82</v>
      </c>
      <c r="W173" s="921">
        <v>28</v>
      </c>
      <c r="X173" s="921">
        <v>30</v>
      </c>
      <c r="Y173" s="921">
        <v>13</v>
      </c>
      <c r="Z173" s="921">
        <v>15</v>
      </c>
      <c r="AA173" s="15">
        <f t="shared" si="56"/>
        <v>532</v>
      </c>
      <c r="AB173" s="15">
        <f t="shared" si="57"/>
        <v>699</v>
      </c>
      <c r="AC173" s="190" t="s">
        <v>514</v>
      </c>
      <c r="AD173" s="15"/>
      <c r="AE173" s="190">
        <v>30</v>
      </c>
      <c r="AF173" s="190">
        <v>23</v>
      </c>
      <c r="AG173" s="190">
        <v>20</v>
      </c>
      <c r="AH173" s="190">
        <v>15</v>
      </c>
      <c r="AI173" s="190">
        <v>13</v>
      </c>
      <c r="AJ173" s="917">
        <f t="shared" si="59"/>
        <v>101</v>
      </c>
      <c r="AK173" s="918">
        <f t="shared" si="60"/>
        <v>50</v>
      </c>
      <c r="AL173" s="184">
        <v>47</v>
      </c>
      <c r="AM173" s="190">
        <v>3</v>
      </c>
      <c r="AN173" s="921">
        <v>65</v>
      </c>
      <c r="AO173" s="921">
        <v>27</v>
      </c>
      <c r="AP173" s="921">
        <v>3</v>
      </c>
      <c r="AQ173" s="190">
        <v>0</v>
      </c>
      <c r="AR173" s="44">
        <f t="shared" si="58"/>
        <v>6</v>
      </c>
      <c r="AS173" s="217">
        <f t="shared" si="61"/>
        <v>24</v>
      </c>
      <c r="AT173" s="921">
        <v>24</v>
      </c>
      <c r="AU173" s="1005">
        <v>0</v>
      </c>
    </row>
    <row r="174" spans="1:47">
      <c r="A174" s="921" t="s">
        <v>515</v>
      </c>
      <c r="B174" s="92"/>
      <c r="C174" s="92"/>
      <c r="D174" s="1024">
        <v>586</v>
      </c>
      <c r="E174" s="1024">
        <v>638</v>
      </c>
      <c r="F174" s="1024">
        <v>150</v>
      </c>
      <c r="G174" s="1024">
        <v>141</v>
      </c>
      <c r="H174" s="1024">
        <v>80</v>
      </c>
      <c r="I174" s="1024">
        <v>73</v>
      </c>
      <c r="J174" s="1024">
        <v>36</v>
      </c>
      <c r="K174" s="1024">
        <v>30</v>
      </c>
      <c r="L174" s="1024">
        <v>27</v>
      </c>
      <c r="M174" s="1024">
        <v>13</v>
      </c>
      <c r="N174" s="15">
        <f t="shared" si="54"/>
        <v>879</v>
      </c>
      <c r="O174" s="15">
        <f t="shared" si="55"/>
        <v>895</v>
      </c>
      <c r="P174" s="190" t="s">
        <v>515</v>
      </c>
      <c r="Q174" s="921">
        <v>114</v>
      </c>
      <c r="R174" s="921">
        <v>134</v>
      </c>
      <c r="S174" s="921">
        <v>33</v>
      </c>
      <c r="T174" s="921">
        <v>36</v>
      </c>
      <c r="U174" s="921">
        <v>13</v>
      </c>
      <c r="V174" s="921">
        <v>18</v>
      </c>
      <c r="W174" s="921">
        <v>3</v>
      </c>
      <c r="X174" s="921">
        <v>2</v>
      </c>
      <c r="Y174" s="921">
        <v>2</v>
      </c>
      <c r="Z174" s="921">
        <v>1</v>
      </c>
      <c r="AA174" s="15">
        <f t="shared" si="56"/>
        <v>165</v>
      </c>
      <c r="AB174" s="15">
        <f t="shared" si="57"/>
        <v>191</v>
      </c>
      <c r="AC174" s="190" t="s">
        <v>515</v>
      </c>
      <c r="AD174" s="15"/>
      <c r="AE174" s="190">
        <v>29</v>
      </c>
      <c r="AF174" s="190">
        <v>18</v>
      </c>
      <c r="AG174" s="190">
        <v>11</v>
      </c>
      <c r="AH174" s="190">
        <v>8</v>
      </c>
      <c r="AI174" s="190">
        <v>5</v>
      </c>
      <c r="AJ174" s="917">
        <f t="shared" si="59"/>
        <v>71</v>
      </c>
      <c r="AK174" s="918">
        <f t="shared" si="60"/>
        <v>35</v>
      </c>
      <c r="AL174" s="184">
        <v>32</v>
      </c>
      <c r="AM174" s="190">
        <v>3</v>
      </c>
      <c r="AN174" s="921">
        <v>44</v>
      </c>
      <c r="AO174" s="921">
        <v>18</v>
      </c>
      <c r="AP174" s="921">
        <v>0</v>
      </c>
      <c r="AQ174" s="190">
        <v>1</v>
      </c>
      <c r="AR174" s="44">
        <f t="shared" si="58"/>
        <v>3</v>
      </c>
      <c r="AS174" s="217">
        <f t="shared" si="61"/>
        <v>28</v>
      </c>
      <c r="AT174" s="921">
        <v>28</v>
      </c>
      <c r="AU174" s="1005">
        <v>0</v>
      </c>
    </row>
    <row r="175" spans="1:47">
      <c r="A175" s="921" t="s">
        <v>516</v>
      </c>
      <c r="B175" s="92"/>
      <c r="C175" s="92"/>
      <c r="D175" s="1024">
        <v>616</v>
      </c>
      <c r="E175" s="1024">
        <v>617</v>
      </c>
      <c r="F175" s="1024">
        <v>240</v>
      </c>
      <c r="G175" s="1024">
        <v>255</v>
      </c>
      <c r="H175" s="1024">
        <v>154</v>
      </c>
      <c r="I175" s="1024">
        <v>147</v>
      </c>
      <c r="J175" s="1024">
        <v>86</v>
      </c>
      <c r="K175" s="1024">
        <v>95</v>
      </c>
      <c r="L175" s="1024">
        <v>66</v>
      </c>
      <c r="M175" s="1024">
        <v>46</v>
      </c>
      <c r="N175" s="15">
        <f t="shared" si="54"/>
        <v>1162</v>
      </c>
      <c r="O175" s="15">
        <f t="shared" si="55"/>
        <v>1160</v>
      </c>
      <c r="P175" s="190" t="s">
        <v>516</v>
      </c>
      <c r="Q175" s="921">
        <v>245</v>
      </c>
      <c r="R175" s="921">
        <v>279</v>
      </c>
      <c r="S175" s="921">
        <v>68</v>
      </c>
      <c r="T175" s="921">
        <v>78</v>
      </c>
      <c r="U175" s="921">
        <v>28</v>
      </c>
      <c r="V175" s="921">
        <v>29</v>
      </c>
      <c r="W175" s="921">
        <v>15</v>
      </c>
      <c r="X175" s="921">
        <v>29</v>
      </c>
      <c r="Y175" s="921">
        <v>14</v>
      </c>
      <c r="Z175" s="921">
        <v>7</v>
      </c>
      <c r="AA175" s="15">
        <f t="shared" si="56"/>
        <v>370</v>
      </c>
      <c r="AB175" s="15">
        <f t="shared" si="57"/>
        <v>422</v>
      </c>
      <c r="AC175" s="190" t="s">
        <v>516</v>
      </c>
      <c r="AD175" s="15"/>
      <c r="AE175" s="190">
        <v>36</v>
      </c>
      <c r="AF175" s="190">
        <v>29</v>
      </c>
      <c r="AG175" s="190">
        <v>25</v>
      </c>
      <c r="AH175" s="190">
        <v>16</v>
      </c>
      <c r="AI175" s="190">
        <v>9</v>
      </c>
      <c r="AJ175" s="917">
        <f t="shared" si="59"/>
        <v>115</v>
      </c>
      <c r="AK175" s="918">
        <f t="shared" si="60"/>
        <v>54</v>
      </c>
      <c r="AL175" s="184">
        <v>47</v>
      </c>
      <c r="AM175" s="190">
        <v>7</v>
      </c>
      <c r="AN175" s="921">
        <v>74</v>
      </c>
      <c r="AO175" s="921">
        <v>21</v>
      </c>
      <c r="AP175" s="921">
        <v>0</v>
      </c>
      <c r="AQ175" s="190">
        <v>3</v>
      </c>
      <c r="AR175" s="44">
        <f t="shared" si="58"/>
        <v>7</v>
      </c>
      <c r="AS175" s="217">
        <f t="shared" si="61"/>
        <v>33</v>
      </c>
      <c r="AT175" s="921">
        <v>33</v>
      </c>
      <c r="AU175" s="1005">
        <v>0</v>
      </c>
    </row>
    <row r="176" spans="1:47">
      <c r="A176" s="921" t="s">
        <v>517</v>
      </c>
      <c r="B176" s="92"/>
      <c r="C176" s="92"/>
      <c r="D176" s="1024">
        <v>2494</v>
      </c>
      <c r="E176" s="1024">
        <v>3019</v>
      </c>
      <c r="F176" s="1024">
        <v>1125</v>
      </c>
      <c r="G176" s="1024">
        <v>1362</v>
      </c>
      <c r="H176" s="1024">
        <v>817</v>
      </c>
      <c r="I176" s="1024">
        <v>895</v>
      </c>
      <c r="J176" s="1024">
        <v>441</v>
      </c>
      <c r="K176" s="1024">
        <v>479</v>
      </c>
      <c r="L176" s="1024">
        <v>263</v>
      </c>
      <c r="M176" s="1024">
        <v>261</v>
      </c>
      <c r="N176" s="15">
        <f t="shared" si="54"/>
        <v>5140</v>
      </c>
      <c r="O176" s="15">
        <f t="shared" si="55"/>
        <v>6016</v>
      </c>
      <c r="P176" s="190" t="s">
        <v>517</v>
      </c>
      <c r="Q176" s="921">
        <v>754</v>
      </c>
      <c r="R176" s="921">
        <v>876</v>
      </c>
      <c r="S176" s="921">
        <v>343</v>
      </c>
      <c r="T176" s="921">
        <v>309</v>
      </c>
      <c r="U176" s="921">
        <v>177</v>
      </c>
      <c r="V176" s="921">
        <v>192</v>
      </c>
      <c r="W176" s="921">
        <v>78</v>
      </c>
      <c r="X176" s="921">
        <v>83</v>
      </c>
      <c r="Y176" s="921">
        <v>65</v>
      </c>
      <c r="Z176" s="921">
        <v>55</v>
      </c>
      <c r="AA176" s="15">
        <f t="shared" si="56"/>
        <v>1417</v>
      </c>
      <c r="AB176" s="15">
        <f t="shared" si="57"/>
        <v>1515</v>
      </c>
      <c r="AC176" s="190" t="s">
        <v>517</v>
      </c>
      <c r="AD176" s="15"/>
      <c r="AE176" s="190">
        <v>140</v>
      </c>
      <c r="AF176" s="190">
        <v>120</v>
      </c>
      <c r="AG176" s="190">
        <v>89</v>
      </c>
      <c r="AH176" s="190">
        <v>56</v>
      </c>
      <c r="AI176" s="190">
        <v>37</v>
      </c>
      <c r="AJ176" s="917">
        <f t="shared" si="59"/>
        <v>442</v>
      </c>
      <c r="AK176" s="918">
        <f t="shared" si="60"/>
        <v>208</v>
      </c>
      <c r="AL176" s="184">
        <v>193</v>
      </c>
      <c r="AM176" s="190">
        <v>15</v>
      </c>
      <c r="AN176" s="921">
        <v>248</v>
      </c>
      <c r="AO176" s="921">
        <v>97</v>
      </c>
      <c r="AP176" s="921">
        <v>56</v>
      </c>
      <c r="AQ176" s="190">
        <v>63</v>
      </c>
      <c r="AR176" s="44">
        <f t="shared" si="58"/>
        <v>71</v>
      </c>
      <c r="AS176" s="217">
        <f t="shared" si="61"/>
        <v>141</v>
      </c>
      <c r="AT176" s="921">
        <v>141</v>
      </c>
      <c r="AU176" s="1005">
        <v>0</v>
      </c>
    </row>
    <row r="177" spans="1:47">
      <c r="A177" s="921" t="s">
        <v>518</v>
      </c>
      <c r="B177" s="92"/>
      <c r="C177" s="92"/>
      <c r="D177" s="1024">
        <v>2205</v>
      </c>
      <c r="E177" s="1024">
        <v>2159</v>
      </c>
      <c r="F177" s="1024">
        <v>865</v>
      </c>
      <c r="G177" s="1024">
        <v>819</v>
      </c>
      <c r="H177" s="1024">
        <v>638</v>
      </c>
      <c r="I177" s="1024">
        <v>591</v>
      </c>
      <c r="J177" s="1024">
        <v>378</v>
      </c>
      <c r="K177" s="1024">
        <v>334</v>
      </c>
      <c r="L177" s="1024">
        <v>287</v>
      </c>
      <c r="M177" s="1024">
        <v>247</v>
      </c>
      <c r="N177" s="15">
        <f t="shared" si="54"/>
        <v>4373</v>
      </c>
      <c r="O177" s="15">
        <f t="shared" si="55"/>
        <v>4150</v>
      </c>
      <c r="P177" s="190" t="s">
        <v>518</v>
      </c>
      <c r="Q177" s="921">
        <v>780</v>
      </c>
      <c r="R177" s="921">
        <v>710</v>
      </c>
      <c r="S177" s="921">
        <v>256</v>
      </c>
      <c r="T177" s="921">
        <v>205</v>
      </c>
      <c r="U177" s="921">
        <v>209</v>
      </c>
      <c r="V177" s="921">
        <v>171</v>
      </c>
      <c r="W177" s="921">
        <v>101</v>
      </c>
      <c r="X177" s="921">
        <v>81</v>
      </c>
      <c r="Y177" s="921">
        <v>76</v>
      </c>
      <c r="Z177" s="921">
        <v>56</v>
      </c>
      <c r="AA177" s="15">
        <f t="shared" si="56"/>
        <v>1422</v>
      </c>
      <c r="AB177" s="15">
        <f t="shared" si="57"/>
        <v>1223</v>
      </c>
      <c r="AC177" s="190" t="s">
        <v>518</v>
      </c>
      <c r="AD177" s="15"/>
      <c r="AE177" s="190">
        <v>96</v>
      </c>
      <c r="AF177" s="190">
        <v>78</v>
      </c>
      <c r="AG177" s="190">
        <v>59</v>
      </c>
      <c r="AH177" s="190">
        <v>46</v>
      </c>
      <c r="AI177" s="190">
        <v>33</v>
      </c>
      <c r="AJ177" s="917">
        <f t="shared" si="59"/>
        <v>312</v>
      </c>
      <c r="AK177" s="918">
        <f t="shared" si="60"/>
        <v>191</v>
      </c>
      <c r="AL177" s="184">
        <v>164</v>
      </c>
      <c r="AM177" s="190">
        <v>27</v>
      </c>
      <c r="AN177" s="921">
        <v>233</v>
      </c>
      <c r="AO177" s="921">
        <v>128</v>
      </c>
      <c r="AP177" s="921">
        <v>63</v>
      </c>
      <c r="AQ177" s="190">
        <v>4</v>
      </c>
      <c r="AR177" s="44">
        <f t="shared" si="58"/>
        <v>90</v>
      </c>
      <c r="AS177" s="217">
        <f t="shared" si="61"/>
        <v>86</v>
      </c>
      <c r="AT177" s="921">
        <v>86</v>
      </c>
      <c r="AU177" s="1005">
        <v>0</v>
      </c>
    </row>
    <row r="178" spans="1:47">
      <c r="A178" s="921" t="s">
        <v>519</v>
      </c>
      <c r="B178" s="92"/>
      <c r="C178" s="92"/>
      <c r="D178" s="1024">
        <v>1708</v>
      </c>
      <c r="E178" s="1024">
        <v>1662</v>
      </c>
      <c r="F178" s="1024">
        <v>882</v>
      </c>
      <c r="G178" s="1024">
        <v>866</v>
      </c>
      <c r="H178" s="1024">
        <v>541</v>
      </c>
      <c r="I178" s="1024">
        <v>624</v>
      </c>
      <c r="J178" s="1024">
        <v>304</v>
      </c>
      <c r="K178" s="1024">
        <v>311</v>
      </c>
      <c r="L178" s="1024">
        <v>200</v>
      </c>
      <c r="M178" s="1024">
        <v>210</v>
      </c>
      <c r="N178" s="15">
        <f t="shared" si="54"/>
        <v>3635</v>
      </c>
      <c r="O178" s="15">
        <f t="shared" si="55"/>
        <v>3673</v>
      </c>
      <c r="P178" s="190" t="s">
        <v>519</v>
      </c>
      <c r="Q178" s="921">
        <v>728</v>
      </c>
      <c r="R178" s="921">
        <v>699</v>
      </c>
      <c r="S178" s="921">
        <v>262</v>
      </c>
      <c r="T178" s="921">
        <v>251</v>
      </c>
      <c r="U178" s="921">
        <v>179</v>
      </c>
      <c r="V178" s="921">
        <v>197</v>
      </c>
      <c r="W178" s="921">
        <v>88</v>
      </c>
      <c r="X178" s="921">
        <v>110</v>
      </c>
      <c r="Y178" s="921">
        <v>65</v>
      </c>
      <c r="Z178" s="921">
        <v>64</v>
      </c>
      <c r="AA178" s="15">
        <f t="shared" si="56"/>
        <v>1322</v>
      </c>
      <c r="AB178" s="15">
        <f t="shared" si="57"/>
        <v>1321</v>
      </c>
      <c r="AC178" s="190" t="s">
        <v>519</v>
      </c>
      <c r="AD178" s="15"/>
      <c r="AE178" s="190">
        <v>74</v>
      </c>
      <c r="AF178" s="190">
        <v>57</v>
      </c>
      <c r="AG178" s="190">
        <v>46</v>
      </c>
      <c r="AH178" s="190">
        <v>27</v>
      </c>
      <c r="AI178" s="190">
        <v>20</v>
      </c>
      <c r="AJ178" s="917">
        <f t="shared" si="59"/>
        <v>224</v>
      </c>
      <c r="AK178" s="918">
        <f t="shared" si="60"/>
        <v>138</v>
      </c>
      <c r="AL178" s="184">
        <v>113</v>
      </c>
      <c r="AM178" s="190">
        <v>25</v>
      </c>
      <c r="AN178" s="921">
        <v>164</v>
      </c>
      <c r="AO178" s="921">
        <v>88</v>
      </c>
      <c r="AP178" s="921">
        <v>12</v>
      </c>
      <c r="AQ178" s="190">
        <v>5</v>
      </c>
      <c r="AR178" s="44">
        <f t="shared" si="58"/>
        <v>37</v>
      </c>
      <c r="AS178" s="217">
        <f t="shared" si="61"/>
        <v>58</v>
      </c>
      <c r="AT178" s="921">
        <v>58</v>
      </c>
      <c r="AU178" s="1005">
        <v>0</v>
      </c>
    </row>
    <row r="179" spans="1:47">
      <c r="A179" s="921" t="s">
        <v>520</v>
      </c>
      <c r="B179" s="92"/>
      <c r="C179" s="92"/>
      <c r="D179" s="1024">
        <v>787</v>
      </c>
      <c r="E179" s="1024">
        <v>830</v>
      </c>
      <c r="F179" s="1024">
        <v>315</v>
      </c>
      <c r="G179" s="1024">
        <v>332</v>
      </c>
      <c r="H179" s="1024">
        <v>201</v>
      </c>
      <c r="I179" s="1024">
        <v>231</v>
      </c>
      <c r="J179" s="1024">
        <v>104</v>
      </c>
      <c r="K179" s="1024">
        <v>102</v>
      </c>
      <c r="L179" s="1024">
        <v>107</v>
      </c>
      <c r="M179" s="1024">
        <v>68</v>
      </c>
      <c r="N179" s="15">
        <f t="shared" si="54"/>
        <v>1514</v>
      </c>
      <c r="O179" s="15">
        <f t="shared" si="55"/>
        <v>1563</v>
      </c>
      <c r="P179" s="190" t="s">
        <v>520</v>
      </c>
      <c r="Q179" s="921">
        <v>365</v>
      </c>
      <c r="R179" s="921">
        <v>387</v>
      </c>
      <c r="S179" s="921">
        <v>57</v>
      </c>
      <c r="T179" s="921">
        <v>65</v>
      </c>
      <c r="U179" s="921">
        <v>40</v>
      </c>
      <c r="V179" s="921">
        <v>44</v>
      </c>
      <c r="W179" s="921">
        <v>18</v>
      </c>
      <c r="X179" s="921">
        <v>23</v>
      </c>
      <c r="Y179" s="921">
        <v>27</v>
      </c>
      <c r="Z179" s="921">
        <v>29</v>
      </c>
      <c r="AA179" s="15">
        <f t="shared" si="56"/>
        <v>507</v>
      </c>
      <c r="AB179" s="15">
        <f t="shared" si="57"/>
        <v>548</v>
      </c>
      <c r="AC179" s="190" t="s">
        <v>520</v>
      </c>
      <c r="AD179" s="15"/>
      <c r="AE179" s="190">
        <v>48</v>
      </c>
      <c r="AF179" s="190">
        <v>40</v>
      </c>
      <c r="AG179" s="190">
        <v>30</v>
      </c>
      <c r="AH179" s="190">
        <v>17</v>
      </c>
      <c r="AI179" s="190">
        <v>11</v>
      </c>
      <c r="AJ179" s="917">
        <f t="shared" si="59"/>
        <v>146</v>
      </c>
      <c r="AK179" s="918">
        <f t="shared" si="60"/>
        <v>87</v>
      </c>
      <c r="AL179" s="184">
        <v>78</v>
      </c>
      <c r="AM179" s="190">
        <v>9</v>
      </c>
      <c r="AN179" s="921">
        <v>84</v>
      </c>
      <c r="AO179" s="921">
        <v>39</v>
      </c>
      <c r="AP179" s="921">
        <v>2</v>
      </c>
      <c r="AQ179" s="190">
        <v>14</v>
      </c>
      <c r="AR179" s="44">
        <f t="shared" si="58"/>
        <v>11</v>
      </c>
      <c r="AS179" s="217">
        <f t="shared" si="61"/>
        <v>43</v>
      </c>
      <c r="AT179" s="921">
        <v>43</v>
      </c>
      <c r="AU179" s="1005">
        <v>0</v>
      </c>
    </row>
    <row r="180" spans="1:47">
      <c r="A180" s="921" t="s">
        <v>521</v>
      </c>
      <c r="B180" s="92"/>
      <c r="C180" s="92"/>
      <c r="D180" s="1024">
        <v>1721</v>
      </c>
      <c r="E180" s="1024">
        <v>1794</v>
      </c>
      <c r="F180" s="1024">
        <v>880</v>
      </c>
      <c r="G180" s="1024">
        <v>848</v>
      </c>
      <c r="H180" s="1024">
        <v>630</v>
      </c>
      <c r="I180" s="1024">
        <v>610</v>
      </c>
      <c r="J180" s="1024">
        <v>320</v>
      </c>
      <c r="K180" s="1024">
        <v>281</v>
      </c>
      <c r="L180" s="1024">
        <v>240</v>
      </c>
      <c r="M180" s="1024">
        <v>196</v>
      </c>
      <c r="N180" s="15">
        <f t="shared" si="54"/>
        <v>3791</v>
      </c>
      <c r="O180" s="15">
        <f t="shared" si="55"/>
        <v>3729</v>
      </c>
      <c r="P180" s="190" t="s">
        <v>521</v>
      </c>
      <c r="Q180" s="921">
        <v>810</v>
      </c>
      <c r="R180" s="921">
        <v>852</v>
      </c>
      <c r="S180" s="921">
        <v>287</v>
      </c>
      <c r="T180" s="921">
        <v>260</v>
      </c>
      <c r="U180" s="921">
        <v>132</v>
      </c>
      <c r="V180" s="921">
        <v>130</v>
      </c>
      <c r="W180" s="921">
        <v>47</v>
      </c>
      <c r="X180" s="921">
        <v>40</v>
      </c>
      <c r="Y180" s="921">
        <v>54</v>
      </c>
      <c r="Z180" s="921">
        <v>43</v>
      </c>
      <c r="AA180" s="15">
        <f t="shared" si="56"/>
        <v>1330</v>
      </c>
      <c r="AB180" s="15">
        <f t="shared" si="57"/>
        <v>1325</v>
      </c>
      <c r="AC180" s="190" t="s">
        <v>521</v>
      </c>
      <c r="AD180" s="15"/>
      <c r="AE180" s="190">
        <v>71</v>
      </c>
      <c r="AF180" s="190">
        <v>64</v>
      </c>
      <c r="AG180" s="190">
        <v>56</v>
      </c>
      <c r="AH180" s="190">
        <v>35</v>
      </c>
      <c r="AI180" s="190">
        <v>23</v>
      </c>
      <c r="AJ180" s="917">
        <f t="shared" si="59"/>
        <v>249</v>
      </c>
      <c r="AK180" s="918">
        <f t="shared" si="60"/>
        <v>125</v>
      </c>
      <c r="AL180" s="184">
        <v>110</v>
      </c>
      <c r="AM180" s="190">
        <v>15</v>
      </c>
      <c r="AN180" s="921">
        <v>176</v>
      </c>
      <c r="AO180" s="921">
        <v>84</v>
      </c>
      <c r="AP180" s="921">
        <v>13</v>
      </c>
      <c r="AQ180" s="190">
        <v>5</v>
      </c>
      <c r="AR180" s="44">
        <f t="shared" si="58"/>
        <v>28</v>
      </c>
      <c r="AS180" s="217">
        <f t="shared" si="61"/>
        <v>57</v>
      </c>
      <c r="AT180" s="921">
        <v>57</v>
      </c>
      <c r="AU180" s="1005">
        <v>0</v>
      </c>
    </row>
    <row r="181" spans="1:47">
      <c r="A181" s="921" t="s">
        <v>522</v>
      </c>
      <c r="B181" s="92"/>
      <c r="C181" s="92"/>
      <c r="D181" s="1024">
        <v>1202</v>
      </c>
      <c r="E181" s="1024">
        <v>1407</v>
      </c>
      <c r="F181" s="1024">
        <v>547</v>
      </c>
      <c r="G181" s="1024">
        <v>641</v>
      </c>
      <c r="H181" s="1024">
        <v>413</v>
      </c>
      <c r="I181" s="1024">
        <v>474</v>
      </c>
      <c r="J181" s="1024">
        <v>168</v>
      </c>
      <c r="K181" s="1024">
        <v>241</v>
      </c>
      <c r="L181" s="1024">
        <v>147</v>
      </c>
      <c r="M181" s="1024">
        <v>127</v>
      </c>
      <c r="N181" s="15">
        <f t="shared" si="54"/>
        <v>2477</v>
      </c>
      <c r="O181" s="15">
        <f t="shared" si="55"/>
        <v>2890</v>
      </c>
      <c r="P181" s="190" t="s">
        <v>522</v>
      </c>
      <c r="Q181" s="921">
        <v>487</v>
      </c>
      <c r="R181" s="921">
        <v>539</v>
      </c>
      <c r="S181" s="921">
        <v>177</v>
      </c>
      <c r="T181" s="921">
        <v>188</v>
      </c>
      <c r="U181" s="921">
        <v>131</v>
      </c>
      <c r="V181" s="921">
        <v>164</v>
      </c>
      <c r="W181" s="921">
        <v>38</v>
      </c>
      <c r="X181" s="921">
        <v>48</v>
      </c>
      <c r="Y181" s="921">
        <v>40</v>
      </c>
      <c r="Z181" s="921">
        <v>33</v>
      </c>
      <c r="AA181" s="15">
        <f t="shared" si="56"/>
        <v>873</v>
      </c>
      <c r="AB181" s="15">
        <f t="shared" si="57"/>
        <v>972</v>
      </c>
      <c r="AC181" s="190" t="s">
        <v>522</v>
      </c>
      <c r="AD181" s="15"/>
      <c r="AE181" s="190">
        <v>65</v>
      </c>
      <c r="AF181" s="190">
        <v>51</v>
      </c>
      <c r="AG181" s="190">
        <v>43</v>
      </c>
      <c r="AH181" s="190">
        <v>32</v>
      </c>
      <c r="AI181" s="190">
        <v>21</v>
      </c>
      <c r="AJ181" s="917">
        <f t="shared" si="59"/>
        <v>212</v>
      </c>
      <c r="AK181" s="918">
        <f t="shared" si="60"/>
        <v>129</v>
      </c>
      <c r="AL181" s="184">
        <v>118</v>
      </c>
      <c r="AM181" s="190">
        <v>11</v>
      </c>
      <c r="AN181" s="921">
        <v>138</v>
      </c>
      <c r="AO181" s="921">
        <v>74</v>
      </c>
      <c r="AP181" s="921">
        <v>9</v>
      </c>
      <c r="AQ181" s="190">
        <v>5</v>
      </c>
      <c r="AR181" s="44">
        <f t="shared" si="58"/>
        <v>20</v>
      </c>
      <c r="AS181" s="217">
        <f t="shared" si="61"/>
        <v>50</v>
      </c>
      <c r="AT181" s="921">
        <v>50</v>
      </c>
      <c r="AU181" s="1005">
        <v>0</v>
      </c>
    </row>
    <row r="182" spans="1:47">
      <c r="A182" s="921" t="s">
        <v>523</v>
      </c>
      <c r="B182" s="92"/>
      <c r="C182" s="92"/>
      <c r="D182" s="1024">
        <v>1711</v>
      </c>
      <c r="E182" s="1024">
        <v>1675</v>
      </c>
      <c r="F182" s="1024">
        <v>1155</v>
      </c>
      <c r="G182" s="1024">
        <v>1160</v>
      </c>
      <c r="H182" s="1024">
        <v>973</v>
      </c>
      <c r="I182" s="1024">
        <v>1033</v>
      </c>
      <c r="J182" s="1024">
        <v>595</v>
      </c>
      <c r="K182" s="1024">
        <v>664</v>
      </c>
      <c r="L182" s="1024">
        <v>422</v>
      </c>
      <c r="M182" s="1024">
        <v>515</v>
      </c>
      <c r="N182" s="15">
        <f t="shared" si="54"/>
        <v>4856</v>
      </c>
      <c r="O182" s="15">
        <f t="shared" si="55"/>
        <v>5047</v>
      </c>
      <c r="P182" s="190" t="s">
        <v>523</v>
      </c>
      <c r="Q182" s="921">
        <v>543</v>
      </c>
      <c r="R182" s="921">
        <v>500</v>
      </c>
      <c r="S182" s="921">
        <v>308</v>
      </c>
      <c r="T182" s="921">
        <v>312</v>
      </c>
      <c r="U182" s="921">
        <v>266</v>
      </c>
      <c r="V182" s="921">
        <v>270</v>
      </c>
      <c r="W182" s="921">
        <v>128</v>
      </c>
      <c r="X182" s="921">
        <v>149</v>
      </c>
      <c r="Y182" s="921">
        <v>108</v>
      </c>
      <c r="Z182" s="921">
        <v>125</v>
      </c>
      <c r="AA182" s="15">
        <f t="shared" si="56"/>
        <v>1353</v>
      </c>
      <c r="AB182" s="15">
        <f t="shared" si="57"/>
        <v>1356</v>
      </c>
      <c r="AC182" s="190" t="s">
        <v>523</v>
      </c>
      <c r="AD182" s="15"/>
      <c r="AE182" s="190">
        <v>80</v>
      </c>
      <c r="AF182" s="190">
        <v>71</v>
      </c>
      <c r="AG182" s="190">
        <v>64</v>
      </c>
      <c r="AH182" s="190">
        <v>38</v>
      </c>
      <c r="AI182" s="190">
        <v>29</v>
      </c>
      <c r="AJ182" s="917">
        <f t="shared" si="59"/>
        <v>282</v>
      </c>
      <c r="AK182" s="918">
        <f t="shared" si="60"/>
        <v>206</v>
      </c>
      <c r="AL182" s="184">
        <v>177</v>
      </c>
      <c r="AM182" s="190">
        <v>29</v>
      </c>
      <c r="AN182" s="921">
        <v>245</v>
      </c>
      <c r="AO182" s="921">
        <v>170</v>
      </c>
      <c r="AP182" s="921">
        <v>8</v>
      </c>
      <c r="AQ182" s="190">
        <v>0</v>
      </c>
      <c r="AR182" s="44">
        <f t="shared" si="58"/>
        <v>37</v>
      </c>
      <c r="AS182" s="217">
        <f t="shared" si="61"/>
        <v>63</v>
      </c>
      <c r="AT182" s="921">
        <v>63</v>
      </c>
      <c r="AU182" s="1005">
        <v>0</v>
      </c>
    </row>
    <row r="183" spans="1:47">
      <c r="A183" s="921" t="s">
        <v>524</v>
      </c>
      <c r="B183" s="92"/>
      <c r="C183" s="92"/>
      <c r="D183" s="1024">
        <v>1454</v>
      </c>
      <c r="E183" s="1024">
        <v>1497</v>
      </c>
      <c r="F183" s="1024">
        <v>623</v>
      </c>
      <c r="G183" s="1024">
        <v>605</v>
      </c>
      <c r="H183" s="1024">
        <v>397</v>
      </c>
      <c r="I183" s="1024">
        <v>411</v>
      </c>
      <c r="J183" s="1024">
        <v>213</v>
      </c>
      <c r="K183" s="1024">
        <v>214</v>
      </c>
      <c r="L183" s="1024">
        <v>142</v>
      </c>
      <c r="M183" s="1024">
        <v>143</v>
      </c>
      <c r="N183" s="15">
        <f t="shared" si="54"/>
        <v>2829</v>
      </c>
      <c r="O183" s="15">
        <f t="shared" si="55"/>
        <v>2870</v>
      </c>
      <c r="P183" s="190" t="s">
        <v>524</v>
      </c>
      <c r="Q183" s="921">
        <v>522</v>
      </c>
      <c r="R183" s="921">
        <v>527</v>
      </c>
      <c r="S183" s="921">
        <v>128</v>
      </c>
      <c r="T183" s="921">
        <v>111</v>
      </c>
      <c r="U183" s="921">
        <v>98</v>
      </c>
      <c r="V183" s="921">
        <v>109</v>
      </c>
      <c r="W183" s="921">
        <v>68</v>
      </c>
      <c r="X183" s="921">
        <v>72</v>
      </c>
      <c r="Y183" s="921">
        <v>58</v>
      </c>
      <c r="Z183" s="921">
        <v>43</v>
      </c>
      <c r="AA183" s="15">
        <f t="shared" si="56"/>
        <v>874</v>
      </c>
      <c r="AB183" s="15">
        <f t="shared" si="57"/>
        <v>862</v>
      </c>
      <c r="AC183" s="190" t="s">
        <v>524</v>
      </c>
      <c r="AD183" s="15"/>
      <c r="AE183" s="190">
        <v>62</v>
      </c>
      <c r="AF183" s="190">
        <v>47</v>
      </c>
      <c r="AG183" s="190">
        <v>32</v>
      </c>
      <c r="AH183" s="190">
        <v>22</v>
      </c>
      <c r="AI183" s="190">
        <v>18</v>
      </c>
      <c r="AJ183" s="917">
        <f t="shared" si="59"/>
        <v>181</v>
      </c>
      <c r="AK183" s="918">
        <f t="shared" si="60"/>
        <v>121</v>
      </c>
      <c r="AL183" s="184">
        <v>110</v>
      </c>
      <c r="AM183" s="190">
        <v>11</v>
      </c>
      <c r="AN183" s="921">
        <v>145</v>
      </c>
      <c r="AO183" s="921">
        <v>69</v>
      </c>
      <c r="AP183" s="921">
        <v>0</v>
      </c>
      <c r="AQ183" s="190">
        <v>0</v>
      </c>
      <c r="AR183" s="44">
        <f t="shared" si="58"/>
        <v>11</v>
      </c>
      <c r="AS183" s="217">
        <f t="shared" si="61"/>
        <v>54</v>
      </c>
      <c r="AT183" s="921">
        <v>54</v>
      </c>
      <c r="AU183" s="1005">
        <v>0</v>
      </c>
    </row>
    <row r="184" spans="1:47">
      <c r="A184" s="921" t="s">
        <v>525</v>
      </c>
      <c r="B184" s="92"/>
      <c r="C184" s="92"/>
      <c r="D184" s="1024">
        <v>3549</v>
      </c>
      <c r="E184" s="1024">
        <v>3456</v>
      </c>
      <c r="F184" s="1024">
        <v>1712</v>
      </c>
      <c r="G184" s="1024">
        <v>1771</v>
      </c>
      <c r="H184" s="1024">
        <v>1399</v>
      </c>
      <c r="I184" s="1024">
        <v>1456</v>
      </c>
      <c r="J184" s="1024">
        <v>877</v>
      </c>
      <c r="K184" s="1024">
        <v>808</v>
      </c>
      <c r="L184" s="1024">
        <v>548</v>
      </c>
      <c r="M184" s="1024">
        <v>504</v>
      </c>
      <c r="N184" s="15">
        <f t="shared" si="54"/>
        <v>8085</v>
      </c>
      <c r="O184" s="15">
        <f t="shared" si="55"/>
        <v>7995</v>
      </c>
      <c r="P184" s="190" t="s">
        <v>525</v>
      </c>
      <c r="Q184" s="921">
        <v>1635</v>
      </c>
      <c r="R184" s="921">
        <v>1602</v>
      </c>
      <c r="S184" s="921">
        <v>560</v>
      </c>
      <c r="T184" s="921">
        <v>561</v>
      </c>
      <c r="U184" s="921">
        <v>497</v>
      </c>
      <c r="V184" s="921">
        <v>570</v>
      </c>
      <c r="W184" s="921">
        <v>281</v>
      </c>
      <c r="X184" s="921">
        <v>284</v>
      </c>
      <c r="Y184" s="921">
        <v>208</v>
      </c>
      <c r="Z184" s="921">
        <v>173</v>
      </c>
      <c r="AA184" s="15">
        <f t="shared" si="56"/>
        <v>3181</v>
      </c>
      <c r="AB184" s="15">
        <f t="shared" si="57"/>
        <v>3190</v>
      </c>
      <c r="AC184" s="190" t="s">
        <v>525</v>
      </c>
      <c r="AD184" s="15"/>
      <c r="AE184" s="190">
        <v>150</v>
      </c>
      <c r="AF184" s="190">
        <v>128</v>
      </c>
      <c r="AG184" s="190">
        <v>124</v>
      </c>
      <c r="AH184" s="190">
        <v>95</v>
      </c>
      <c r="AI184" s="190">
        <v>77</v>
      </c>
      <c r="AJ184" s="917">
        <f t="shared" si="59"/>
        <v>574</v>
      </c>
      <c r="AK184" s="918">
        <f t="shared" si="60"/>
        <v>322</v>
      </c>
      <c r="AL184" s="184">
        <v>296</v>
      </c>
      <c r="AM184" s="190">
        <v>26</v>
      </c>
      <c r="AN184" s="921">
        <v>449</v>
      </c>
      <c r="AO184" s="921">
        <v>243</v>
      </c>
      <c r="AP184" s="921">
        <v>11</v>
      </c>
      <c r="AQ184" s="190">
        <v>23</v>
      </c>
      <c r="AR184" s="44">
        <f t="shared" si="58"/>
        <v>37</v>
      </c>
      <c r="AS184" s="217">
        <f t="shared" si="61"/>
        <v>123</v>
      </c>
      <c r="AT184" s="921">
        <v>123</v>
      </c>
      <c r="AU184" s="1005">
        <v>0</v>
      </c>
    </row>
    <row r="185" spans="1:47">
      <c r="A185" s="921" t="s">
        <v>526</v>
      </c>
      <c r="B185" s="92"/>
      <c r="C185" s="92"/>
      <c r="D185" s="1024">
        <v>1838</v>
      </c>
      <c r="E185" s="1024">
        <v>1947</v>
      </c>
      <c r="F185" s="1024">
        <v>1112</v>
      </c>
      <c r="G185" s="1024">
        <v>1188</v>
      </c>
      <c r="H185" s="1024">
        <v>565</v>
      </c>
      <c r="I185" s="1024">
        <v>787</v>
      </c>
      <c r="J185" s="1024">
        <v>356</v>
      </c>
      <c r="K185" s="1024">
        <v>492</v>
      </c>
      <c r="L185" s="1024">
        <v>193</v>
      </c>
      <c r="M185" s="1024">
        <v>290</v>
      </c>
      <c r="N185" s="15">
        <f t="shared" si="54"/>
        <v>4064</v>
      </c>
      <c r="O185" s="15">
        <f t="shared" si="55"/>
        <v>4704</v>
      </c>
      <c r="P185" s="190" t="s">
        <v>526</v>
      </c>
      <c r="Q185" s="921">
        <v>674</v>
      </c>
      <c r="R185" s="921">
        <v>634</v>
      </c>
      <c r="S185" s="921">
        <v>276</v>
      </c>
      <c r="T185" s="921">
        <v>318</v>
      </c>
      <c r="U185" s="921">
        <v>134</v>
      </c>
      <c r="V185" s="921">
        <v>168</v>
      </c>
      <c r="W185" s="921">
        <v>48</v>
      </c>
      <c r="X185" s="921">
        <v>59</v>
      </c>
      <c r="Y185" s="921">
        <v>21</v>
      </c>
      <c r="Z185" s="921">
        <v>49</v>
      </c>
      <c r="AA185" s="15">
        <f t="shared" si="56"/>
        <v>1153</v>
      </c>
      <c r="AB185" s="15">
        <f t="shared" si="57"/>
        <v>1228</v>
      </c>
      <c r="AC185" s="190" t="s">
        <v>526</v>
      </c>
      <c r="AD185" s="15"/>
      <c r="AE185" s="190">
        <v>77</v>
      </c>
      <c r="AF185" s="190">
        <v>69</v>
      </c>
      <c r="AG185" s="190">
        <v>58</v>
      </c>
      <c r="AH185" s="190">
        <v>50</v>
      </c>
      <c r="AI185" s="190">
        <v>33</v>
      </c>
      <c r="AJ185" s="917">
        <f t="shared" si="59"/>
        <v>287</v>
      </c>
      <c r="AK185" s="918">
        <f t="shared" si="60"/>
        <v>126</v>
      </c>
      <c r="AL185" s="184">
        <v>119</v>
      </c>
      <c r="AM185" s="190">
        <v>7</v>
      </c>
      <c r="AN185" s="921">
        <v>168</v>
      </c>
      <c r="AO185" s="921">
        <v>79</v>
      </c>
      <c r="AP185" s="921">
        <v>0</v>
      </c>
      <c r="AQ185" s="190">
        <v>3</v>
      </c>
      <c r="AR185" s="44">
        <f t="shared" si="58"/>
        <v>7</v>
      </c>
      <c r="AS185" s="217">
        <f t="shared" si="61"/>
        <v>71</v>
      </c>
      <c r="AT185" s="921">
        <v>71</v>
      </c>
      <c r="AU185" s="1005">
        <v>0</v>
      </c>
    </row>
    <row r="186" spans="1:47">
      <c r="A186" s="994"/>
      <c r="B186" s="994"/>
      <c r="C186" s="994"/>
      <c r="D186" s="1028"/>
      <c r="E186" s="1028"/>
      <c r="F186" s="1028"/>
      <c r="G186" s="1028"/>
      <c r="H186" s="1028"/>
      <c r="I186" s="1028"/>
      <c r="J186" s="1028"/>
      <c r="K186" s="1028"/>
      <c r="L186" s="1028"/>
      <c r="M186" s="1028"/>
      <c r="N186" s="994"/>
      <c r="O186" s="994"/>
      <c r="P186" s="188"/>
      <c r="Q186" s="994"/>
      <c r="R186" s="994"/>
      <c r="S186" s="994"/>
      <c r="T186" s="994"/>
      <c r="U186" s="994"/>
      <c r="V186" s="994"/>
      <c r="W186" s="994"/>
      <c r="X186" s="994"/>
      <c r="Y186" s="994"/>
      <c r="Z186" s="994"/>
      <c r="AA186" s="994"/>
      <c r="AB186" s="994"/>
      <c r="AC186" s="188"/>
      <c r="AD186" s="994"/>
      <c r="AE186" s="994"/>
      <c r="AF186" s="994"/>
      <c r="AG186" s="994"/>
      <c r="AH186" s="994"/>
      <c r="AI186" s="994"/>
      <c r="AJ186" s="994"/>
      <c r="AK186" s="994"/>
      <c r="AL186" s="994"/>
      <c r="AM186" s="994"/>
      <c r="AN186" s="994"/>
      <c r="AO186" s="994"/>
      <c r="AP186" s="994"/>
      <c r="AQ186" s="994"/>
      <c r="AR186" s="994"/>
      <c r="AS186" s="994"/>
      <c r="AT186" s="994"/>
      <c r="AU186" s="1012"/>
    </row>
    <row r="187" spans="1:47">
      <c r="B187" s="985"/>
      <c r="C187" s="985"/>
      <c r="D187" s="1014"/>
      <c r="E187" s="1014"/>
      <c r="F187" s="1014"/>
      <c r="G187" s="1014"/>
      <c r="H187" s="1014"/>
      <c r="I187" s="1014"/>
      <c r="J187" s="1014"/>
      <c r="K187" s="1014"/>
      <c r="L187" s="1014"/>
      <c r="M187" s="1014"/>
      <c r="N187" s="985"/>
      <c r="O187" s="985"/>
      <c r="Q187" s="985"/>
      <c r="R187" s="985"/>
      <c r="S187" s="985"/>
      <c r="T187" s="985"/>
      <c r="U187" s="985"/>
      <c r="V187" s="985"/>
      <c r="W187" s="985"/>
      <c r="X187" s="985"/>
      <c r="Y187" s="985"/>
      <c r="Z187" s="985"/>
      <c r="AA187" s="985"/>
      <c r="AB187" s="985"/>
      <c r="AD187" s="985"/>
      <c r="AE187" s="985"/>
      <c r="AF187" s="985"/>
      <c r="AG187" s="985"/>
      <c r="AH187" s="985"/>
      <c r="AI187" s="985"/>
      <c r="AJ187" s="985"/>
      <c r="AK187" s="985"/>
      <c r="AL187" s="985"/>
      <c r="AM187" s="985"/>
      <c r="AN187" s="985"/>
      <c r="AO187" s="985"/>
      <c r="AP187" s="985"/>
      <c r="AQ187" s="985"/>
      <c r="AR187" s="985"/>
      <c r="AS187" s="985"/>
      <c r="AT187" s="985"/>
    </row>
    <row r="189" spans="1:47">
      <c r="AB189" s="983"/>
    </row>
    <row r="203" spans="1:15">
      <c r="A203" s="980" t="s">
        <v>527</v>
      </c>
      <c r="B203" s="980"/>
      <c r="C203" s="980"/>
      <c r="D203" s="1013"/>
      <c r="E203" s="1013"/>
      <c r="F203" s="1013"/>
      <c r="G203" s="1013"/>
      <c r="H203" s="1013"/>
      <c r="I203" s="1013"/>
      <c r="J203" s="1013"/>
      <c r="K203" s="1013"/>
      <c r="L203" s="1013"/>
      <c r="M203" s="1013"/>
      <c r="N203" s="980"/>
      <c r="O203" s="980"/>
    </row>
    <row r="204" spans="1:15">
      <c r="A204" s="980" t="s">
        <v>372</v>
      </c>
      <c r="B204" s="980"/>
      <c r="C204" s="980"/>
      <c r="D204" s="1013"/>
      <c r="E204" s="1013"/>
      <c r="F204" s="1013"/>
      <c r="G204" s="1013"/>
      <c r="H204" s="1013"/>
      <c r="I204" s="1013"/>
      <c r="J204" s="1013"/>
      <c r="K204" s="1013"/>
      <c r="L204" s="1013"/>
      <c r="M204" s="1013"/>
      <c r="N204" s="980"/>
      <c r="O204" s="980"/>
    </row>
    <row r="205" spans="1:15">
      <c r="A205" s="980"/>
      <c r="B205" s="980"/>
      <c r="C205" s="980"/>
      <c r="D205" s="1013"/>
      <c r="E205" s="1013"/>
      <c r="F205" s="1013"/>
      <c r="G205" s="1013"/>
      <c r="H205" s="1013"/>
      <c r="I205" s="1013"/>
      <c r="J205" s="1013"/>
      <c r="K205" s="1013"/>
      <c r="L205" s="1013"/>
      <c r="M205" s="1013"/>
      <c r="N205" s="980"/>
      <c r="O205" s="980"/>
    </row>
    <row r="206" spans="1:15">
      <c r="A206" s="980" t="s">
        <v>1</v>
      </c>
      <c r="B206" s="980"/>
      <c r="C206" s="980"/>
      <c r="D206" s="1013"/>
      <c r="E206" s="1013"/>
      <c r="F206" s="1013"/>
      <c r="G206" s="1013"/>
      <c r="H206" s="1013"/>
      <c r="I206" s="1013"/>
      <c r="J206" s="1013"/>
      <c r="K206" s="1013"/>
      <c r="L206" s="1013"/>
      <c r="M206" s="1013"/>
      <c r="N206" s="980"/>
      <c r="O206" s="980"/>
    </row>
    <row r="207" spans="1:15">
      <c r="B207" s="985"/>
      <c r="C207" s="985"/>
      <c r="D207" s="1014"/>
      <c r="E207" s="1014"/>
      <c r="F207" s="1014"/>
      <c r="G207" s="1014"/>
      <c r="H207" s="1014"/>
      <c r="I207" s="1014"/>
      <c r="J207" s="1014"/>
      <c r="K207" s="1014"/>
      <c r="L207" s="1014"/>
      <c r="M207" s="1014"/>
      <c r="N207" s="985"/>
      <c r="O207" s="985"/>
    </row>
    <row r="208" spans="1:15">
      <c r="A208" s="1044" t="s">
        <v>573</v>
      </c>
      <c r="B208" s="985"/>
      <c r="C208" s="985"/>
      <c r="D208" s="1014"/>
      <c r="E208" s="1014"/>
      <c r="F208" s="1014"/>
      <c r="G208" s="1014"/>
      <c r="H208" s="1014"/>
      <c r="I208" s="1014"/>
      <c r="J208" s="1014"/>
      <c r="K208" s="1014"/>
      <c r="L208" s="1014" t="s">
        <v>618</v>
      </c>
      <c r="M208" s="1014"/>
      <c r="N208" s="985"/>
      <c r="O208" s="985"/>
    </row>
    <row r="209" spans="1:15">
      <c r="B209" s="985"/>
      <c r="C209" s="985"/>
      <c r="D209" s="1014"/>
      <c r="E209" s="1014"/>
      <c r="F209" s="1014"/>
      <c r="G209" s="1014"/>
      <c r="H209" s="1014"/>
      <c r="I209" s="1014"/>
      <c r="J209" s="1014"/>
      <c r="K209" s="1014"/>
      <c r="L209" s="1014"/>
      <c r="M209" s="1014"/>
      <c r="N209" s="985"/>
      <c r="O209" s="985"/>
    </row>
    <row r="210" spans="1:15">
      <c r="A210" s="986"/>
      <c r="B210" s="987"/>
      <c r="C210" s="987"/>
      <c r="D210" s="988" t="s">
        <v>378</v>
      </c>
      <c r="E210" s="989"/>
      <c r="F210" s="988" t="s">
        <v>379</v>
      </c>
      <c r="G210" s="989"/>
      <c r="H210" s="988" t="s">
        <v>380</v>
      </c>
      <c r="I210" s="989"/>
      <c r="J210" s="988" t="s">
        <v>381</v>
      </c>
      <c r="K210" s="989"/>
      <c r="L210" s="988" t="s">
        <v>382</v>
      </c>
      <c r="M210" s="989"/>
      <c r="N210" s="993" t="s">
        <v>377</v>
      </c>
      <c r="O210" s="991"/>
    </row>
    <row r="211" spans="1:15">
      <c r="A211" s="994" t="s">
        <v>387</v>
      </c>
      <c r="B211" s="996"/>
      <c r="C211" s="996"/>
      <c r="D211" s="998" t="s">
        <v>388</v>
      </c>
      <c r="E211" s="998" t="s">
        <v>389</v>
      </c>
      <c r="F211" s="998" t="s">
        <v>388</v>
      </c>
      <c r="G211" s="998" t="s">
        <v>389</v>
      </c>
      <c r="H211" s="998" t="s">
        <v>388</v>
      </c>
      <c r="I211" s="998" t="s">
        <v>389</v>
      </c>
      <c r="J211" s="998" t="s">
        <v>388</v>
      </c>
      <c r="K211" s="998" t="s">
        <v>389</v>
      </c>
      <c r="L211" s="998" t="s">
        <v>388</v>
      </c>
      <c r="M211" s="998" t="s">
        <v>389</v>
      </c>
      <c r="N211" s="996" t="s">
        <v>388</v>
      </c>
      <c r="O211" s="996" t="s">
        <v>389</v>
      </c>
    </row>
    <row r="212" spans="1:15">
      <c r="A212" s="921"/>
      <c r="B212" s="986"/>
      <c r="C212" s="986"/>
      <c r="D212" s="1017"/>
      <c r="E212" s="1017"/>
      <c r="F212" s="1017"/>
      <c r="G212" s="1017"/>
      <c r="H212" s="1017"/>
      <c r="I212" s="1017"/>
      <c r="J212" s="1017"/>
      <c r="K212" s="1017"/>
      <c r="L212" s="1017"/>
      <c r="M212" s="1017"/>
      <c r="N212" s="986"/>
      <c r="O212" s="986"/>
    </row>
    <row r="213" spans="1:15">
      <c r="A213" s="15" t="s">
        <v>407</v>
      </c>
      <c r="B213" s="46"/>
      <c r="C213" s="46"/>
      <c r="D213" s="1045">
        <f t="shared" ref="D213:M213" si="62">SUM(D215:D220)</f>
        <v>241714</v>
      </c>
      <c r="E213" s="1045">
        <f t="shared" si="62"/>
        <v>226029</v>
      </c>
      <c r="F213" s="1045">
        <f t="shared" si="62"/>
        <v>147146</v>
      </c>
      <c r="G213" s="1045">
        <f t="shared" si="62"/>
        <v>137171</v>
      </c>
      <c r="H213" s="1045">
        <f t="shared" si="62"/>
        <v>117815</v>
      </c>
      <c r="I213" s="1045">
        <f t="shared" si="62"/>
        <v>116971</v>
      </c>
      <c r="J213" s="1045">
        <f t="shared" si="62"/>
        <v>71099</v>
      </c>
      <c r="K213" s="1045">
        <f t="shared" si="62"/>
        <v>73477</v>
      </c>
      <c r="L213" s="1045">
        <f t="shared" si="62"/>
        <v>47380</v>
      </c>
      <c r="M213" s="1045">
        <f t="shared" si="62"/>
        <v>50183</v>
      </c>
      <c r="N213" s="46">
        <f>SUM(N215:N220)</f>
        <v>625154</v>
      </c>
      <c r="O213" s="46">
        <f>SUM(O215:O220)</f>
        <v>603831</v>
      </c>
    </row>
    <row r="214" spans="1:15">
      <c r="A214" s="921"/>
      <c r="B214" s="920"/>
      <c r="C214" s="920"/>
      <c r="D214" s="920"/>
      <c r="E214" s="920"/>
      <c r="F214" s="920"/>
      <c r="G214" s="920"/>
      <c r="H214" s="920"/>
      <c r="I214" s="920"/>
      <c r="J214" s="920"/>
      <c r="K214" s="920"/>
      <c r="L214" s="920"/>
      <c r="M214" s="920"/>
      <c r="N214" s="46"/>
      <c r="O214" s="227"/>
    </row>
    <row r="215" spans="1:15">
      <c r="A215" s="921" t="s">
        <v>621</v>
      </c>
      <c r="B215" s="46"/>
      <c r="C215" s="46"/>
      <c r="D215" s="227">
        <f t="shared" ref="D215:M215" si="63">D10</f>
        <v>73963</v>
      </c>
      <c r="E215" s="227">
        <f t="shared" si="63"/>
        <v>65154</v>
      </c>
      <c r="F215" s="227">
        <f t="shared" si="63"/>
        <v>60533</v>
      </c>
      <c r="G215" s="227">
        <f t="shared" si="63"/>
        <v>53471</v>
      </c>
      <c r="H215" s="227">
        <f t="shared" si="63"/>
        <v>51881</v>
      </c>
      <c r="I215" s="227">
        <f t="shared" si="63"/>
        <v>49114</v>
      </c>
      <c r="J215" s="227">
        <f t="shared" si="63"/>
        <v>34227</v>
      </c>
      <c r="K215" s="227">
        <f t="shared" si="63"/>
        <v>34285</v>
      </c>
      <c r="L215" s="227">
        <f t="shared" si="63"/>
        <v>21253</v>
      </c>
      <c r="M215" s="227">
        <f t="shared" si="63"/>
        <v>22479</v>
      </c>
      <c r="N215" s="46">
        <f t="shared" ref="N215:O220" si="64">D215+F215+H215+J215+L215</f>
        <v>241857</v>
      </c>
      <c r="O215" s="46">
        <f t="shared" si="64"/>
        <v>224503</v>
      </c>
    </row>
    <row r="216" spans="1:15">
      <c r="A216" s="1046" t="s">
        <v>622</v>
      </c>
      <c r="B216" s="46"/>
      <c r="C216" s="46"/>
      <c r="D216" s="227"/>
      <c r="E216" s="227"/>
      <c r="F216" s="227"/>
      <c r="G216" s="227"/>
      <c r="H216" s="227"/>
      <c r="I216" s="227"/>
      <c r="J216" s="227"/>
      <c r="K216" s="227"/>
      <c r="L216" s="227"/>
      <c r="M216" s="227"/>
      <c r="N216" s="46">
        <f t="shared" si="64"/>
        <v>0</v>
      </c>
      <c r="O216" s="46">
        <f t="shared" si="64"/>
        <v>0</v>
      </c>
    </row>
    <row r="217" spans="1:15">
      <c r="A217" s="921" t="s">
        <v>623</v>
      </c>
      <c r="B217" s="46"/>
      <c r="C217" s="46"/>
      <c r="D217" s="227">
        <f t="shared" ref="D217:M217" si="65">D133</f>
        <v>89288</v>
      </c>
      <c r="E217" s="227">
        <f t="shared" si="65"/>
        <v>82414</v>
      </c>
      <c r="F217" s="227">
        <f t="shared" si="65"/>
        <v>45088</v>
      </c>
      <c r="G217" s="227">
        <f t="shared" si="65"/>
        <v>42662</v>
      </c>
      <c r="H217" s="227">
        <f t="shared" si="65"/>
        <v>34339</v>
      </c>
      <c r="I217" s="227">
        <f t="shared" si="65"/>
        <v>34720</v>
      </c>
      <c r="J217" s="227">
        <f t="shared" si="65"/>
        <v>18488</v>
      </c>
      <c r="K217" s="227">
        <f t="shared" si="65"/>
        <v>19344</v>
      </c>
      <c r="L217" s="227">
        <f t="shared" si="65"/>
        <v>13935</v>
      </c>
      <c r="M217" s="227">
        <f t="shared" si="65"/>
        <v>14820</v>
      </c>
      <c r="N217" s="46">
        <f t="shared" si="64"/>
        <v>201138</v>
      </c>
      <c r="O217" s="46">
        <f t="shared" si="64"/>
        <v>193960</v>
      </c>
    </row>
    <row r="218" spans="1:15">
      <c r="A218" s="921" t="s">
        <v>624</v>
      </c>
      <c r="B218" s="46"/>
      <c r="C218" s="46"/>
      <c r="D218" s="227">
        <f t="shared" ref="D218:M218" si="66">D99</f>
        <v>0</v>
      </c>
      <c r="E218" s="227">
        <f t="shared" si="66"/>
        <v>0</v>
      </c>
      <c r="F218" s="227">
        <f t="shared" si="66"/>
        <v>0</v>
      </c>
      <c r="G218" s="227">
        <f t="shared" si="66"/>
        <v>0</v>
      </c>
      <c r="H218" s="227">
        <f t="shared" si="66"/>
        <v>0</v>
      </c>
      <c r="I218" s="227">
        <f t="shared" si="66"/>
        <v>0</v>
      </c>
      <c r="J218" s="227">
        <f t="shared" si="66"/>
        <v>0</v>
      </c>
      <c r="K218" s="227">
        <f t="shared" si="66"/>
        <v>0</v>
      </c>
      <c r="L218" s="227">
        <f t="shared" si="66"/>
        <v>0</v>
      </c>
      <c r="M218" s="227">
        <f t="shared" si="66"/>
        <v>0</v>
      </c>
      <c r="N218" s="46">
        <f t="shared" si="64"/>
        <v>0</v>
      </c>
      <c r="O218" s="46">
        <f t="shared" si="64"/>
        <v>0</v>
      </c>
    </row>
    <row r="219" spans="1:15">
      <c r="A219" s="921" t="s">
        <v>625</v>
      </c>
      <c r="B219" s="46"/>
      <c r="C219" s="46"/>
      <c r="D219" s="227">
        <f t="shared" ref="D219:M219" si="67">D163</f>
        <v>41193</v>
      </c>
      <c r="E219" s="227">
        <f t="shared" si="67"/>
        <v>43360</v>
      </c>
      <c r="F219" s="227">
        <f t="shared" si="67"/>
        <v>18591</v>
      </c>
      <c r="G219" s="227">
        <f t="shared" si="67"/>
        <v>20284</v>
      </c>
      <c r="H219" s="227">
        <f t="shared" si="67"/>
        <v>13249</v>
      </c>
      <c r="I219" s="227">
        <f t="shared" si="67"/>
        <v>15087</v>
      </c>
      <c r="J219" s="227">
        <f t="shared" si="67"/>
        <v>7724</v>
      </c>
      <c r="K219" s="227">
        <f t="shared" si="67"/>
        <v>8608</v>
      </c>
      <c r="L219" s="227">
        <f t="shared" si="67"/>
        <v>5301</v>
      </c>
      <c r="M219" s="227">
        <f t="shared" si="67"/>
        <v>5651</v>
      </c>
      <c r="N219" s="46">
        <f t="shared" si="64"/>
        <v>86058</v>
      </c>
      <c r="O219" s="46">
        <f t="shared" si="64"/>
        <v>92990</v>
      </c>
    </row>
    <row r="220" spans="1:15">
      <c r="A220" s="921" t="s">
        <v>626</v>
      </c>
      <c r="B220" s="46"/>
      <c r="C220" s="46"/>
      <c r="D220" s="227">
        <f t="shared" ref="D220:M220" si="68">D41</f>
        <v>37270</v>
      </c>
      <c r="E220" s="227">
        <f t="shared" si="68"/>
        <v>35101</v>
      </c>
      <c r="F220" s="227">
        <f t="shared" si="68"/>
        <v>22934</v>
      </c>
      <c r="G220" s="227">
        <f t="shared" si="68"/>
        <v>20754</v>
      </c>
      <c r="H220" s="227">
        <f t="shared" si="68"/>
        <v>18346</v>
      </c>
      <c r="I220" s="227">
        <f t="shared" si="68"/>
        <v>18050</v>
      </c>
      <c r="J220" s="227">
        <f t="shared" si="68"/>
        <v>10660</v>
      </c>
      <c r="K220" s="227">
        <f t="shared" si="68"/>
        <v>11240</v>
      </c>
      <c r="L220" s="227">
        <f t="shared" si="68"/>
        <v>6891</v>
      </c>
      <c r="M220" s="227">
        <f t="shared" si="68"/>
        <v>7233</v>
      </c>
      <c r="N220" s="46">
        <f t="shared" si="64"/>
        <v>96101</v>
      </c>
      <c r="O220" s="46">
        <f t="shared" si="64"/>
        <v>92378</v>
      </c>
    </row>
    <row r="221" spans="1:15">
      <c r="A221" s="994"/>
      <c r="B221" s="994"/>
      <c r="C221" s="994"/>
      <c r="D221" s="1028"/>
      <c r="E221" s="1028"/>
      <c r="F221" s="1028"/>
      <c r="G221" s="1028"/>
      <c r="H221" s="1028"/>
      <c r="I221" s="1028"/>
      <c r="J221" s="1028"/>
      <c r="K221" s="1028"/>
      <c r="L221" s="1028"/>
      <c r="M221" s="1028"/>
      <c r="N221" s="994"/>
      <c r="O221" s="994"/>
    </row>
  </sheetData>
  <mergeCells count="6">
    <mergeCell ref="AD130:AJ130"/>
    <mergeCell ref="AD160:AJ160"/>
    <mergeCell ref="AD8:AJ8"/>
    <mergeCell ref="AD38:AJ38"/>
    <mergeCell ref="AD60:AJ60"/>
    <mergeCell ref="AD96:AJ96"/>
  </mergeCells>
  <phoneticPr fontId="0" type="noConversion"/>
  <printOptions gridLines="1" gridLinesSet="0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8"/>
  <sheetViews>
    <sheetView showZeros="0" topLeftCell="T1" zoomScale="75" workbookViewId="0">
      <selection activeCell="AM168" sqref="AM168"/>
    </sheetView>
  </sheetViews>
  <sheetFormatPr baseColWidth="10" defaultRowHeight="12.75"/>
  <cols>
    <col min="1" max="1" width="27" customWidth="1"/>
    <col min="2" max="9" width="9.28515625" customWidth="1"/>
    <col min="10" max="11" width="8" customWidth="1"/>
    <col min="12" max="12" width="29.28515625" customWidth="1"/>
    <col min="13" max="20" width="8.85546875" style="21" customWidth="1"/>
    <col min="21" max="21" width="0" hidden="1" customWidth="1"/>
    <col min="22" max="23" width="7.7109375" customWidth="1"/>
    <col min="24" max="24" width="24.5703125" customWidth="1"/>
    <col min="25" max="28" width="6.85546875" customWidth="1"/>
    <col min="29" max="29" width="6.28515625" customWidth="1"/>
    <col min="30" max="30" width="8.140625" customWidth="1"/>
    <col min="31" max="31" width="8.42578125" customWidth="1"/>
    <col min="32" max="32" width="6.28515625" customWidth="1"/>
    <col min="33" max="33" width="6.42578125" customWidth="1"/>
    <col min="34" max="35" width="6.5703125" customWidth="1"/>
    <col min="36" max="37" width="7.42578125" customWidth="1"/>
    <col min="38" max="39" width="6.5703125" customWidth="1"/>
    <col min="40" max="40" width="8" customWidth="1"/>
    <col min="41" max="41" width="5.85546875" customWidth="1"/>
    <col min="42" max="42" width="4.85546875" customWidth="1"/>
    <col min="43" max="43" width="13.5703125" hidden="1" customWidth="1"/>
    <col min="44" max="44" width="5.140625" hidden="1" customWidth="1"/>
    <col min="45" max="45" width="6.140625" hidden="1" customWidth="1"/>
    <col min="46" max="52" width="11.42578125" hidden="1" customWidth="1"/>
    <col min="53" max="55" width="7" hidden="1" customWidth="1"/>
    <col min="56" max="56" width="11.42578125" hidden="1" customWidth="1"/>
    <col min="57" max="57" width="7.5703125" hidden="1" customWidth="1"/>
    <col min="58" max="62" width="5.140625" hidden="1" customWidth="1"/>
    <col min="63" max="68" width="11.42578125" hidden="1" customWidth="1"/>
    <col min="69" max="69" width="0" hidden="1" customWidth="1"/>
    <col min="70" max="76" width="11.42578125" hidden="1" customWidth="1"/>
    <col min="77" max="77" width="4.140625" customWidth="1"/>
    <col min="78" max="78" width="4" customWidth="1"/>
    <col min="79" max="79" width="15.42578125" customWidth="1"/>
    <col min="80" max="80" width="6.7109375" customWidth="1"/>
    <col min="81" max="82" width="6.85546875" customWidth="1"/>
  </cols>
  <sheetData>
    <row r="1" spans="1:53">
      <c r="A1" s="106" t="s">
        <v>540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 t="s">
        <v>541</v>
      </c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 t="s">
        <v>542</v>
      </c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</row>
    <row r="2" spans="1:53">
      <c r="A2" s="106" t="s">
        <v>372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 t="s">
        <v>372</v>
      </c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 t="s">
        <v>543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  <c r="AL2" s="106"/>
      <c r="AM2" s="106"/>
      <c r="AN2" s="106"/>
      <c r="AO2" s="106"/>
    </row>
    <row r="3" spans="1:53">
      <c r="A3" s="106" t="s">
        <v>1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 t="s">
        <v>1</v>
      </c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 t="s">
        <v>1</v>
      </c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</row>
    <row r="4" spans="1:53">
      <c r="A4" s="119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</row>
    <row r="5" spans="1:53">
      <c r="A5" s="107" t="s">
        <v>375</v>
      </c>
      <c r="B5" s="21"/>
      <c r="C5" s="21"/>
      <c r="D5" s="455"/>
      <c r="E5" s="21"/>
      <c r="F5" s="21"/>
      <c r="G5" s="21"/>
      <c r="H5" s="106" t="s">
        <v>376</v>
      </c>
      <c r="I5" s="106"/>
      <c r="J5" s="21"/>
      <c r="K5" s="21"/>
      <c r="L5" s="107" t="s">
        <v>375</v>
      </c>
      <c r="S5" s="107" t="s">
        <v>376</v>
      </c>
      <c r="U5" s="21"/>
      <c r="V5" s="21"/>
      <c r="W5" s="21"/>
      <c r="X5" s="107" t="s">
        <v>375</v>
      </c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 t="s">
        <v>376</v>
      </c>
      <c r="AM5" s="21"/>
      <c r="AN5" s="21"/>
      <c r="AO5" s="21"/>
    </row>
    <row r="6" spans="1:53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120"/>
      <c r="AO6" s="21"/>
    </row>
    <row r="7" spans="1:53">
      <c r="A7" s="52"/>
      <c r="B7" s="53" t="s">
        <v>544</v>
      </c>
      <c r="C7" s="54"/>
      <c r="D7" s="53" t="s">
        <v>545</v>
      </c>
      <c r="E7" s="54"/>
      <c r="F7" s="53" t="s">
        <v>546</v>
      </c>
      <c r="G7" s="54"/>
      <c r="H7" s="53" t="s">
        <v>547</v>
      </c>
      <c r="I7" s="54"/>
      <c r="J7" s="121" t="s">
        <v>377</v>
      </c>
      <c r="K7" s="122"/>
      <c r="L7" s="52"/>
      <c r="M7" s="53" t="s">
        <v>544</v>
      </c>
      <c r="N7" s="54"/>
      <c r="O7" s="53" t="s">
        <v>545</v>
      </c>
      <c r="P7" s="54"/>
      <c r="Q7" s="53" t="s">
        <v>546</v>
      </c>
      <c r="R7" s="54"/>
      <c r="S7" s="53" t="s">
        <v>547</v>
      </c>
      <c r="T7" s="54"/>
      <c r="U7" s="48"/>
      <c r="V7" s="53" t="s">
        <v>377</v>
      </c>
      <c r="W7" s="54"/>
      <c r="X7" s="791"/>
      <c r="Y7" s="129"/>
      <c r="Z7" s="130"/>
      <c r="AA7" s="130"/>
      <c r="AB7" s="130"/>
      <c r="AC7" s="131"/>
      <c r="AD7" s="788" t="s">
        <v>384</v>
      </c>
      <c r="AE7" s="788"/>
      <c r="AF7" s="25"/>
      <c r="AG7" s="5" t="s">
        <v>548</v>
      </c>
      <c r="AH7" s="24"/>
      <c r="AI7" s="24"/>
      <c r="AJ7" s="24"/>
      <c r="AK7" s="24"/>
      <c r="AL7" s="24"/>
      <c r="AM7" s="1080" t="s">
        <v>386</v>
      </c>
      <c r="AN7" s="1081"/>
      <c r="AO7" s="1082"/>
    </row>
    <row r="8" spans="1:53">
      <c r="A8" s="55" t="s">
        <v>387</v>
      </c>
      <c r="B8" s="56" t="s">
        <v>388</v>
      </c>
      <c r="C8" s="56" t="s">
        <v>389</v>
      </c>
      <c r="D8" s="56" t="s">
        <v>388</v>
      </c>
      <c r="E8" s="56" t="s">
        <v>389</v>
      </c>
      <c r="F8" s="56" t="s">
        <v>388</v>
      </c>
      <c r="G8" s="56" t="s">
        <v>389</v>
      </c>
      <c r="H8" s="56" t="s">
        <v>388</v>
      </c>
      <c r="I8" s="56" t="s">
        <v>389</v>
      </c>
      <c r="J8" s="123" t="s">
        <v>388</v>
      </c>
      <c r="K8" s="123" t="s">
        <v>389</v>
      </c>
      <c r="L8" s="55" t="s">
        <v>387</v>
      </c>
      <c r="M8" s="56" t="s">
        <v>388</v>
      </c>
      <c r="N8" s="56" t="s">
        <v>389</v>
      </c>
      <c r="O8" s="56" t="s">
        <v>388</v>
      </c>
      <c r="P8" s="56" t="s">
        <v>389</v>
      </c>
      <c r="Q8" s="56" t="s">
        <v>388</v>
      </c>
      <c r="R8" s="56" t="s">
        <v>389</v>
      </c>
      <c r="S8" s="56" t="s">
        <v>388</v>
      </c>
      <c r="T8" s="56" t="s">
        <v>389</v>
      </c>
      <c r="U8" s="48"/>
      <c r="V8" s="56" t="s">
        <v>388</v>
      </c>
      <c r="W8" s="56" t="s">
        <v>389</v>
      </c>
      <c r="X8" s="792" t="s">
        <v>387</v>
      </c>
      <c r="Y8" s="133" t="s">
        <v>383</v>
      </c>
      <c r="Z8" s="97"/>
      <c r="AA8" s="97"/>
      <c r="AB8" s="97"/>
      <c r="AC8" s="36"/>
      <c r="AD8" s="24" t="s">
        <v>390</v>
      </c>
      <c r="AE8" s="24"/>
      <c r="AF8" s="755"/>
      <c r="AG8" s="787" t="s">
        <v>391</v>
      </c>
      <c r="AH8" s="134" t="s">
        <v>392</v>
      </c>
      <c r="AI8" s="134" t="s">
        <v>549</v>
      </c>
      <c r="AJ8" s="135" t="s">
        <v>189</v>
      </c>
      <c r="AK8" s="135" t="s">
        <v>188</v>
      </c>
      <c r="AL8" s="11"/>
      <c r="AM8" s="844" t="s">
        <v>111</v>
      </c>
      <c r="AN8" s="875" t="s">
        <v>394</v>
      </c>
      <c r="AO8" s="11"/>
    </row>
    <row r="9" spans="1:53">
      <c r="A9" s="47"/>
      <c r="B9" s="13"/>
      <c r="C9" s="13"/>
      <c r="D9" s="13"/>
      <c r="E9" s="13"/>
      <c r="F9" s="13"/>
      <c r="G9" s="13"/>
      <c r="H9" s="13"/>
      <c r="I9" s="13"/>
      <c r="J9" s="13"/>
      <c r="K9" s="13"/>
      <c r="L9" s="47"/>
      <c r="M9" s="13"/>
      <c r="N9" s="13"/>
      <c r="O9" s="13"/>
      <c r="P9" s="13"/>
      <c r="Q9" s="13"/>
      <c r="R9" s="13"/>
      <c r="S9" s="13"/>
      <c r="T9" s="13"/>
      <c r="U9" s="48"/>
      <c r="V9" s="13"/>
      <c r="W9" s="13"/>
      <c r="X9" s="4"/>
      <c r="Y9" s="793" t="s">
        <v>550</v>
      </c>
      <c r="Z9" s="793" t="s">
        <v>551</v>
      </c>
      <c r="AA9" s="793" t="s">
        <v>552</v>
      </c>
      <c r="AB9" s="793" t="s">
        <v>553</v>
      </c>
      <c r="AC9" s="19" t="s">
        <v>395</v>
      </c>
      <c r="AD9" s="163" t="s">
        <v>86</v>
      </c>
      <c r="AE9" s="789" t="s">
        <v>401</v>
      </c>
      <c r="AF9" s="790" t="s">
        <v>402</v>
      </c>
      <c r="AG9" s="28" t="s">
        <v>403</v>
      </c>
      <c r="AH9" s="28" t="s">
        <v>404</v>
      </c>
      <c r="AI9" s="28" t="s">
        <v>554</v>
      </c>
      <c r="AJ9" s="136" t="s">
        <v>403</v>
      </c>
      <c r="AK9" s="136"/>
      <c r="AL9" s="28" t="s">
        <v>395</v>
      </c>
      <c r="AM9" s="28"/>
      <c r="AN9" s="789" t="s">
        <v>405</v>
      </c>
      <c r="AO9" s="874" t="s">
        <v>406</v>
      </c>
    </row>
    <row r="10" spans="1:53">
      <c r="A10" s="57" t="s">
        <v>407</v>
      </c>
      <c r="B10" s="16">
        <f>SUM(B12:B30)</f>
        <v>14713</v>
      </c>
      <c r="C10" s="16">
        <f t="shared" ref="C10:I10" si="0">SUM(C12:C30)</f>
        <v>15242</v>
      </c>
      <c r="D10" s="16">
        <f t="shared" si="0"/>
        <v>10408</v>
      </c>
      <c r="E10" s="16">
        <f t="shared" si="0"/>
        <v>10729</v>
      </c>
      <c r="F10" s="16">
        <f t="shared" si="0"/>
        <v>8276</v>
      </c>
      <c r="G10" s="16">
        <f t="shared" si="0"/>
        <v>8824</v>
      </c>
      <c r="H10" s="16">
        <f t="shared" si="0"/>
        <v>7579</v>
      </c>
      <c r="I10" s="16">
        <f t="shared" si="0"/>
        <v>8274</v>
      </c>
      <c r="J10" s="16">
        <f>SUM(J12:J30)</f>
        <v>40976</v>
      </c>
      <c r="K10" s="16">
        <f>SUM(K12:K30)</f>
        <v>43069</v>
      </c>
      <c r="L10" s="57" t="s">
        <v>407</v>
      </c>
      <c r="M10" s="16">
        <f t="shared" ref="M10:T10" si="1">SUM(M12:M30)</f>
        <v>1385</v>
      </c>
      <c r="N10" s="16">
        <f t="shared" si="1"/>
        <v>1129</v>
      </c>
      <c r="O10" s="16">
        <f t="shared" si="1"/>
        <v>701</v>
      </c>
      <c r="P10" s="16">
        <f t="shared" si="1"/>
        <v>661</v>
      </c>
      <c r="Q10" s="16">
        <f t="shared" si="1"/>
        <v>626</v>
      </c>
      <c r="R10" s="16">
        <f t="shared" si="1"/>
        <v>573</v>
      </c>
      <c r="S10" s="16">
        <f t="shared" si="1"/>
        <v>1209</v>
      </c>
      <c r="T10" s="16">
        <f t="shared" si="1"/>
        <v>1370</v>
      </c>
      <c r="U10" s="124"/>
      <c r="V10" s="16">
        <f>SUM(V12:V30)</f>
        <v>3921</v>
      </c>
      <c r="W10" s="16">
        <f>SUM(W12:W30)</f>
        <v>3733</v>
      </c>
      <c r="X10" s="57" t="s">
        <v>407</v>
      </c>
      <c r="Y10" s="16">
        <f t="shared" ref="Y10:AI10" si="2">SUM(Y12:Y30)</f>
        <v>681</v>
      </c>
      <c r="Z10" s="16">
        <f t="shared" si="2"/>
        <v>584</v>
      </c>
      <c r="AA10" s="16">
        <f t="shared" si="2"/>
        <v>530</v>
      </c>
      <c r="AB10" s="16">
        <f t="shared" si="2"/>
        <v>509</v>
      </c>
      <c r="AC10" s="16">
        <f>SUM(AC12:AC30)</f>
        <v>2304</v>
      </c>
      <c r="AD10" s="16">
        <f t="shared" si="2"/>
        <v>2487</v>
      </c>
      <c r="AE10" s="16">
        <f t="shared" si="2"/>
        <v>2311</v>
      </c>
      <c r="AF10" s="16">
        <f t="shared" si="2"/>
        <v>176</v>
      </c>
      <c r="AG10" s="16">
        <f t="shared" si="2"/>
        <v>3656</v>
      </c>
      <c r="AH10" s="16">
        <f t="shared" si="2"/>
        <v>0</v>
      </c>
      <c r="AI10" s="16">
        <f t="shared" si="2"/>
        <v>0</v>
      </c>
      <c r="AJ10" s="16">
        <f t="shared" ref="AJ10:AO10" si="3">SUM(AJ12:AJ30)</f>
        <v>25</v>
      </c>
      <c r="AK10" s="16">
        <f t="shared" si="3"/>
        <v>403</v>
      </c>
      <c r="AL10" s="16">
        <f t="shared" si="3"/>
        <v>3614</v>
      </c>
      <c r="AM10" s="16">
        <f t="shared" si="3"/>
        <v>478</v>
      </c>
      <c r="AN10" s="16">
        <f t="shared" si="3"/>
        <v>466</v>
      </c>
      <c r="AO10" s="16">
        <f t="shared" si="3"/>
        <v>12</v>
      </c>
    </row>
    <row r="11" spans="1:53">
      <c r="A11" s="4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47"/>
      <c r="M11" s="17"/>
      <c r="N11" s="17"/>
      <c r="O11" s="17"/>
      <c r="P11" s="17"/>
      <c r="Q11" s="17"/>
      <c r="R11" s="17"/>
      <c r="S11" s="17"/>
      <c r="T11" s="17"/>
      <c r="U11" s="48"/>
      <c r="V11" s="17"/>
      <c r="W11" s="17"/>
      <c r="X11" s="4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25"/>
      <c r="AN11" s="125"/>
      <c r="AT11" t="s">
        <v>729</v>
      </c>
      <c r="AU11" t="s">
        <v>730</v>
      </c>
      <c r="AV11" t="s">
        <v>731</v>
      </c>
      <c r="AX11" t="s">
        <v>729</v>
      </c>
      <c r="AY11" t="s">
        <v>732</v>
      </c>
      <c r="AZ11" t="s">
        <v>736</v>
      </c>
      <c r="BA11" t="s">
        <v>734</v>
      </c>
    </row>
    <row r="12" spans="1:53">
      <c r="A12" s="47" t="s">
        <v>408</v>
      </c>
      <c r="B12" s="17">
        <v>5552</v>
      </c>
      <c r="C12" s="17">
        <v>5719</v>
      </c>
      <c r="D12" s="17">
        <v>4288</v>
      </c>
      <c r="E12" s="17">
        <v>4454</v>
      </c>
      <c r="F12" s="17">
        <v>3595</v>
      </c>
      <c r="G12" s="17">
        <v>3848</v>
      </c>
      <c r="H12" s="17">
        <v>3357</v>
      </c>
      <c r="I12" s="17">
        <v>3726</v>
      </c>
      <c r="J12" s="16">
        <f t="shared" ref="J12:J30" si="4">B12+D12+F12+H12</f>
        <v>16792</v>
      </c>
      <c r="K12" s="16">
        <f t="shared" ref="K12:K30" si="5">C12+E12+G12+I12</f>
        <v>17747</v>
      </c>
      <c r="L12" s="47" t="s">
        <v>408</v>
      </c>
      <c r="M12" s="867">
        <v>530</v>
      </c>
      <c r="N12" s="867">
        <v>422</v>
      </c>
      <c r="O12" s="867">
        <v>266</v>
      </c>
      <c r="P12" s="867">
        <v>253</v>
      </c>
      <c r="Q12" s="867">
        <v>239</v>
      </c>
      <c r="R12" s="867">
        <v>213</v>
      </c>
      <c r="S12" s="867">
        <v>468</v>
      </c>
      <c r="T12" s="867">
        <v>509</v>
      </c>
      <c r="U12" s="48"/>
      <c r="V12" s="16">
        <f t="shared" ref="V12:V30" si="6">M12+O12+Q12+S12</f>
        <v>1503</v>
      </c>
      <c r="W12" s="16">
        <f t="shared" ref="W12:W30" si="7">N12+P12+R12+T12</f>
        <v>1397</v>
      </c>
      <c r="X12" s="47" t="s">
        <v>408</v>
      </c>
      <c r="Y12" s="868">
        <v>243</v>
      </c>
      <c r="Z12" s="868">
        <v>217</v>
      </c>
      <c r="AA12" s="868">
        <v>201</v>
      </c>
      <c r="AB12" s="868">
        <v>198</v>
      </c>
      <c r="AC12" s="16">
        <f t="shared" ref="AC12:AC30" si="8">Y12+Z12+AA12+AB12</f>
        <v>859</v>
      </c>
      <c r="AD12" s="868">
        <v>880</v>
      </c>
      <c r="AE12" s="868">
        <v>821</v>
      </c>
      <c r="AF12" s="868">
        <v>59</v>
      </c>
      <c r="AG12" s="868">
        <v>1453</v>
      </c>
      <c r="AH12" s="206"/>
      <c r="AI12" s="206"/>
      <c r="AJ12" s="872">
        <v>3</v>
      </c>
      <c r="AK12" s="942">
        <v>233</v>
      </c>
      <c r="AL12" s="17">
        <f t="shared" ref="AL12:AL30" si="9">+AG12+AJ12</f>
        <v>1456</v>
      </c>
      <c r="AM12" s="17">
        <v>157</v>
      </c>
      <c r="AN12" s="17">
        <v>155</v>
      </c>
      <c r="AO12" s="21">
        <f>+AM12-AN12</f>
        <v>2</v>
      </c>
      <c r="AQ12" t="s">
        <v>710</v>
      </c>
      <c r="AR12">
        <v>169</v>
      </c>
      <c r="AT12" t="s">
        <v>710</v>
      </c>
      <c r="AU12">
        <v>137</v>
      </c>
      <c r="AV12">
        <v>2</v>
      </c>
      <c r="AX12" t="s">
        <v>710</v>
      </c>
      <c r="AY12">
        <v>893</v>
      </c>
      <c r="AZ12" t="s">
        <v>737</v>
      </c>
      <c r="BA12">
        <v>22</v>
      </c>
    </row>
    <row r="13" spans="1:53">
      <c r="A13" s="47" t="s">
        <v>409</v>
      </c>
      <c r="B13" s="17">
        <v>1881</v>
      </c>
      <c r="C13" s="17">
        <v>2069</v>
      </c>
      <c r="D13" s="17">
        <v>1326</v>
      </c>
      <c r="E13" s="17">
        <v>1334</v>
      </c>
      <c r="F13" s="17">
        <v>1053</v>
      </c>
      <c r="G13" s="17">
        <v>1106</v>
      </c>
      <c r="H13" s="17">
        <v>932</v>
      </c>
      <c r="I13" s="17">
        <v>1023</v>
      </c>
      <c r="J13" s="16">
        <f t="shared" si="4"/>
        <v>5192</v>
      </c>
      <c r="K13" s="16">
        <f t="shared" si="5"/>
        <v>5532</v>
      </c>
      <c r="L13" s="47" t="s">
        <v>409</v>
      </c>
      <c r="M13" s="866">
        <v>179</v>
      </c>
      <c r="N13" s="866">
        <v>138</v>
      </c>
      <c r="O13" s="866">
        <v>105</v>
      </c>
      <c r="P13" s="866">
        <v>76</v>
      </c>
      <c r="Q13" s="866">
        <v>87</v>
      </c>
      <c r="R13" s="866">
        <v>70</v>
      </c>
      <c r="S13" s="866">
        <v>144</v>
      </c>
      <c r="T13" s="866">
        <v>160</v>
      </c>
      <c r="U13" s="48"/>
      <c r="V13" s="16">
        <f t="shared" si="6"/>
        <v>515</v>
      </c>
      <c r="W13" s="16">
        <f t="shared" si="7"/>
        <v>444</v>
      </c>
      <c r="X13" s="47" t="s">
        <v>409</v>
      </c>
      <c r="Y13" s="869">
        <v>96</v>
      </c>
      <c r="Z13" s="869">
        <v>82</v>
      </c>
      <c r="AA13" s="869">
        <v>72</v>
      </c>
      <c r="AB13" s="869">
        <v>64</v>
      </c>
      <c r="AC13" s="16">
        <f t="shared" si="8"/>
        <v>314</v>
      </c>
      <c r="AD13" s="869">
        <v>362</v>
      </c>
      <c r="AE13" s="869">
        <v>319</v>
      </c>
      <c r="AF13" s="869">
        <v>43</v>
      </c>
      <c r="AG13" s="869">
        <v>545</v>
      </c>
      <c r="AH13" s="207"/>
      <c r="AI13" s="207"/>
      <c r="AJ13" s="870"/>
      <c r="AK13" s="942">
        <v>64</v>
      </c>
      <c r="AL13" s="17">
        <f t="shared" si="9"/>
        <v>545</v>
      </c>
      <c r="AM13" s="17">
        <v>75</v>
      </c>
      <c r="AN13" s="17">
        <v>75</v>
      </c>
      <c r="AO13" s="21">
        <f t="shared" ref="AO13:AO30" si="10">+AM13-AN13</f>
        <v>0</v>
      </c>
      <c r="AQ13" t="s">
        <v>711</v>
      </c>
      <c r="AR13">
        <v>79</v>
      </c>
      <c r="AT13" t="s">
        <v>711</v>
      </c>
      <c r="AU13">
        <v>67</v>
      </c>
      <c r="AV13">
        <v>2</v>
      </c>
      <c r="AX13" t="s">
        <v>711</v>
      </c>
      <c r="AY13">
        <v>159</v>
      </c>
      <c r="AZ13" t="s">
        <v>737</v>
      </c>
      <c r="BA13">
        <v>22</v>
      </c>
    </row>
    <row r="14" spans="1:53">
      <c r="A14" s="47" t="s">
        <v>410</v>
      </c>
      <c r="B14" s="17">
        <v>1177</v>
      </c>
      <c r="C14" s="17">
        <v>1221</v>
      </c>
      <c r="D14" s="17">
        <v>714</v>
      </c>
      <c r="E14" s="17">
        <v>757</v>
      </c>
      <c r="F14" s="17">
        <v>514</v>
      </c>
      <c r="G14" s="17">
        <v>537</v>
      </c>
      <c r="H14" s="17">
        <v>456</v>
      </c>
      <c r="I14" s="17">
        <v>514</v>
      </c>
      <c r="J14" s="16">
        <f t="shared" si="4"/>
        <v>2861</v>
      </c>
      <c r="K14" s="16">
        <f t="shared" si="5"/>
        <v>3029</v>
      </c>
      <c r="L14" s="47" t="s">
        <v>410</v>
      </c>
      <c r="M14" s="866">
        <v>96</v>
      </c>
      <c r="N14" s="866">
        <v>90</v>
      </c>
      <c r="O14" s="866">
        <v>49</v>
      </c>
      <c r="P14" s="866">
        <v>48</v>
      </c>
      <c r="Q14" s="866">
        <v>37</v>
      </c>
      <c r="R14" s="866">
        <v>38</v>
      </c>
      <c r="S14" s="866">
        <v>116</v>
      </c>
      <c r="T14" s="866">
        <v>121</v>
      </c>
      <c r="U14" s="48"/>
      <c r="V14" s="16">
        <f t="shared" si="6"/>
        <v>298</v>
      </c>
      <c r="W14" s="16">
        <f t="shared" si="7"/>
        <v>297</v>
      </c>
      <c r="X14" s="47" t="s">
        <v>410</v>
      </c>
      <c r="Y14" s="869">
        <v>55</v>
      </c>
      <c r="Z14" s="869">
        <v>42</v>
      </c>
      <c r="AA14" s="869">
        <v>39</v>
      </c>
      <c r="AB14" s="869">
        <v>37</v>
      </c>
      <c r="AC14" s="16">
        <f t="shared" si="8"/>
        <v>173</v>
      </c>
      <c r="AD14" s="869">
        <v>177</v>
      </c>
      <c r="AE14" s="869">
        <v>169</v>
      </c>
      <c r="AF14" s="869">
        <v>8</v>
      </c>
      <c r="AG14" s="869">
        <v>303</v>
      </c>
      <c r="AH14" s="207"/>
      <c r="AI14" s="207"/>
      <c r="AJ14" s="870"/>
      <c r="AK14" s="942"/>
      <c r="AL14" s="17">
        <f t="shared" si="9"/>
        <v>303</v>
      </c>
      <c r="AM14" s="17">
        <v>37</v>
      </c>
      <c r="AN14" s="17">
        <v>37</v>
      </c>
      <c r="AO14" s="21">
        <f t="shared" si="10"/>
        <v>0</v>
      </c>
      <c r="AQ14" t="s">
        <v>712</v>
      </c>
      <c r="AR14">
        <v>38</v>
      </c>
      <c r="AT14" t="s">
        <v>712</v>
      </c>
      <c r="AU14">
        <v>33</v>
      </c>
      <c r="AV14">
        <v>2</v>
      </c>
      <c r="AX14" t="s">
        <v>712</v>
      </c>
      <c r="AY14">
        <v>88</v>
      </c>
      <c r="AZ14" t="s">
        <v>737</v>
      </c>
      <c r="BA14">
        <v>22</v>
      </c>
    </row>
    <row r="15" spans="1:53">
      <c r="A15" s="47" t="s">
        <v>411</v>
      </c>
      <c r="B15" s="864">
        <v>338</v>
      </c>
      <c r="C15" s="864">
        <v>351</v>
      </c>
      <c r="D15" s="864">
        <v>182</v>
      </c>
      <c r="E15" s="864">
        <v>206</v>
      </c>
      <c r="F15" s="864">
        <v>154</v>
      </c>
      <c r="G15" s="864">
        <v>165</v>
      </c>
      <c r="H15" s="864">
        <v>115</v>
      </c>
      <c r="I15" s="864">
        <v>175</v>
      </c>
      <c r="J15" s="16">
        <f t="shared" si="4"/>
        <v>789</v>
      </c>
      <c r="K15" s="16">
        <f t="shared" si="5"/>
        <v>897</v>
      </c>
      <c r="L15" s="47" t="s">
        <v>411</v>
      </c>
      <c r="M15" s="865">
        <v>19</v>
      </c>
      <c r="N15" s="865">
        <v>20</v>
      </c>
      <c r="O15" s="865">
        <v>15</v>
      </c>
      <c r="P15" s="865">
        <v>6</v>
      </c>
      <c r="Q15" s="865">
        <v>10</v>
      </c>
      <c r="R15" s="865">
        <v>10</v>
      </c>
      <c r="S15" s="865">
        <v>13</v>
      </c>
      <c r="T15" s="865">
        <v>20</v>
      </c>
      <c r="U15" s="48"/>
      <c r="V15" s="16">
        <f t="shared" si="6"/>
        <v>57</v>
      </c>
      <c r="W15" s="16">
        <f t="shared" si="7"/>
        <v>56</v>
      </c>
      <c r="X15" s="47" t="s">
        <v>411</v>
      </c>
      <c r="Y15" s="870">
        <v>16</v>
      </c>
      <c r="Z15" s="870">
        <v>11</v>
      </c>
      <c r="AA15" s="870">
        <v>10</v>
      </c>
      <c r="AB15" s="870">
        <v>11</v>
      </c>
      <c r="AC15" s="16">
        <f t="shared" si="8"/>
        <v>48</v>
      </c>
      <c r="AD15" s="870">
        <v>65</v>
      </c>
      <c r="AE15" s="870">
        <v>59</v>
      </c>
      <c r="AF15" s="870">
        <v>6</v>
      </c>
      <c r="AG15" s="869">
        <v>67</v>
      </c>
      <c r="AH15" s="207"/>
      <c r="AI15" s="207"/>
      <c r="AJ15" s="870"/>
      <c r="AK15" s="942">
        <v>1</v>
      </c>
      <c r="AL15" s="17">
        <f t="shared" si="9"/>
        <v>67</v>
      </c>
      <c r="AM15" s="17">
        <v>10</v>
      </c>
      <c r="AN15" s="17">
        <v>10</v>
      </c>
      <c r="AO15" s="21">
        <f t="shared" si="10"/>
        <v>0</v>
      </c>
      <c r="AQ15" t="s">
        <v>713</v>
      </c>
      <c r="AR15">
        <v>16</v>
      </c>
      <c r="AT15" t="s">
        <v>713</v>
      </c>
      <c r="AU15">
        <v>10</v>
      </c>
      <c r="AV15">
        <v>2</v>
      </c>
      <c r="AX15" t="s">
        <v>713</v>
      </c>
      <c r="AY15">
        <v>9</v>
      </c>
      <c r="AZ15" t="s">
        <v>737</v>
      </c>
      <c r="BA15">
        <v>22</v>
      </c>
    </row>
    <row r="16" spans="1:53">
      <c r="A16" s="47" t="s">
        <v>412</v>
      </c>
      <c r="B16" s="864">
        <v>988</v>
      </c>
      <c r="C16" s="864">
        <v>1069</v>
      </c>
      <c r="D16" s="864">
        <v>713</v>
      </c>
      <c r="E16" s="864">
        <v>774</v>
      </c>
      <c r="F16" s="864">
        <v>567</v>
      </c>
      <c r="G16" s="864">
        <v>611</v>
      </c>
      <c r="H16" s="864">
        <v>563</v>
      </c>
      <c r="I16" s="864">
        <v>562</v>
      </c>
      <c r="J16" s="16">
        <f t="shared" si="4"/>
        <v>2831</v>
      </c>
      <c r="K16" s="16">
        <f t="shared" si="5"/>
        <v>3016</v>
      </c>
      <c r="L16" s="47" t="s">
        <v>412</v>
      </c>
      <c r="M16" s="865">
        <v>66</v>
      </c>
      <c r="N16" s="865">
        <v>62</v>
      </c>
      <c r="O16" s="865">
        <v>50</v>
      </c>
      <c r="P16" s="865">
        <v>55</v>
      </c>
      <c r="Q16" s="865">
        <v>42</v>
      </c>
      <c r="R16" s="865">
        <v>39</v>
      </c>
      <c r="S16" s="865">
        <v>103</v>
      </c>
      <c r="T16" s="865">
        <v>110</v>
      </c>
      <c r="U16" s="48"/>
      <c r="V16" s="16">
        <f t="shared" si="6"/>
        <v>261</v>
      </c>
      <c r="W16" s="16">
        <f t="shared" si="7"/>
        <v>266</v>
      </c>
      <c r="X16" s="47" t="s">
        <v>412</v>
      </c>
      <c r="Y16" s="870">
        <v>52</v>
      </c>
      <c r="Z16" s="870">
        <v>50</v>
      </c>
      <c r="AA16" s="870">
        <v>47</v>
      </c>
      <c r="AB16" s="870">
        <v>45</v>
      </c>
      <c r="AC16" s="16">
        <f t="shared" si="8"/>
        <v>194</v>
      </c>
      <c r="AD16" s="870">
        <v>199</v>
      </c>
      <c r="AE16" s="870">
        <v>196</v>
      </c>
      <c r="AF16" s="870">
        <v>3</v>
      </c>
      <c r="AG16" s="870">
        <v>336</v>
      </c>
      <c r="AH16" s="210"/>
      <c r="AI16" s="210"/>
      <c r="AJ16" s="870">
        <v>5</v>
      </c>
      <c r="AK16" s="942">
        <v>41</v>
      </c>
      <c r="AL16" s="17">
        <f t="shared" si="9"/>
        <v>341</v>
      </c>
      <c r="AM16" s="17">
        <v>49</v>
      </c>
      <c r="AN16" s="17">
        <v>46</v>
      </c>
      <c r="AO16" s="21">
        <f t="shared" si="10"/>
        <v>3</v>
      </c>
      <c r="AQ16" t="s">
        <v>714</v>
      </c>
      <c r="AR16">
        <v>53</v>
      </c>
      <c r="AT16" t="s">
        <v>714</v>
      </c>
      <c r="AU16">
        <v>43</v>
      </c>
      <c r="AV16">
        <v>2</v>
      </c>
      <c r="AX16" t="s">
        <v>714</v>
      </c>
      <c r="AY16">
        <v>103</v>
      </c>
      <c r="AZ16" t="s">
        <v>737</v>
      </c>
      <c r="BA16">
        <v>22</v>
      </c>
    </row>
    <row r="17" spans="1:53">
      <c r="A17" s="47" t="s">
        <v>413</v>
      </c>
      <c r="B17" s="17">
        <v>342</v>
      </c>
      <c r="C17" s="17">
        <v>362</v>
      </c>
      <c r="D17" s="17">
        <v>226</v>
      </c>
      <c r="E17" s="17">
        <v>228</v>
      </c>
      <c r="F17" s="17">
        <v>161</v>
      </c>
      <c r="G17" s="17">
        <v>173</v>
      </c>
      <c r="H17" s="17">
        <v>115</v>
      </c>
      <c r="I17" s="17">
        <v>123</v>
      </c>
      <c r="J17" s="16">
        <f t="shared" si="4"/>
        <v>844</v>
      </c>
      <c r="K17" s="16">
        <f t="shared" si="5"/>
        <v>886</v>
      </c>
      <c r="L17" s="47" t="s">
        <v>413</v>
      </c>
      <c r="M17" s="866">
        <v>40</v>
      </c>
      <c r="N17" s="866">
        <v>38</v>
      </c>
      <c r="O17" s="866">
        <v>26</v>
      </c>
      <c r="P17" s="866">
        <v>24</v>
      </c>
      <c r="Q17" s="866">
        <v>24</v>
      </c>
      <c r="R17" s="866">
        <v>19</v>
      </c>
      <c r="S17" s="866">
        <v>21</v>
      </c>
      <c r="T17" s="866">
        <v>28</v>
      </c>
      <c r="U17" s="48"/>
      <c r="V17" s="16">
        <f t="shared" si="6"/>
        <v>111</v>
      </c>
      <c r="W17" s="16">
        <f t="shared" si="7"/>
        <v>109</v>
      </c>
      <c r="X17" s="47" t="s">
        <v>413</v>
      </c>
      <c r="Y17" s="869">
        <v>19</v>
      </c>
      <c r="Z17" s="869">
        <v>15</v>
      </c>
      <c r="AA17" s="869">
        <v>14</v>
      </c>
      <c r="AB17" s="869">
        <v>12</v>
      </c>
      <c r="AC17" s="16">
        <f t="shared" si="8"/>
        <v>60</v>
      </c>
      <c r="AD17" s="869">
        <v>80</v>
      </c>
      <c r="AE17" s="869">
        <v>72</v>
      </c>
      <c r="AF17" s="869">
        <v>8</v>
      </c>
      <c r="AG17" s="870">
        <v>75</v>
      </c>
      <c r="AH17" s="210"/>
      <c r="AI17" s="210"/>
      <c r="AJ17" s="870"/>
      <c r="AK17" s="942">
        <v>2</v>
      </c>
      <c r="AL17" s="17">
        <f t="shared" si="9"/>
        <v>75</v>
      </c>
      <c r="AM17" s="17">
        <v>15</v>
      </c>
      <c r="AN17" s="17">
        <v>15</v>
      </c>
      <c r="AO17" s="21">
        <f t="shared" si="10"/>
        <v>0</v>
      </c>
      <c r="AQ17" t="s">
        <v>715</v>
      </c>
      <c r="AR17">
        <v>14</v>
      </c>
      <c r="AT17" t="s">
        <v>715</v>
      </c>
      <c r="AU17">
        <v>12</v>
      </c>
      <c r="AV17">
        <v>2</v>
      </c>
      <c r="AX17" t="s">
        <v>715</v>
      </c>
      <c r="AY17">
        <v>2</v>
      </c>
      <c r="AZ17" t="s">
        <v>737</v>
      </c>
      <c r="BA17">
        <v>22</v>
      </c>
    </row>
    <row r="18" spans="1:53">
      <c r="A18" s="47" t="s">
        <v>414</v>
      </c>
      <c r="B18" s="17">
        <v>176</v>
      </c>
      <c r="C18" s="17">
        <v>211</v>
      </c>
      <c r="D18" s="17">
        <v>104</v>
      </c>
      <c r="E18" s="17">
        <v>156</v>
      </c>
      <c r="F18" s="17">
        <v>64</v>
      </c>
      <c r="G18" s="17">
        <v>101</v>
      </c>
      <c r="H18" s="17">
        <v>52</v>
      </c>
      <c r="I18" s="17">
        <v>65</v>
      </c>
      <c r="J18" s="16">
        <f t="shared" si="4"/>
        <v>396</v>
      </c>
      <c r="K18" s="16">
        <f t="shared" si="5"/>
        <v>533</v>
      </c>
      <c r="L18" s="47" t="s">
        <v>414</v>
      </c>
      <c r="M18" s="866">
        <v>22</v>
      </c>
      <c r="N18" s="866">
        <v>21</v>
      </c>
      <c r="O18" s="866">
        <v>3</v>
      </c>
      <c r="P18" s="866">
        <v>10</v>
      </c>
      <c r="Q18" s="866">
        <v>8</v>
      </c>
      <c r="R18" s="866">
        <v>8</v>
      </c>
      <c r="S18" s="866">
        <v>13</v>
      </c>
      <c r="T18" s="866">
        <v>12</v>
      </c>
      <c r="U18" s="48"/>
      <c r="V18" s="16">
        <f t="shared" si="6"/>
        <v>46</v>
      </c>
      <c r="W18" s="16">
        <f t="shared" si="7"/>
        <v>51</v>
      </c>
      <c r="X18" s="47" t="s">
        <v>414</v>
      </c>
      <c r="Y18" s="869">
        <v>9</v>
      </c>
      <c r="Z18" s="869">
        <v>8</v>
      </c>
      <c r="AA18" s="869">
        <v>7</v>
      </c>
      <c r="AB18" s="869">
        <v>6</v>
      </c>
      <c r="AC18" s="16">
        <f t="shared" si="8"/>
        <v>30</v>
      </c>
      <c r="AD18" s="869">
        <v>38</v>
      </c>
      <c r="AE18" s="869">
        <v>34</v>
      </c>
      <c r="AF18" s="869">
        <v>4</v>
      </c>
      <c r="AG18" s="869">
        <v>44</v>
      </c>
      <c r="AH18" s="207"/>
      <c r="AI18" s="207"/>
      <c r="AJ18" s="870"/>
      <c r="AK18" s="942">
        <v>8</v>
      </c>
      <c r="AL18" s="17">
        <f t="shared" si="9"/>
        <v>44</v>
      </c>
      <c r="AM18" s="17">
        <v>7</v>
      </c>
      <c r="AN18" s="17">
        <v>7</v>
      </c>
      <c r="AO18" s="21">
        <f t="shared" si="10"/>
        <v>0</v>
      </c>
      <c r="AQ18" t="s">
        <v>716</v>
      </c>
      <c r="AR18">
        <v>4</v>
      </c>
      <c r="AT18" t="s">
        <v>716</v>
      </c>
      <c r="AU18">
        <v>4</v>
      </c>
      <c r="AV18">
        <v>2</v>
      </c>
    </row>
    <row r="19" spans="1:53">
      <c r="A19" s="47" t="s">
        <v>415</v>
      </c>
      <c r="B19" s="17">
        <v>138</v>
      </c>
      <c r="C19" s="17">
        <v>140</v>
      </c>
      <c r="D19" s="17">
        <v>71</v>
      </c>
      <c r="E19" s="17">
        <v>71</v>
      </c>
      <c r="F19" s="17">
        <v>45</v>
      </c>
      <c r="G19" s="17">
        <v>44</v>
      </c>
      <c r="H19" s="17">
        <v>29</v>
      </c>
      <c r="I19" s="17">
        <v>18</v>
      </c>
      <c r="J19" s="16">
        <f t="shared" si="4"/>
        <v>283</v>
      </c>
      <c r="K19" s="16">
        <f t="shared" si="5"/>
        <v>273</v>
      </c>
      <c r="L19" s="47" t="s">
        <v>415</v>
      </c>
      <c r="M19" s="866">
        <v>27</v>
      </c>
      <c r="N19" s="866">
        <v>19</v>
      </c>
      <c r="O19" s="866">
        <v>9</v>
      </c>
      <c r="P19" s="866">
        <v>11</v>
      </c>
      <c r="Q19" s="866">
        <v>8</v>
      </c>
      <c r="R19" s="866">
        <v>3</v>
      </c>
      <c r="S19" s="866">
        <v>6</v>
      </c>
      <c r="T19" s="866">
        <v>3</v>
      </c>
      <c r="U19" s="48"/>
      <c r="V19" s="16">
        <f t="shared" si="6"/>
        <v>50</v>
      </c>
      <c r="W19" s="16">
        <f t="shared" si="7"/>
        <v>36</v>
      </c>
      <c r="X19" s="47" t="s">
        <v>415</v>
      </c>
      <c r="Y19" s="869">
        <v>7</v>
      </c>
      <c r="Z19" s="869">
        <v>5</v>
      </c>
      <c r="AA19" s="869">
        <v>4</v>
      </c>
      <c r="AB19" s="869">
        <v>3</v>
      </c>
      <c r="AC19" s="16">
        <f t="shared" si="8"/>
        <v>19</v>
      </c>
      <c r="AD19" s="869">
        <v>20</v>
      </c>
      <c r="AE19" s="869">
        <v>18</v>
      </c>
      <c r="AF19" s="869">
        <v>2</v>
      </c>
      <c r="AG19" s="869">
        <v>27</v>
      </c>
      <c r="AH19" s="207"/>
      <c r="AI19" s="207"/>
      <c r="AJ19" s="870">
        <v>0</v>
      </c>
      <c r="AK19" s="942">
        <v>6</v>
      </c>
      <c r="AL19" s="17">
        <f t="shared" si="9"/>
        <v>27</v>
      </c>
      <c r="AM19" s="17">
        <v>5</v>
      </c>
      <c r="AN19" s="17">
        <v>5</v>
      </c>
      <c r="AO19" s="21">
        <f t="shared" si="10"/>
        <v>0</v>
      </c>
      <c r="AQ19" t="s">
        <v>717</v>
      </c>
      <c r="AR19">
        <v>4</v>
      </c>
      <c r="AT19" t="s">
        <v>717</v>
      </c>
      <c r="AU19">
        <v>4</v>
      </c>
      <c r="AV19">
        <v>2</v>
      </c>
    </row>
    <row r="20" spans="1:53">
      <c r="A20" s="47" t="s">
        <v>416</v>
      </c>
      <c r="B20" s="17">
        <v>366</v>
      </c>
      <c r="C20" s="17">
        <v>336</v>
      </c>
      <c r="D20" s="17">
        <v>261</v>
      </c>
      <c r="E20" s="17">
        <v>211</v>
      </c>
      <c r="F20" s="17">
        <v>164</v>
      </c>
      <c r="G20" s="17">
        <v>161</v>
      </c>
      <c r="H20" s="17">
        <v>122</v>
      </c>
      <c r="I20" s="17">
        <v>120</v>
      </c>
      <c r="J20" s="16">
        <f t="shared" si="4"/>
        <v>913</v>
      </c>
      <c r="K20" s="16">
        <f t="shared" si="5"/>
        <v>828</v>
      </c>
      <c r="L20" s="47" t="s">
        <v>416</v>
      </c>
      <c r="M20" s="866">
        <v>56</v>
      </c>
      <c r="N20" s="866">
        <v>39</v>
      </c>
      <c r="O20" s="866">
        <v>6</v>
      </c>
      <c r="P20" s="866">
        <v>19</v>
      </c>
      <c r="Q20" s="866">
        <v>12</v>
      </c>
      <c r="R20" s="866">
        <v>11</v>
      </c>
      <c r="S20" s="866">
        <v>28</v>
      </c>
      <c r="T20" s="866">
        <v>30</v>
      </c>
      <c r="U20" s="48"/>
      <c r="V20" s="16">
        <f t="shared" si="6"/>
        <v>102</v>
      </c>
      <c r="W20" s="16">
        <f t="shared" si="7"/>
        <v>99</v>
      </c>
      <c r="X20" s="47" t="s">
        <v>416</v>
      </c>
      <c r="Y20" s="869">
        <v>16</v>
      </c>
      <c r="Z20" s="869">
        <v>15</v>
      </c>
      <c r="AA20" s="869">
        <v>12</v>
      </c>
      <c r="AB20" s="869">
        <v>10</v>
      </c>
      <c r="AC20" s="16">
        <f t="shared" si="8"/>
        <v>53</v>
      </c>
      <c r="AD20" s="869">
        <v>59</v>
      </c>
      <c r="AE20" s="869">
        <v>52</v>
      </c>
      <c r="AF20" s="869">
        <v>7</v>
      </c>
      <c r="AG20" s="869">
        <v>64</v>
      </c>
      <c r="AH20" s="207"/>
      <c r="AI20" s="207"/>
      <c r="AJ20" s="870"/>
      <c r="AK20" s="942">
        <v>4</v>
      </c>
      <c r="AL20" s="17">
        <f t="shared" si="9"/>
        <v>64</v>
      </c>
      <c r="AM20" s="17">
        <v>11</v>
      </c>
      <c r="AN20" s="17">
        <v>11</v>
      </c>
      <c r="AO20" s="21">
        <f t="shared" si="10"/>
        <v>0</v>
      </c>
      <c r="AQ20" t="s">
        <v>718</v>
      </c>
      <c r="AR20">
        <v>12</v>
      </c>
      <c r="AT20" t="s">
        <v>718</v>
      </c>
      <c r="AU20">
        <v>10</v>
      </c>
      <c r="AV20">
        <v>2</v>
      </c>
    </row>
    <row r="21" spans="1:53">
      <c r="A21" s="47" t="s">
        <v>417</v>
      </c>
      <c r="B21" s="17">
        <v>879</v>
      </c>
      <c r="C21" s="17">
        <v>904</v>
      </c>
      <c r="D21" s="17">
        <v>616</v>
      </c>
      <c r="E21" s="17">
        <v>666</v>
      </c>
      <c r="F21" s="17">
        <v>489</v>
      </c>
      <c r="G21" s="17">
        <v>634</v>
      </c>
      <c r="H21" s="17">
        <v>535</v>
      </c>
      <c r="I21" s="17">
        <v>620</v>
      </c>
      <c r="J21" s="16">
        <f t="shared" si="4"/>
        <v>2519</v>
      </c>
      <c r="K21" s="16">
        <f t="shared" si="5"/>
        <v>2824</v>
      </c>
      <c r="L21" s="47" t="s">
        <v>417</v>
      </c>
      <c r="M21" s="866">
        <v>101</v>
      </c>
      <c r="N21" s="866">
        <v>76</v>
      </c>
      <c r="O21" s="866">
        <v>32</v>
      </c>
      <c r="P21" s="866">
        <v>39</v>
      </c>
      <c r="Q21" s="866">
        <v>32</v>
      </c>
      <c r="R21" s="866">
        <v>39</v>
      </c>
      <c r="S21" s="866">
        <v>85</v>
      </c>
      <c r="T21" s="866">
        <v>105</v>
      </c>
      <c r="U21" s="48"/>
      <c r="V21" s="16">
        <f t="shared" si="6"/>
        <v>250</v>
      </c>
      <c r="W21" s="16">
        <f t="shared" si="7"/>
        <v>259</v>
      </c>
      <c r="X21" s="47" t="s">
        <v>417</v>
      </c>
      <c r="Y21" s="869">
        <v>38</v>
      </c>
      <c r="Z21" s="869">
        <v>31</v>
      </c>
      <c r="AA21" s="869">
        <v>28</v>
      </c>
      <c r="AB21" s="869">
        <v>29</v>
      </c>
      <c r="AC21" s="16">
        <f t="shared" si="8"/>
        <v>126</v>
      </c>
      <c r="AD21" s="869">
        <v>120</v>
      </c>
      <c r="AE21" s="869">
        <v>117</v>
      </c>
      <c r="AF21" s="869">
        <v>3</v>
      </c>
      <c r="AG21" s="869">
        <v>167</v>
      </c>
      <c r="AH21" s="207"/>
      <c r="AI21" s="207"/>
      <c r="AJ21" s="870">
        <v>0</v>
      </c>
      <c r="AK21" s="942">
        <v>8</v>
      </c>
      <c r="AL21" s="17">
        <f t="shared" si="9"/>
        <v>167</v>
      </c>
      <c r="AM21" s="17">
        <v>19</v>
      </c>
      <c r="AN21" s="17">
        <v>19</v>
      </c>
      <c r="AO21" s="21">
        <f t="shared" si="10"/>
        <v>0</v>
      </c>
      <c r="AQ21" t="s">
        <v>719</v>
      </c>
      <c r="AR21">
        <v>22</v>
      </c>
      <c r="AT21" t="s">
        <v>719</v>
      </c>
      <c r="AU21">
        <v>17</v>
      </c>
      <c r="AV21">
        <v>2</v>
      </c>
      <c r="AX21" t="s">
        <v>719</v>
      </c>
      <c r="AY21">
        <v>9</v>
      </c>
      <c r="AZ21" t="s">
        <v>737</v>
      </c>
      <c r="BA21">
        <v>22</v>
      </c>
    </row>
    <row r="22" spans="1:53">
      <c r="A22" s="47" t="s">
        <v>418</v>
      </c>
      <c r="B22" s="17">
        <v>223</v>
      </c>
      <c r="C22" s="17">
        <v>276</v>
      </c>
      <c r="D22" s="17">
        <v>186</v>
      </c>
      <c r="E22" s="17">
        <v>192</v>
      </c>
      <c r="F22" s="17">
        <v>141</v>
      </c>
      <c r="G22" s="17">
        <v>148</v>
      </c>
      <c r="H22" s="17">
        <v>100</v>
      </c>
      <c r="I22" s="17">
        <v>125</v>
      </c>
      <c r="J22" s="16">
        <f t="shared" si="4"/>
        <v>650</v>
      </c>
      <c r="K22" s="16">
        <f t="shared" si="5"/>
        <v>741</v>
      </c>
      <c r="L22" s="47" t="s">
        <v>418</v>
      </c>
      <c r="M22" s="866">
        <v>12</v>
      </c>
      <c r="N22" s="866">
        <v>25</v>
      </c>
      <c r="O22" s="866">
        <v>2</v>
      </c>
      <c r="P22" s="866">
        <v>6</v>
      </c>
      <c r="Q22" s="866">
        <v>16</v>
      </c>
      <c r="R22" s="866">
        <v>10</v>
      </c>
      <c r="S22" s="866">
        <v>21</v>
      </c>
      <c r="T22" s="866">
        <v>9</v>
      </c>
      <c r="U22" s="48"/>
      <c r="V22" s="16">
        <f t="shared" si="6"/>
        <v>51</v>
      </c>
      <c r="W22" s="16">
        <f t="shared" si="7"/>
        <v>50</v>
      </c>
      <c r="X22" s="47" t="s">
        <v>418</v>
      </c>
      <c r="Y22" s="869">
        <v>10</v>
      </c>
      <c r="Z22" s="869">
        <v>11</v>
      </c>
      <c r="AA22" s="869">
        <v>10</v>
      </c>
      <c r="AB22" s="869">
        <v>8</v>
      </c>
      <c r="AC22" s="16">
        <f t="shared" si="8"/>
        <v>39</v>
      </c>
      <c r="AD22" s="869">
        <v>46</v>
      </c>
      <c r="AE22" s="869">
        <v>38</v>
      </c>
      <c r="AF22" s="869">
        <v>8</v>
      </c>
      <c r="AG22" s="869">
        <v>60</v>
      </c>
      <c r="AH22" s="207"/>
      <c r="AI22" s="207"/>
      <c r="AJ22" s="870"/>
      <c r="AK22" s="942">
        <v>3</v>
      </c>
      <c r="AL22" s="17">
        <f t="shared" si="9"/>
        <v>60</v>
      </c>
      <c r="AM22" s="17">
        <v>9</v>
      </c>
      <c r="AN22" s="17">
        <v>9</v>
      </c>
      <c r="AO22" s="21">
        <f t="shared" si="10"/>
        <v>0</v>
      </c>
      <c r="AQ22" t="s">
        <v>720</v>
      </c>
      <c r="AR22">
        <v>7</v>
      </c>
      <c r="AT22" t="s">
        <v>720</v>
      </c>
      <c r="AU22">
        <v>7</v>
      </c>
      <c r="AV22">
        <v>2</v>
      </c>
      <c r="AX22" t="s">
        <v>720</v>
      </c>
      <c r="AY22">
        <v>3</v>
      </c>
      <c r="AZ22" t="s">
        <v>737</v>
      </c>
      <c r="BA22">
        <v>22</v>
      </c>
    </row>
    <row r="23" spans="1:53">
      <c r="A23" s="47" t="s">
        <v>419</v>
      </c>
      <c r="B23" s="17">
        <v>539</v>
      </c>
      <c r="C23" s="17">
        <v>540</v>
      </c>
      <c r="D23" s="17">
        <v>348</v>
      </c>
      <c r="E23" s="17">
        <v>354</v>
      </c>
      <c r="F23" s="17">
        <v>285</v>
      </c>
      <c r="G23" s="17">
        <v>296</v>
      </c>
      <c r="H23" s="17">
        <v>213</v>
      </c>
      <c r="I23" s="17">
        <v>243</v>
      </c>
      <c r="J23" s="16">
        <f t="shared" si="4"/>
        <v>1385</v>
      </c>
      <c r="K23" s="16">
        <f t="shared" si="5"/>
        <v>1433</v>
      </c>
      <c r="L23" s="47" t="s">
        <v>419</v>
      </c>
      <c r="M23" s="866">
        <v>37</v>
      </c>
      <c r="N23" s="866">
        <v>40</v>
      </c>
      <c r="O23" s="866">
        <v>21</v>
      </c>
      <c r="P23" s="866">
        <v>16</v>
      </c>
      <c r="Q23" s="866">
        <v>35</v>
      </c>
      <c r="R23" s="866">
        <v>26</v>
      </c>
      <c r="S23" s="866">
        <v>31</v>
      </c>
      <c r="T23" s="866">
        <v>44</v>
      </c>
      <c r="U23" s="48"/>
      <c r="V23" s="16">
        <f t="shared" si="6"/>
        <v>124</v>
      </c>
      <c r="W23" s="16">
        <f t="shared" si="7"/>
        <v>126</v>
      </c>
      <c r="X23" s="47" t="s">
        <v>419</v>
      </c>
      <c r="Y23" s="869">
        <v>23</v>
      </c>
      <c r="Z23" s="869">
        <v>17</v>
      </c>
      <c r="AA23" s="869">
        <v>16</v>
      </c>
      <c r="AB23" s="869">
        <v>14</v>
      </c>
      <c r="AC23" s="16">
        <f t="shared" si="8"/>
        <v>70</v>
      </c>
      <c r="AD23" s="869">
        <v>97</v>
      </c>
      <c r="AE23" s="869">
        <v>89</v>
      </c>
      <c r="AF23" s="869">
        <v>8</v>
      </c>
      <c r="AG23" s="869">
        <v>100</v>
      </c>
      <c r="AH23" s="207"/>
      <c r="AI23" s="207"/>
      <c r="AJ23" s="870">
        <v>13</v>
      </c>
      <c r="AK23" s="942">
        <v>4</v>
      </c>
      <c r="AL23" s="17">
        <f t="shared" si="9"/>
        <v>113</v>
      </c>
      <c r="AM23" s="17">
        <v>13</v>
      </c>
      <c r="AN23" s="17">
        <v>13</v>
      </c>
      <c r="AO23" s="21">
        <f t="shared" si="10"/>
        <v>0</v>
      </c>
      <c r="AQ23" t="s">
        <v>721</v>
      </c>
      <c r="AR23">
        <v>19</v>
      </c>
      <c r="AT23" t="s">
        <v>721</v>
      </c>
      <c r="AU23">
        <v>12</v>
      </c>
      <c r="AV23">
        <v>2</v>
      </c>
      <c r="AX23" t="s">
        <v>721</v>
      </c>
      <c r="AY23">
        <v>25</v>
      </c>
      <c r="AZ23" t="s">
        <v>737</v>
      </c>
      <c r="BA23">
        <v>22</v>
      </c>
    </row>
    <row r="24" spans="1:53">
      <c r="A24" s="47" t="s">
        <v>420</v>
      </c>
      <c r="B24" s="17">
        <v>449</v>
      </c>
      <c r="C24" s="17">
        <v>388</v>
      </c>
      <c r="D24" s="17">
        <v>313</v>
      </c>
      <c r="E24" s="17">
        <v>261</v>
      </c>
      <c r="F24" s="17">
        <v>220</v>
      </c>
      <c r="G24" s="17">
        <v>207</v>
      </c>
      <c r="H24" s="17">
        <v>305</v>
      </c>
      <c r="I24" s="17">
        <v>227</v>
      </c>
      <c r="J24" s="16">
        <f t="shared" si="4"/>
        <v>1287</v>
      </c>
      <c r="K24" s="16">
        <f t="shared" si="5"/>
        <v>1083</v>
      </c>
      <c r="L24" s="47" t="s">
        <v>420</v>
      </c>
      <c r="M24" s="866">
        <v>28</v>
      </c>
      <c r="N24" s="866">
        <v>22</v>
      </c>
      <c r="O24" s="866">
        <v>25</v>
      </c>
      <c r="P24" s="866">
        <v>25</v>
      </c>
      <c r="Q24" s="866">
        <v>15</v>
      </c>
      <c r="R24" s="866">
        <v>18</v>
      </c>
      <c r="S24" s="866">
        <v>48</v>
      </c>
      <c r="T24" s="866">
        <v>63</v>
      </c>
      <c r="U24" s="48"/>
      <c r="V24" s="16">
        <f t="shared" si="6"/>
        <v>116</v>
      </c>
      <c r="W24" s="16">
        <f t="shared" si="7"/>
        <v>128</v>
      </c>
      <c r="X24" s="47" t="s">
        <v>420</v>
      </c>
      <c r="Y24" s="869">
        <v>18</v>
      </c>
      <c r="Z24" s="869">
        <v>14</v>
      </c>
      <c r="AA24" s="869">
        <v>12</v>
      </c>
      <c r="AB24" s="869">
        <v>13</v>
      </c>
      <c r="AC24" s="16">
        <f t="shared" si="8"/>
        <v>57</v>
      </c>
      <c r="AD24" s="869">
        <v>58</v>
      </c>
      <c r="AE24" s="869">
        <v>57</v>
      </c>
      <c r="AF24" s="869">
        <v>1</v>
      </c>
      <c r="AG24" s="869">
        <v>67</v>
      </c>
      <c r="AH24" s="207"/>
      <c r="AI24" s="207"/>
      <c r="AJ24" s="870"/>
      <c r="AK24" s="942">
        <v>2</v>
      </c>
      <c r="AL24" s="17"/>
      <c r="AM24" s="17">
        <v>12</v>
      </c>
      <c r="AN24" s="17">
        <v>12</v>
      </c>
      <c r="AO24" s="21">
        <f t="shared" si="10"/>
        <v>0</v>
      </c>
      <c r="AQ24" t="s">
        <v>722</v>
      </c>
      <c r="AR24">
        <v>11</v>
      </c>
      <c r="AT24" t="s">
        <v>722</v>
      </c>
      <c r="AU24">
        <v>11</v>
      </c>
      <c r="AV24">
        <v>2</v>
      </c>
      <c r="AX24" t="s">
        <v>722</v>
      </c>
      <c r="AY24">
        <v>1</v>
      </c>
      <c r="AZ24" t="s">
        <v>737</v>
      </c>
      <c r="BA24">
        <v>22</v>
      </c>
    </row>
    <row r="25" spans="1:53">
      <c r="A25" s="47" t="s">
        <v>421</v>
      </c>
      <c r="B25" s="17">
        <v>428</v>
      </c>
      <c r="C25" s="17">
        <v>443</v>
      </c>
      <c r="D25" s="17">
        <v>266</v>
      </c>
      <c r="E25" s="17">
        <v>264</v>
      </c>
      <c r="F25" s="17">
        <v>220</v>
      </c>
      <c r="G25" s="17">
        <v>222</v>
      </c>
      <c r="H25" s="17">
        <v>180</v>
      </c>
      <c r="I25" s="17">
        <v>164</v>
      </c>
      <c r="J25" s="16">
        <f t="shared" si="4"/>
        <v>1094</v>
      </c>
      <c r="K25" s="16">
        <f t="shared" si="5"/>
        <v>1093</v>
      </c>
      <c r="L25" s="47" t="s">
        <v>421</v>
      </c>
      <c r="M25" s="866">
        <v>46</v>
      </c>
      <c r="N25" s="866">
        <v>37</v>
      </c>
      <c r="O25" s="866">
        <v>30</v>
      </c>
      <c r="P25" s="866">
        <v>34</v>
      </c>
      <c r="Q25" s="866">
        <v>22</v>
      </c>
      <c r="R25" s="866">
        <v>21</v>
      </c>
      <c r="S25" s="866">
        <v>37</v>
      </c>
      <c r="T25" s="866">
        <v>52</v>
      </c>
      <c r="U25" s="48"/>
      <c r="V25" s="16">
        <f t="shared" si="6"/>
        <v>135</v>
      </c>
      <c r="W25" s="16">
        <f t="shared" si="7"/>
        <v>144</v>
      </c>
      <c r="X25" s="47" t="s">
        <v>421</v>
      </c>
      <c r="Y25" s="869">
        <v>20</v>
      </c>
      <c r="Z25" s="869">
        <v>17</v>
      </c>
      <c r="AA25" s="869">
        <v>16</v>
      </c>
      <c r="AB25" s="869">
        <v>15</v>
      </c>
      <c r="AC25" s="16">
        <f t="shared" si="8"/>
        <v>68</v>
      </c>
      <c r="AD25" s="869">
        <v>52</v>
      </c>
      <c r="AE25" s="869">
        <v>51</v>
      </c>
      <c r="AF25" s="869">
        <v>1</v>
      </c>
      <c r="AG25" s="869">
        <v>70</v>
      </c>
      <c r="AH25" s="207"/>
      <c r="AI25" s="207"/>
      <c r="AJ25" s="870"/>
      <c r="AK25" s="942">
        <v>3</v>
      </c>
      <c r="AL25" s="17">
        <f t="shared" si="9"/>
        <v>70</v>
      </c>
      <c r="AM25" s="17">
        <v>11</v>
      </c>
      <c r="AN25" s="17">
        <v>11</v>
      </c>
      <c r="AO25" s="21">
        <f t="shared" si="10"/>
        <v>0</v>
      </c>
      <c r="AQ25" t="s">
        <v>723</v>
      </c>
      <c r="AR25">
        <v>15</v>
      </c>
      <c r="AT25" t="s">
        <v>723</v>
      </c>
      <c r="AU25">
        <v>11</v>
      </c>
      <c r="AV25">
        <v>2</v>
      </c>
      <c r="AX25" t="s">
        <v>723</v>
      </c>
      <c r="AY25">
        <v>12</v>
      </c>
      <c r="AZ25" t="s">
        <v>737</v>
      </c>
      <c r="BA25">
        <v>22</v>
      </c>
    </row>
    <row r="26" spans="1:53">
      <c r="A26" s="47" t="s">
        <v>422</v>
      </c>
      <c r="B26" s="17">
        <v>62</v>
      </c>
      <c r="C26" s="17">
        <v>57</v>
      </c>
      <c r="D26" s="17">
        <v>32</v>
      </c>
      <c r="E26" s="17">
        <v>36</v>
      </c>
      <c r="F26" s="17">
        <v>14</v>
      </c>
      <c r="G26" s="17">
        <v>12</v>
      </c>
      <c r="H26" s="17">
        <v>11</v>
      </c>
      <c r="I26" s="17">
        <v>7</v>
      </c>
      <c r="J26" s="16">
        <f t="shared" si="4"/>
        <v>119</v>
      </c>
      <c r="K26" s="16">
        <f t="shared" si="5"/>
        <v>112</v>
      </c>
      <c r="L26" s="47" t="s">
        <v>422</v>
      </c>
      <c r="M26" s="866">
        <v>5</v>
      </c>
      <c r="N26" s="866">
        <v>2</v>
      </c>
      <c r="O26" s="866"/>
      <c r="P26" s="866"/>
      <c r="Q26" s="866"/>
      <c r="R26" s="866"/>
      <c r="S26" s="866"/>
      <c r="T26" s="866">
        <v>1</v>
      </c>
      <c r="U26" s="48"/>
      <c r="V26" s="16">
        <f t="shared" si="6"/>
        <v>5</v>
      </c>
      <c r="W26" s="16">
        <f t="shared" si="7"/>
        <v>3</v>
      </c>
      <c r="X26" s="47" t="s">
        <v>422</v>
      </c>
      <c r="Y26" s="869">
        <v>3</v>
      </c>
      <c r="Z26" s="869">
        <v>3</v>
      </c>
      <c r="AA26" s="869">
        <v>2</v>
      </c>
      <c r="AB26" s="869">
        <v>4</v>
      </c>
      <c r="AC26" s="16">
        <f t="shared" si="8"/>
        <v>12</v>
      </c>
      <c r="AD26" s="869">
        <v>11</v>
      </c>
      <c r="AE26" s="869">
        <v>9</v>
      </c>
      <c r="AF26" s="869">
        <v>2</v>
      </c>
      <c r="AG26" s="869">
        <v>11</v>
      </c>
      <c r="AH26" s="207"/>
      <c r="AI26" s="207"/>
      <c r="AJ26" s="870"/>
      <c r="AK26" s="942"/>
      <c r="AL26" s="17">
        <f t="shared" si="9"/>
        <v>11</v>
      </c>
      <c r="AM26" s="17">
        <v>3</v>
      </c>
      <c r="AN26" s="17">
        <v>3</v>
      </c>
      <c r="AO26" s="21">
        <f t="shared" si="10"/>
        <v>0</v>
      </c>
      <c r="AQ26" t="s">
        <v>724</v>
      </c>
      <c r="AR26">
        <v>4</v>
      </c>
      <c r="AT26" t="s">
        <v>724</v>
      </c>
      <c r="AU26">
        <v>3</v>
      </c>
      <c r="AV26">
        <v>2</v>
      </c>
    </row>
    <row r="27" spans="1:53">
      <c r="A27" s="47" t="s">
        <v>423</v>
      </c>
      <c r="B27" s="17">
        <v>344</v>
      </c>
      <c r="C27" s="17">
        <v>356</v>
      </c>
      <c r="D27" s="17">
        <v>166</v>
      </c>
      <c r="E27" s="17">
        <v>191</v>
      </c>
      <c r="F27" s="17">
        <v>139</v>
      </c>
      <c r="G27" s="17">
        <v>134</v>
      </c>
      <c r="H27" s="17">
        <v>134</v>
      </c>
      <c r="I27" s="17">
        <v>137</v>
      </c>
      <c r="J27" s="16">
        <f t="shared" si="4"/>
        <v>783</v>
      </c>
      <c r="K27" s="16">
        <f t="shared" si="5"/>
        <v>818</v>
      </c>
      <c r="L27" s="47" t="s">
        <v>423</v>
      </c>
      <c r="M27" s="866">
        <v>37</v>
      </c>
      <c r="N27" s="866">
        <v>27</v>
      </c>
      <c r="O27" s="866">
        <v>10</v>
      </c>
      <c r="P27" s="866">
        <v>11</v>
      </c>
      <c r="Q27" s="866">
        <v>12</v>
      </c>
      <c r="R27" s="866">
        <v>24</v>
      </c>
      <c r="S27" s="866">
        <v>19</v>
      </c>
      <c r="T27" s="866">
        <v>18</v>
      </c>
      <c r="U27" s="48"/>
      <c r="V27" s="16">
        <f t="shared" si="6"/>
        <v>78</v>
      </c>
      <c r="W27" s="16">
        <f t="shared" si="7"/>
        <v>80</v>
      </c>
      <c r="X27" s="47" t="s">
        <v>423</v>
      </c>
      <c r="Y27" s="869">
        <v>19</v>
      </c>
      <c r="Z27" s="869">
        <v>13</v>
      </c>
      <c r="AA27" s="869">
        <v>12</v>
      </c>
      <c r="AB27" s="869">
        <v>12</v>
      </c>
      <c r="AC27" s="16">
        <f t="shared" si="8"/>
        <v>56</v>
      </c>
      <c r="AD27" s="869">
        <v>69</v>
      </c>
      <c r="AE27" s="869">
        <v>59</v>
      </c>
      <c r="AF27" s="869">
        <v>10</v>
      </c>
      <c r="AG27" s="869">
        <v>80</v>
      </c>
      <c r="AH27" s="207"/>
      <c r="AI27" s="207"/>
      <c r="AJ27" s="870">
        <v>0</v>
      </c>
      <c r="AK27" s="942">
        <v>9</v>
      </c>
      <c r="AL27" s="17">
        <f t="shared" si="9"/>
        <v>80</v>
      </c>
      <c r="AM27" s="17">
        <v>20</v>
      </c>
      <c r="AN27" s="17">
        <v>15</v>
      </c>
      <c r="AO27" s="21">
        <f t="shared" si="10"/>
        <v>5</v>
      </c>
      <c r="AQ27" t="s">
        <v>725</v>
      </c>
      <c r="AR27">
        <v>22</v>
      </c>
      <c r="AT27" t="s">
        <v>725</v>
      </c>
      <c r="AU27">
        <v>13</v>
      </c>
      <c r="AV27">
        <v>2</v>
      </c>
      <c r="AX27" t="s">
        <v>725</v>
      </c>
      <c r="AY27">
        <v>15</v>
      </c>
      <c r="AZ27" t="s">
        <v>737</v>
      </c>
      <c r="BA27">
        <v>22</v>
      </c>
    </row>
    <row r="28" spans="1:53">
      <c r="A28" s="47" t="s">
        <v>424</v>
      </c>
      <c r="B28" s="17">
        <v>354</v>
      </c>
      <c r="C28" s="17">
        <v>364</v>
      </c>
      <c r="D28" s="17">
        <v>217</v>
      </c>
      <c r="E28" s="17">
        <v>225</v>
      </c>
      <c r="F28" s="17">
        <v>188</v>
      </c>
      <c r="G28" s="17">
        <v>152</v>
      </c>
      <c r="H28" s="17">
        <v>159</v>
      </c>
      <c r="I28" s="17">
        <v>188</v>
      </c>
      <c r="J28" s="16">
        <f t="shared" si="4"/>
        <v>918</v>
      </c>
      <c r="K28" s="16">
        <f t="shared" si="5"/>
        <v>929</v>
      </c>
      <c r="L28" s="47" t="s">
        <v>424</v>
      </c>
      <c r="M28" s="866">
        <v>28</v>
      </c>
      <c r="N28" s="866">
        <v>25</v>
      </c>
      <c r="O28" s="866">
        <v>13</v>
      </c>
      <c r="P28" s="866">
        <v>6</v>
      </c>
      <c r="Q28" s="866">
        <v>8</v>
      </c>
      <c r="R28" s="866">
        <v>11</v>
      </c>
      <c r="S28" s="866">
        <v>26</v>
      </c>
      <c r="T28" s="866">
        <v>35</v>
      </c>
      <c r="U28" s="48"/>
      <c r="V28" s="16">
        <f t="shared" si="6"/>
        <v>75</v>
      </c>
      <c r="W28" s="16">
        <f t="shared" si="7"/>
        <v>77</v>
      </c>
      <c r="X28" s="47" t="s">
        <v>424</v>
      </c>
      <c r="Y28" s="869">
        <v>15</v>
      </c>
      <c r="Z28" s="869">
        <v>13</v>
      </c>
      <c r="AA28" s="869">
        <v>11</v>
      </c>
      <c r="AB28" s="869">
        <v>11</v>
      </c>
      <c r="AC28" s="16">
        <f t="shared" si="8"/>
        <v>50</v>
      </c>
      <c r="AD28" s="869">
        <v>65</v>
      </c>
      <c r="AE28" s="869">
        <v>65</v>
      </c>
      <c r="AF28" s="869"/>
      <c r="AG28" s="869">
        <v>73</v>
      </c>
      <c r="AH28" s="207"/>
      <c r="AI28" s="207"/>
      <c r="AJ28" s="870">
        <v>4</v>
      </c>
      <c r="AK28" s="942">
        <v>9</v>
      </c>
      <c r="AL28" s="17">
        <f t="shared" si="9"/>
        <v>77</v>
      </c>
      <c r="AM28" s="17">
        <v>10</v>
      </c>
      <c r="AN28" s="17">
        <v>10</v>
      </c>
      <c r="AO28" s="21">
        <f t="shared" si="10"/>
        <v>0</v>
      </c>
      <c r="AQ28" t="s">
        <v>726</v>
      </c>
      <c r="AR28">
        <v>11</v>
      </c>
      <c r="AT28" t="s">
        <v>726</v>
      </c>
      <c r="AU28">
        <v>10</v>
      </c>
      <c r="AV28">
        <v>2</v>
      </c>
      <c r="AX28" t="s">
        <v>726</v>
      </c>
      <c r="AY28">
        <v>2</v>
      </c>
      <c r="AZ28" t="s">
        <v>737</v>
      </c>
      <c r="BA28">
        <v>22</v>
      </c>
    </row>
    <row r="29" spans="1:53">
      <c r="A29" s="47" t="s">
        <v>425</v>
      </c>
      <c r="B29" s="17">
        <v>278</v>
      </c>
      <c r="C29" s="17">
        <v>272</v>
      </c>
      <c r="D29" s="17">
        <v>173</v>
      </c>
      <c r="E29" s="17">
        <v>177</v>
      </c>
      <c r="F29" s="17">
        <v>108</v>
      </c>
      <c r="G29" s="17">
        <v>109</v>
      </c>
      <c r="H29" s="17">
        <v>94</v>
      </c>
      <c r="I29" s="17">
        <v>75</v>
      </c>
      <c r="J29" s="16">
        <f t="shared" si="4"/>
        <v>653</v>
      </c>
      <c r="K29" s="16">
        <f t="shared" si="5"/>
        <v>633</v>
      </c>
      <c r="L29" s="47" t="s">
        <v>425</v>
      </c>
      <c r="M29" s="866">
        <v>38</v>
      </c>
      <c r="N29" s="866">
        <v>23</v>
      </c>
      <c r="O29" s="866">
        <v>23</v>
      </c>
      <c r="P29" s="866">
        <v>13</v>
      </c>
      <c r="Q29" s="866">
        <v>4</v>
      </c>
      <c r="R29" s="866">
        <v>5</v>
      </c>
      <c r="S29" s="866">
        <v>6</v>
      </c>
      <c r="T29" s="866">
        <v>4</v>
      </c>
      <c r="U29" s="48"/>
      <c r="V29" s="16">
        <f t="shared" si="6"/>
        <v>71</v>
      </c>
      <c r="W29" s="16">
        <f t="shared" si="7"/>
        <v>45</v>
      </c>
      <c r="X29" s="47" t="s">
        <v>425</v>
      </c>
      <c r="Y29" s="869">
        <v>13</v>
      </c>
      <c r="Z29" s="869">
        <v>12</v>
      </c>
      <c r="AA29" s="869">
        <v>10</v>
      </c>
      <c r="AB29" s="869">
        <v>9</v>
      </c>
      <c r="AC29" s="16">
        <f t="shared" si="8"/>
        <v>44</v>
      </c>
      <c r="AD29" s="869">
        <v>44</v>
      </c>
      <c r="AE29" s="869">
        <v>42</v>
      </c>
      <c r="AF29" s="869">
        <v>2</v>
      </c>
      <c r="AG29" s="869">
        <v>67</v>
      </c>
      <c r="AH29" s="207"/>
      <c r="AI29" s="207"/>
      <c r="AJ29" s="870">
        <v>0</v>
      </c>
      <c r="AK29" s="942">
        <v>0</v>
      </c>
      <c r="AL29" s="17">
        <f t="shared" si="9"/>
        <v>67</v>
      </c>
      <c r="AM29" s="17">
        <v>11</v>
      </c>
      <c r="AN29" s="17">
        <v>9</v>
      </c>
      <c r="AO29" s="21">
        <f t="shared" si="10"/>
        <v>2</v>
      </c>
      <c r="AQ29" t="s">
        <v>727</v>
      </c>
      <c r="AR29">
        <v>14</v>
      </c>
      <c r="AT29" t="s">
        <v>727</v>
      </c>
      <c r="AU29">
        <v>10</v>
      </c>
      <c r="AV29">
        <v>2</v>
      </c>
    </row>
    <row r="30" spans="1:53">
      <c r="A30" s="47" t="s">
        <v>426</v>
      </c>
      <c r="B30" s="17">
        <v>199</v>
      </c>
      <c r="C30" s="17">
        <v>164</v>
      </c>
      <c r="D30" s="17">
        <v>206</v>
      </c>
      <c r="E30" s="17">
        <v>172</v>
      </c>
      <c r="F30" s="17">
        <v>155</v>
      </c>
      <c r="G30" s="17">
        <v>164</v>
      </c>
      <c r="H30" s="17">
        <v>107</v>
      </c>
      <c r="I30" s="17">
        <v>162</v>
      </c>
      <c r="J30" s="16">
        <f t="shared" si="4"/>
        <v>667</v>
      </c>
      <c r="K30" s="16">
        <f t="shared" si="5"/>
        <v>662</v>
      </c>
      <c r="L30" s="47" t="s">
        <v>426</v>
      </c>
      <c r="M30" s="866">
        <v>18</v>
      </c>
      <c r="N30" s="866">
        <v>3</v>
      </c>
      <c r="O30" s="866">
        <v>16</v>
      </c>
      <c r="P30" s="866">
        <v>9</v>
      </c>
      <c r="Q30" s="866">
        <v>15</v>
      </c>
      <c r="R30" s="866">
        <v>8</v>
      </c>
      <c r="S30" s="866">
        <v>24</v>
      </c>
      <c r="T30" s="866">
        <v>46</v>
      </c>
      <c r="U30" s="48"/>
      <c r="V30" s="16">
        <f t="shared" si="6"/>
        <v>73</v>
      </c>
      <c r="W30" s="16">
        <f t="shared" si="7"/>
        <v>66</v>
      </c>
      <c r="X30" s="47" t="s">
        <v>426</v>
      </c>
      <c r="Y30" s="871">
        <v>9</v>
      </c>
      <c r="Z30" s="871">
        <v>8</v>
      </c>
      <c r="AA30" s="871">
        <v>7</v>
      </c>
      <c r="AB30" s="871">
        <v>8</v>
      </c>
      <c r="AC30" s="16">
        <f t="shared" si="8"/>
        <v>32</v>
      </c>
      <c r="AD30" s="871">
        <v>45</v>
      </c>
      <c r="AE30" s="871">
        <v>44</v>
      </c>
      <c r="AF30" s="871">
        <v>1</v>
      </c>
      <c r="AG30" s="871">
        <v>47</v>
      </c>
      <c r="AH30" s="208"/>
      <c r="AI30" s="208"/>
      <c r="AJ30" s="873"/>
      <c r="AK30" s="942">
        <v>6</v>
      </c>
      <c r="AL30" s="17">
        <f t="shared" si="9"/>
        <v>47</v>
      </c>
      <c r="AM30" s="17">
        <v>4</v>
      </c>
      <c r="AN30" s="17">
        <v>4</v>
      </c>
      <c r="AO30" s="21">
        <f t="shared" si="10"/>
        <v>0</v>
      </c>
      <c r="AQ30" t="s">
        <v>728</v>
      </c>
      <c r="AR30">
        <v>11</v>
      </c>
      <c r="AT30" t="s">
        <v>728</v>
      </c>
      <c r="AU30">
        <v>7</v>
      </c>
      <c r="AV30">
        <v>2</v>
      </c>
      <c r="AX30" t="s">
        <v>728</v>
      </c>
      <c r="AY30">
        <v>7</v>
      </c>
      <c r="AZ30" t="s">
        <v>737</v>
      </c>
      <c r="BA30">
        <v>22</v>
      </c>
    </row>
    <row r="31" spans="1:53">
      <c r="A31" s="55"/>
      <c r="B31" s="110"/>
      <c r="C31" s="110"/>
      <c r="D31" s="110"/>
      <c r="E31" s="110"/>
      <c r="F31" s="110"/>
      <c r="G31" s="110"/>
      <c r="H31" s="110"/>
      <c r="I31" s="110"/>
      <c r="J31" s="110"/>
      <c r="K31" s="110"/>
      <c r="L31" s="55"/>
      <c r="M31" s="110"/>
      <c r="N31" s="110"/>
      <c r="O31" s="110"/>
      <c r="P31" s="110"/>
      <c r="Q31" s="110"/>
      <c r="R31" s="110"/>
      <c r="S31" s="110"/>
      <c r="T31" s="110"/>
      <c r="U31" s="48"/>
      <c r="V31" s="110"/>
      <c r="W31" s="110"/>
      <c r="X31" s="55"/>
      <c r="Y31" s="110"/>
      <c r="Z31" s="110"/>
      <c r="AA31" s="110"/>
      <c r="AB31" s="110"/>
      <c r="AC31" s="109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  <c r="AO31" s="110"/>
      <c r="AY31">
        <f>SUM(AY12:AY30)</f>
        <v>1328</v>
      </c>
    </row>
    <row r="33" spans="1:76">
      <c r="A33" s="22" t="s">
        <v>569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 t="s">
        <v>570</v>
      </c>
      <c r="M33" s="106"/>
      <c r="N33" s="106"/>
      <c r="O33" s="106"/>
      <c r="P33" s="106"/>
      <c r="Q33" s="106"/>
      <c r="R33" s="106"/>
      <c r="S33" s="106"/>
      <c r="T33" s="106"/>
      <c r="U33" s="22"/>
      <c r="V33" s="22"/>
      <c r="W33" s="22"/>
      <c r="X33" s="22" t="s">
        <v>571</v>
      </c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76">
      <c r="A34" s="22" t="s">
        <v>372</v>
      </c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22" t="s">
        <v>372</v>
      </c>
      <c r="M34" s="106"/>
      <c r="N34" s="106"/>
      <c r="O34" s="106"/>
      <c r="P34" s="106"/>
      <c r="Q34" s="106"/>
      <c r="R34" s="106"/>
      <c r="S34" s="106"/>
      <c r="T34" s="106"/>
      <c r="U34" s="22"/>
      <c r="V34" s="22"/>
      <c r="W34" s="22"/>
      <c r="X34" s="22" t="s">
        <v>373</v>
      </c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76">
      <c r="A35" s="22" t="s">
        <v>1</v>
      </c>
      <c r="B35" s="22"/>
      <c r="C35" s="22"/>
      <c r="D35" s="22"/>
      <c r="E35" s="22"/>
      <c r="F35" s="22"/>
      <c r="G35" s="22"/>
      <c r="H35" s="22"/>
      <c r="I35" s="22"/>
      <c r="J35" s="22"/>
      <c r="K35" s="22"/>
      <c r="L35" s="22" t="s">
        <v>1</v>
      </c>
      <c r="M35" s="106"/>
      <c r="N35" s="106"/>
      <c r="O35" s="106"/>
      <c r="P35" s="106"/>
      <c r="Q35" s="106"/>
      <c r="R35" s="106"/>
      <c r="S35" s="106"/>
      <c r="T35" s="106"/>
      <c r="U35" s="22"/>
      <c r="V35" s="22"/>
      <c r="W35" s="22"/>
      <c r="X35" s="22" t="s">
        <v>1</v>
      </c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BU35" t="s">
        <v>746</v>
      </c>
      <c r="BV35">
        <v>11</v>
      </c>
      <c r="BW35" t="s">
        <v>735</v>
      </c>
    </row>
    <row r="36" spans="1:76">
      <c r="BU36" t="s">
        <v>754</v>
      </c>
      <c r="BV36">
        <v>4</v>
      </c>
      <c r="BW36" t="s">
        <v>735</v>
      </c>
      <c r="BX36" t="s">
        <v>737</v>
      </c>
    </row>
    <row r="37" spans="1:76">
      <c r="A37" s="23" t="s">
        <v>530</v>
      </c>
      <c r="H37" t="s">
        <v>376</v>
      </c>
      <c r="L37" s="23" t="s">
        <v>530</v>
      </c>
      <c r="S37" s="21" t="s">
        <v>376</v>
      </c>
      <c r="U37" t="s">
        <v>376</v>
      </c>
      <c r="X37" s="23" t="s">
        <v>530</v>
      </c>
      <c r="AL37" t="s">
        <v>376</v>
      </c>
    </row>
    <row r="39" spans="1:76">
      <c r="A39" s="4"/>
      <c r="B39" s="5" t="s">
        <v>544</v>
      </c>
      <c r="C39" s="6"/>
      <c r="D39" s="5" t="s">
        <v>545</v>
      </c>
      <c r="E39" s="6"/>
      <c r="F39" s="5" t="s">
        <v>546</v>
      </c>
      <c r="G39" s="6"/>
      <c r="H39" s="5" t="s">
        <v>547</v>
      </c>
      <c r="I39" s="6"/>
      <c r="J39" s="5" t="s">
        <v>377</v>
      </c>
      <c r="K39" s="6"/>
      <c r="L39" s="4"/>
      <c r="M39" s="53" t="s">
        <v>544</v>
      </c>
      <c r="N39" s="54"/>
      <c r="O39" s="53" t="s">
        <v>545</v>
      </c>
      <c r="P39" s="54"/>
      <c r="Q39" s="53" t="s">
        <v>546</v>
      </c>
      <c r="R39" s="54"/>
      <c r="S39" s="53" t="s">
        <v>547</v>
      </c>
      <c r="T39" s="54"/>
      <c r="U39" s="128"/>
      <c r="V39" s="5" t="s">
        <v>377</v>
      </c>
      <c r="W39" s="6"/>
      <c r="X39" s="4"/>
      <c r="Y39" s="129"/>
      <c r="Z39" s="130"/>
      <c r="AA39" s="130"/>
      <c r="AB39" s="130"/>
      <c r="AC39" s="131"/>
      <c r="AD39" s="788" t="s">
        <v>384</v>
      </c>
      <c r="AE39" s="788"/>
      <c r="AF39" s="25"/>
      <c r="AG39" s="5" t="s">
        <v>548</v>
      </c>
      <c r="AH39" s="24"/>
      <c r="AI39" s="24"/>
      <c r="AJ39" s="24"/>
      <c r="AK39" s="24"/>
      <c r="AL39" s="24"/>
      <c r="AM39" s="837"/>
      <c r="AN39" s="5" t="s">
        <v>386</v>
      </c>
      <c r="AO39" s="6"/>
    </row>
    <row r="40" spans="1:76">
      <c r="A40" s="8" t="s">
        <v>387</v>
      </c>
      <c r="B40" s="9" t="s">
        <v>388</v>
      </c>
      <c r="C40" s="9" t="s">
        <v>389</v>
      </c>
      <c r="D40" s="9" t="s">
        <v>388</v>
      </c>
      <c r="E40" s="9" t="s">
        <v>389</v>
      </c>
      <c r="F40" s="9" t="s">
        <v>388</v>
      </c>
      <c r="G40" s="9" t="s">
        <v>389</v>
      </c>
      <c r="H40" s="9" t="s">
        <v>388</v>
      </c>
      <c r="I40" s="9" t="s">
        <v>389</v>
      </c>
      <c r="J40" s="9" t="s">
        <v>388</v>
      </c>
      <c r="K40" s="9" t="s">
        <v>389</v>
      </c>
      <c r="L40" s="8" t="s">
        <v>387</v>
      </c>
      <c r="M40" s="56" t="s">
        <v>388</v>
      </c>
      <c r="N40" s="56" t="s">
        <v>389</v>
      </c>
      <c r="O40" s="56" t="s">
        <v>388</v>
      </c>
      <c r="P40" s="56" t="s">
        <v>389</v>
      </c>
      <c r="Q40" s="56" t="s">
        <v>388</v>
      </c>
      <c r="R40" s="56" t="s">
        <v>389</v>
      </c>
      <c r="S40" s="56" t="s">
        <v>388</v>
      </c>
      <c r="T40" s="56" t="s">
        <v>389</v>
      </c>
      <c r="U40" s="132"/>
      <c r="V40" s="9" t="s">
        <v>388</v>
      </c>
      <c r="W40" s="9" t="s">
        <v>389</v>
      </c>
      <c r="X40" s="8" t="s">
        <v>387</v>
      </c>
      <c r="Y40" s="133" t="s">
        <v>383</v>
      </c>
      <c r="Z40" s="97"/>
      <c r="AA40" s="97"/>
      <c r="AB40" s="97"/>
      <c r="AC40" s="36"/>
      <c r="AD40" s="24" t="s">
        <v>390</v>
      </c>
      <c r="AE40" s="24"/>
      <c r="AF40" s="755"/>
      <c r="AG40" s="787" t="s">
        <v>391</v>
      </c>
      <c r="AH40" s="134" t="s">
        <v>392</v>
      </c>
      <c r="AI40" s="134" t="s">
        <v>549</v>
      </c>
      <c r="AJ40" s="135" t="s">
        <v>393</v>
      </c>
      <c r="AK40" s="135"/>
      <c r="AL40" s="11"/>
      <c r="AM40" s="844" t="s">
        <v>111</v>
      </c>
      <c r="AN40" s="134" t="s">
        <v>394</v>
      </c>
      <c r="AO40" s="11"/>
    </row>
    <row r="41" spans="1:76">
      <c r="A41" s="10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10"/>
      <c r="M41" s="290"/>
      <c r="N41" s="290"/>
      <c r="O41" s="290"/>
      <c r="P41" s="290"/>
      <c r="Q41" s="290"/>
      <c r="R41" s="290"/>
      <c r="S41" s="290"/>
      <c r="T41" s="290"/>
      <c r="U41" s="35"/>
      <c r="V41" s="26"/>
      <c r="W41" s="26"/>
      <c r="X41" s="4"/>
      <c r="Y41" s="793" t="s">
        <v>550</v>
      </c>
      <c r="Z41" s="793" t="s">
        <v>551</v>
      </c>
      <c r="AA41" s="793" t="s">
        <v>552</v>
      </c>
      <c r="AB41" s="793" t="s">
        <v>553</v>
      </c>
      <c r="AC41" s="19" t="s">
        <v>395</v>
      </c>
      <c r="AD41" s="163" t="s">
        <v>86</v>
      </c>
      <c r="AE41" s="789" t="s">
        <v>401</v>
      </c>
      <c r="AF41" s="790" t="s">
        <v>402</v>
      </c>
      <c r="AG41" s="28" t="s">
        <v>403</v>
      </c>
      <c r="AH41" s="28" t="s">
        <v>404</v>
      </c>
      <c r="AI41" s="28" t="s">
        <v>554</v>
      </c>
      <c r="AJ41" s="136" t="s">
        <v>403</v>
      </c>
      <c r="AK41" s="136"/>
      <c r="AL41" s="28" t="s">
        <v>395</v>
      </c>
      <c r="AM41" s="28"/>
      <c r="AN41" s="136" t="s">
        <v>405</v>
      </c>
      <c r="AO41" s="19" t="s">
        <v>406</v>
      </c>
    </row>
    <row r="42" spans="1:76">
      <c r="A42" s="14" t="s">
        <v>407</v>
      </c>
      <c r="B42" s="30">
        <f t="shared" ref="B42:I42" si="11">SUM(B44:B52)</f>
        <v>2292</v>
      </c>
      <c r="C42" s="30">
        <f t="shared" si="11"/>
        <v>2783</v>
      </c>
      <c r="D42" s="30">
        <f t="shared" si="11"/>
        <v>1432</v>
      </c>
      <c r="E42" s="30">
        <f t="shared" si="11"/>
        <v>1636</v>
      </c>
      <c r="F42" s="30">
        <f t="shared" si="11"/>
        <v>1229</v>
      </c>
      <c r="G42" s="30">
        <f t="shared" si="11"/>
        <v>1323</v>
      </c>
      <c r="H42" s="30">
        <f>SUM(H44:H52)</f>
        <v>1270</v>
      </c>
      <c r="I42" s="30">
        <f t="shared" si="11"/>
        <v>1352</v>
      </c>
      <c r="J42" s="30">
        <f>SUM(J44:J52)</f>
        <v>6223</v>
      </c>
      <c r="K42" s="30">
        <f>SUM(K44:K52)</f>
        <v>7094</v>
      </c>
      <c r="L42" s="14" t="s">
        <v>407</v>
      </c>
      <c r="M42" s="29">
        <f t="shared" ref="M42:T42" si="12">SUM(M44:M52)</f>
        <v>207</v>
      </c>
      <c r="N42" s="29">
        <f t="shared" si="12"/>
        <v>248</v>
      </c>
      <c r="O42" s="29">
        <f t="shared" si="12"/>
        <v>146</v>
      </c>
      <c r="P42" s="29">
        <f t="shared" si="12"/>
        <v>172</v>
      </c>
      <c r="Q42" s="29">
        <f t="shared" si="12"/>
        <v>118</v>
      </c>
      <c r="R42" s="29">
        <f t="shared" si="12"/>
        <v>161</v>
      </c>
      <c r="S42" s="29">
        <f t="shared" si="12"/>
        <v>268</v>
      </c>
      <c r="T42" s="29">
        <f t="shared" si="12"/>
        <v>253</v>
      </c>
      <c r="U42" s="137"/>
      <c r="V42" s="30">
        <f>SUM(V44:V52)</f>
        <v>739</v>
      </c>
      <c r="W42" s="30">
        <f>SUM(W44:W52)</f>
        <v>834</v>
      </c>
      <c r="X42" s="14" t="s">
        <v>407</v>
      </c>
      <c r="Y42" s="30">
        <f t="shared" ref="Y42:AH42" si="13">SUM(Y44:Y52)</f>
        <v>100</v>
      </c>
      <c r="Z42" s="30">
        <f t="shared" si="13"/>
        <v>72</v>
      </c>
      <c r="AA42" s="30">
        <f t="shared" si="13"/>
        <v>63</v>
      </c>
      <c r="AB42" s="30">
        <f t="shared" si="13"/>
        <v>63</v>
      </c>
      <c r="AC42" s="30">
        <f>SUM(AC44:AC52)</f>
        <v>298</v>
      </c>
      <c r="AD42" s="30">
        <f t="shared" si="13"/>
        <v>312</v>
      </c>
      <c r="AE42" s="30">
        <f t="shared" si="13"/>
        <v>309</v>
      </c>
      <c r="AF42" s="30">
        <f t="shared" si="13"/>
        <v>3</v>
      </c>
      <c r="AG42" s="30">
        <f t="shared" si="13"/>
        <v>457</v>
      </c>
      <c r="AH42" s="30">
        <f t="shared" si="13"/>
        <v>148</v>
      </c>
      <c r="AI42" s="30">
        <f>SUM(AI44:AI190)</f>
        <v>163</v>
      </c>
      <c r="AJ42" s="30">
        <f>SUM(AJ44:AJ51)</f>
        <v>22</v>
      </c>
      <c r="AK42" s="30"/>
      <c r="AL42" s="30">
        <f>SUM(AL44:AL52)</f>
        <v>480</v>
      </c>
      <c r="AM42" s="30">
        <f>SUM(AM44:AM52)</f>
        <v>37</v>
      </c>
      <c r="AN42" s="30">
        <f>SUM(AN44:AN52)</f>
        <v>37</v>
      </c>
      <c r="AO42" s="30">
        <f>SUM(AO44:AO52)</f>
        <v>0</v>
      </c>
    </row>
    <row r="43" spans="1:76">
      <c r="A43" s="1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10"/>
      <c r="M43" s="31"/>
      <c r="N43" s="31"/>
      <c r="O43" s="31"/>
      <c r="P43" s="31"/>
      <c r="Q43" s="31"/>
      <c r="R43" s="31"/>
      <c r="S43" s="31"/>
      <c r="T43" s="31"/>
      <c r="U43" s="35"/>
      <c r="V43" s="27"/>
      <c r="W43" s="27"/>
      <c r="X43" s="10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</row>
    <row r="44" spans="1:76">
      <c r="A44" s="10" t="s">
        <v>531</v>
      </c>
      <c r="B44" s="27">
        <v>795</v>
      </c>
      <c r="C44" s="27">
        <v>959</v>
      </c>
      <c r="D44" s="27">
        <v>476</v>
      </c>
      <c r="E44" s="27">
        <v>562</v>
      </c>
      <c r="F44" s="27">
        <v>375</v>
      </c>
      <c r="G44" s="27">
        <v>477</v>
      </c>
      <c r="H44" s="27">
        <v>419</v>
      </c>
      <c r="I44" s="27">
        <v>525</v>
      </c>
      <c r="J44" s="30">
        <f t="shared" ref="J44:J52" si="14">B44+D44+F44+H44</f>
        <v>2065</v>
      </c>
      <c r="K44" s="30">
        <f t="shared" ref="K44:K52" si="15">C44+E44+G44+I44</f>
        <v>2523</v>
      </c>
      <c r="L44" s="10" t="s">
        <v>531</v>
      </c>
      <c r="M44" s="31">
        <v>110</v>
      </c>
      <c r="N44" s="31">
        <v>126</v>
      </c>
      <c r="O44" s="31">
        <v>61</v>
      </c>
      <c r="P44" s="31">
        <v>59</v>
      </c>
      <c r="Q44" s="31">
        <v>49</v>
      </c>
      <c r="R44" s="31">
        <v>57</v>
      </c>
      <c r="S44" s="31">
        <v>72</v>
      </c>
      <c r="T44" s="31">
        <v>87</v>
      </c>
      <c r="U44" s="35"/>
      <c r="V44" s="30">
        <f t="shared" ref="V44:V52" si="16">M44+O44+Q44+S44</f>
        <v>292</v>
      </c>
      <c r="W44" s="30">
        <f t="shared" ref="W44:W52" si="17">N44+P44+R44+T44</f>
        <v>329</v>
      </c>
      <c r="X44" s="10" t="s">
        <v>531</v>
      </c>
      <c r="Y44" s="27">
        <v>35</v>
      </c>
      <c r="Z44" s="27">
        <v>23</v>
      </c>
      <c r="AA44" s="27">
        <v>21</v>
      </c>
      <c r="AB44" s="27">
        <v>22</v>
      </c>
      <c r="AC44" s="30">
        <f t="shared" ref="AC44:AC52" si="18">SUM(Y44:AB44)</f>
        <v>101</v>
      </c>
      <c r="AD44" s="27">
        <f>+AE44+AF44</f>
        <v>105</v>
      </c>
      <c r="AE44" s="27">
        <v>103</v>
      </c>
      <c r="AF44" s="27">
        <v>2</v>
      </c>
      <c r="AG44" s="27">
        <v>143</v>
      </c>
      <c r="AH44" s="27">
        <v>66</v>
      </c>
      <c r="AI44" s="27"/>
      <c r="AJ44" s="27">
        <v>9</v>
      </c>
      <c r="AK44" s="27"/>
      <c r="AL44" s="30">
        <f t="shared" ref="AL44:AL52" si="19">AG44+AJ44</f>
        <v>152</v>
      </c>
      <c r="AM44" s="30">
        <f>+AN44+AO44</f>
        <v>11</v>
      </c>
      <c r="AN44" s="27">
        <v>11</v>
      </c>
      <c r="AO44" s="27"/>
    </row>
    <row r="45" spans="1:76">
      <c r="A45" s="42" t="s">
        <v>532</v>
      </c>
      <c r="B45" s="27">
        <v>3</v>
      </c>
      <c r="C45" s="27">
        <v>2</v>
      </c>
      <c r="D45" s="27">
        <v>4</v>
      </c>
      <c r="E45" s="27">
        <v>1</v>
      </c>
      <c r="F45" s="27"/>
      <c r="G45" s="27"/>
      <c r="H45" s="27">
        <v>1</v>
      </c>
      <c r="I45" s="27">
        <v>1</v>
      </c>
      <c r="J45" s="30">
        <f t="shared" si="14"/>
        <v>8</v>
      </c>
      <c r="K45" s="30">
        <f t="shared" si="15"/>
        <v>4</v>
      </c>
      <c r="L45" s="42" t="s">
        <v>532</v>
      </c>
      <c r="M45" s="31"/>
      <c r="N45" s="31"/>
      <c r="O45" s="31"/>
      <c r="P45" s="31"/>
      <c r="Q45" s="31"/>
      <c r="R45" s="31"/>
      <c r="S45" s="31"/>
      <c r="T45" s="31"/>
      <c r="U45" s="35"/>
      <c r="V45" s="30">
        <f t="shared" si="16"/>
        <v>0</v>
      </c>
      <c r="W45" s="30">
        <f t="shared" si="17"/>
        <v>0</v>
      </c>
      <c r="X45" s="42" t="s">
        <v>532</v>
      </c>
      <c r="Y45" s="241">
        <v>1</v>
      </c>
      <c r="Z45" s="241">
        <v>1</v>
      </c>
      <c r="AA45" s="241">
        <v>0</v>
      </c>
      <c r="AB45" s="241">
        <v>1</v>
      </c>
      <c r="AC45" s="30">
        <f t="shared" si="18"/>
        <v>3</v>
      </c>
      <c r="AD45" s="27">
        <f t="shared" ref="AD45:AD52" si="20">+AE45+AF45</f>
        <v>3</v>
      </c>
      <c r="AE45" s="27">
        <v>2</v>
      </c>
      <c r="AF45" s="27">
        <v>1</v>
      </c>
      <c r="AG45" s="27">
        <v>2</v>
      </c>
      <c r="AH45" s="27">
        <v>1</v>
      </c>
      <c r="AI45" s="27"/>
      <c r="AJ45" s="27"/>
      <c r="AK45" s="27"/>
      <c r="AL45" s="30">
        <f t="shared" si="19"/>
        <v>2</v>
      </c>
      <c r="AM45" s="30">
        <f t="shared" ref="AM45:AM52" si="21">+AN45+AO45</f>
        <v>1</v>
      </c>
      <c r="AN45" s="27">
        <v>1</v>
      </c>
      <c r="AO45" s="27"/>
    </row>
    <row r="46" spans="1:76">
      <c r="A46" s="10" t="s">
        <v>533</v>
      </c>
      <c r="B46" s="27">
        <v>312</v>
      </c>
      <c r="C46" s="27">
        <v>360</v>
      </c>
      <c r="D46" s="27">
        <v>167</v>
      </c>
      <c r="E46" s="27">
        <v>201</v>
      </c>
      <c r="F46" s="27">
        <v>170</v>
      </c>
      <c r="G46" s="27">
        <v>169</v>
      </c>
      <c r="H46" s="27">
        <v>205</v>
      </c>
      <c r="I46" s="27">
        <v>183</v>
      </c>
      <c r="J46" s="30">
        <f t="shared" si="14"/>
        <v>854</v>
      </c>
      <c r="K46" s="30">
        <f t="shared" si="15"/>
        <v>913</v>
      </c>
      <c r="L46" s="10" t="s">
        <v>533</v>
      </c>
      <c r="M46" s="31">
        <v>16</v>
      </c>
      <c r="N46" s="31">
        <v>28</v>
      </c>
      <c r="O46" s="31">
        <v>23</v>
      </c>
      <c r="P46" s="31">
        <v>18</v>
      </c>
      <c r="Q46" s="31">
        <v>12</v>
      </c>
      <c r="R46" s="31">
        <v>28</v>
      </c>
      <c r="S46" s="31">
        <v>58</v>
      </c>
      <c r="T46" s="31">
        <v>50</v>
      </c>
      <c r="U46" s="35"/>
      <c r="V46" s="30">
        <f t="shared" si="16"/>
        <v>109</v>
      </c>
      <c r="W46" s="30">
        <f t="shared" si="17"/>
        <v>124</v>
      </c>
      <c r="X46" s="10" t="s">
        <v>533</v>
      </c>
      <c r="Y46" s="27">
        <v>12</v>
      </c>
      <c r="Z46" s="27">
        <v>10</v>
      </c>
      <c r="AA46" s="27">
        <v>8</v>
      </c>
      <c r="AB46" s="27">
        <v>8</v>
      </c>
      <c r="AC46" s="30">
        <f t="shared" si="18"/>
        <v>38</v>
      </c>
      <c r="AD46" s="27">
        <f t="shared" si="20"/>
        <v>30</v>
      </c>
      <c r="AE46" s="27">
        <v>30</v>
      </c>
      <c r="AF46" s="27"/>
      <c r="AG46" s="27">
        <v>62</v>
      </c>
      <c r="AH46" s="27">
        <v>11</v>
      </c>
      <c r="AI46" s="27"/>
      <c r="AJ46" s="27"/>
      <c r="AK46" s="27"/>
      <c r="AL46" s="30">
        <f t="shared" si="19"/>
        <v>62</v>
      </c>
      <c r="AM46" s="30">
        <f t="shared" si="21"/>
        <v>3</v>
      </c>
      <c r="AN46" s="27">
        <v>3</v>
      </c>
      <c r="AO46" s="27"/>
    </row>
    <row r="47" spans="1:76">
      <c r="A47" s="10" t="s">
        <v>534</v>
      </c>
      <c r="B47" s="27">
        <v>241</v>
      </c>
      <c r="C47" s="27">
        <v>294</v>
      </c>
      <c r="D47" s="27">
        <v>183</v>
      </c>
      <c r="E47" s="27">
        <v>181</v>
      </c>
      <c r="F47" s="27">
        <v>169</v>
      </c>
      <c r="G47" s="27">
        <v>152</v>
      </c>
      <c r="H47" s="27">
        <v>130</v>
      </c>
      <c r="I47" s="27">
        <v>160</v>
      </c>
      <c r="J47" s="30">
        <f t="shared" si="14"/>
        <v>723</v>
      </c>
      <c r="K47" s="30">
        <f t="shared" si="15"/>
        <v>787</v>
      </c>
      <c r="L47" s="10" t="s">
        <v>534</v>
      </c>
      <c r="M47" s="31">
        <v>18</v>
      </c>
      <c r="N47" s="31">
        <v>13</v>
      </c>
      <c r="O47" s="31">
        <v>9</v>
      </c>
      <c r="P47" s="31">
        <v>23</v>
      </c>
      <c r="Q47" s="31">
        <v>20</v>
      </c>
      <c r="R47" s="31">
        <v>16</v>
      </c>
      <c r="S47" s="31">
        <v>28</v>
      </c>
      <c r="T47" s="31">
        <v>25</v>
      </c>
      <c r="U47" s="35"/>
      <c r="V47" s="30">
        <f t="shared" si="16"/>
        <v>75</v>
      </c>
      <c r="W47" s="30">
        <f t="shared" si="17"/>
        <v>77</v>
      </c>
      <c r="X47" s="10" t="s">
        <v>534</v>
      </c>
      <c r="Y47" s="27">
        <v>11</v>
      </c>
      <c r="Z47" s="27">
        <v>9</v>
      </c>
      <c r="AA47" s="27">
        <v>9</v>
      </c>
      <c r="AB47" s="27">
        <v>8</v>
      </c>
      <c r="AC47" s="30">
        <f t="shared" si="18"/>
        <v>37</v>
      </c>
      <c r="AD47" s="27">
        <f t="shared" si="20"/>
        <v>26</v>
      </c>
      <c r="AE47" s="27">
        <v>26</v>
      </c>
      <c r="AF47" s="27"/>
      <c r="AG47" s="27">
        <v>50</v>
      </c>
      <c r="AH47" s="27">
        <v>12</v>
      </c>
      <c r="AI47" s="27"/>
      <c r="AJ47" s="27"/>
      <c r="AK47" s="27"/>
      <c r="AL47" s="30">
        <f t="shared" si="19"/>
        <v>50</v>
      </c>
      <c r="AM47" s="30">
        <f t="shared" si="21"/>
        <v>4</v>
      </c>
      <c r="AN47" s="27">
        <v>4</v>
      </c>
      <c r="AO47" s="27"/>
    </row>
    <row r="48" spans="1:76">
      <c r="A48" s="10" t="s">
        <v>535</v>
      </c>
      <c r="B48" s="27">
        <v>210</v>
      </c>
      <c r="C48" s="27">
        <v>239</v>
      </c>
      <c r="D48" s="27">
        <v>111</v>
      </c>
      <c r="E48" s="27">
        <v>132</v>
      </c>
      <c r="F48" s="27">
        <v>105</v>
      </c>
      <c r="G48" s="27">
        <v>98</v>
      </c>
      <c r="H48" s="27">
        <v>140</v>
      </c>
      <c r="I48" s="27">
        <v>82</v>
      </c>
      <c r="J48" s="30">
        <f t="shared" si="14"/>
        <v>566</v>
      </c>
      <c r="K48" s="30">
        <f t="shared" si="15"/>
        <v>551</v>
      </c>
      <c r="L48" s="10" t="s">
        <v>535</v>
      </c>
      <c r="M48" s="31">
        <v>8</v>
      </c>
      <c r="N48" s="31">
        <v>12</v>
      </c>
      <c r="O48" s="31">
        <v>5</v>
      </c>
      <c r="P48" s="31">
        <v>3</v>
      </c>
      <c r="Q48" s="31">
        <v>6</v>
      </c>
      <c r="R48" s="31">
        <v>8</v>
      </c>
      <c r="S48" s="31">
        <v>35</v>
      </c>
      <c r="T48" s="31">
        <v>20</v>
      </c>
      <c r="U48" s="35"/>
      <c r="V48" s="30">
        <f t="shared" si="16"/>
        <v>54</v>
      </c>
      <c r="W48" s="30">
        <f t="shared" si="17"/>
        <v>43</v>
      </c>
      <c r="X48" s="10" t="s">
        <v>535</v>
      </c>
      <c r="Y48" s="27">
        <v>10</v>
      </c>
      <c r="Z48" s="27">
        <v>6</v>
      </c>
      <c r="AA48" s="27">
        <v>5</v>
      </c>
      <c r="AB48" s="27">
        <v>5</v>
      </c>
      <c r="AC48" s="30">
        <f t="shared" si="18"/>
        <v>26</v>
      </c>
      <c r="AD48" s="27">
        <f t="shared" si="20"/>
        <v>26</v>
      </c>
      <c r="AE48" s="27">
        <v>26</v>
      </c>
      <c r="AF48" s="27"/>
      <c r="AG48" s="27">
        <v>50</v>
      </c>
      <c r="AH48" s="27">
        <v>12</v>
      </c>
      <c r="AI48" s="27"/>
      <c r="AJ48" s="27"/>
      <c r="AK48" s="27"/>
      <c r="AL48" s="30">
        <f t="shared" si="19"/>
        <v>50</v>
      </c>
      <c r="AM48" s="30">
        <f t="shared" si="21"/>
        <v>5</v>
      </c>
      <c r="AN48" s="27">
        <v>5</v>
      </c>
      <c r="AO48" s="27"/>
    </row>
    <row r="49" spans="1:41">
      <c r="A49" s="10" t="s">
        <v>536</v>
      </c>
      <c r="B49" s="27">
        <v>159</v>
      </c>
      <c r="C49" s="27">
        <v>199</v>
      </c>
      <c r="D49" s="27">
        <v>94</v>
      </c>
      <c r="E49" s="27">
        <v>123</v>
      </c>
      <c r="F49" s="27">
        <v>119</v>
      </c>
      <c r="G49" s="27">
        <v>104</v>
      </c>
      <c r="H49" s="27">
        <v>125</v>
      </c>
      <c r="I49" s="27">
        <v>156</v>
      </c>
      <c r="J49" s="30">
        <f t="shared" si="14"/>
        <v>497</v>
      </c>
      <c r="K49" s="30">
        <f t="shared" si="15"/>
        <v>582</v>
      </c>
      <c r="L49" s="10" t="s">
        <v>536</v>
      </c>
      <c r="M49" s="31">
        <v>8</v>
      </c>
      <c r="N49" s="31">
        <v>12</v>
      </c>
      <c r="O49" s="31">
        <v>15</v>
      </c>
      <c r="P49" s="31">
        <v>25</v>
      </c>
      <c r="Q49" s="31">
        <v>16</v>
      </c>
      <c r="R49" s="31">
        <v>18</v>
      </c>
      <c r="S49" s="31">
        <v>42</v>
      </c>
      <c r="T49" s="31">
        <v>51</v>
      </c>
      <c r="U49" s="35"/>
      <c r="V49" s="30">
        <f t="shared" si="16"/>
        <v>81</v>
      </c>
      <c r="W49" s="30">
        <f t="shared" si="17"/>
        <v>106</v>
      </c>
      <c r="X49" s="10" t="s">
        <v>536</v>
      </c>
      <c r="Y49" s="27">
        <v>6</v>
      </c>
      <c r="Z49" s="27">
        <v>5</v>
      </c>
      <c r="AA49" s="27">
        <v>4</v>
      </c>
      <c r="AB49" s="27">
        <v>5</v>
      </c>
      <c r="AC49" s="30">
        <f t="shared" si="18"/>
        <v>20</v>
      </c>
      <c r="AD49" s="27">
        <f t="shared" si="20"/>
        <v>20</v>
      </c>
      <c r="AE49" s="27">
        <v>20</v>
      </c>
      <c r="AF49" s="27"/>
      <c r="AG49" s="27">
        <v>17</v>
      </c>
      <c r="AH49" s="27">
        <v>4</v>
      </c>
      <c r="AI49" s="27">
        <v>5</v>
      </c>
      <c r="AJ49" s="27">
        <v>8</v>
      </c>
      <c r="AK49" s="27"/>
      <c r="AL49" s="30">
        <f t="shared" si="19"/>
        <v>25</v>
      </c>
      <c r="AM49" s="30">
        <f t="shared" si="21"/>
        <v>2</v>
      </c>
      <c r="AN49" s="27">
        <v>2</v>
      </c>
      <c r="AO49" s="27"/>
    </row>
    <row r="50" spans="1:41">
      <c r="A50" s="42" t="s">
        <v>537</v>
      </c>
      <c r="B50" s="27">
        <v>320</v>
      </c>
      <c r="C50" s="27">
        <v>449</v>
      </c>
      <c r="D50" s="27">
        <v>191</v>
      </c>
      <c r="E50" s="27">
        <v>227</v>
      </c>
      <c r="F50" s="27">
        <v>147</v>
      </c>
      <c r="G50" s="27">
        <v>186</v>
      </c>
      <c r="H50" s="27">
        <v>98</v>
      </c>
      <c r="I50" s="27">
        <v>119</v>
      </c>
      <c r="J50" s="30">
        <f t="shared" si="14"/>
        <v>756</v>
      </c>
      <c r="K50" s="30">
        <f t="shared" si="15"/>
        <v>981</v>
      </c>
      <c r="L50" s="42" t="s">
        <v>537</v>
      </c>
      <c r="M50" s="31">
        <v>36</v>
      </c>
      <c r="N50" s="31">
        <v>42</v>
      </c>
      <c r="O50" s="31">
        <v>18</v>
      </c>
      <c r="P50" s="31">
        <v>35</v>
      </c>
      <c r="Q50" s="31">
        <v>9</v>
      </c>
      <c r="R50" s="31">
        <v>23</v>
      </c>
      <c r="S50" s="31">
        <v>2</v>
      </c>
      <c r="T50" s="31"/>
      <c r="U50" s="35"/>
      <c r="V50" s="30">
        <f t="shared" si="16"/>
        <v>65</v>
      </c>
      <c r="W50" s="30">
        <f t="shared" si="17"/>
        <v>100</v>
      </c>
      <c r="X50" s="42" t="s">
        <v>537</v>
      </c>
      <c r="Y50" s="27">
        <v>12</v>
      </c>
      <c r="Z50" s="27">
        <v>8</v>
      </c>
      <c r="AA50" s="27">
        <v>7</v>
      </c>
      <c r="AB50" s="27">
        <v>6</v>
      </c>
      <c r="AC50" s="30">
        <f t="shared" si="18"/>
        <v>33</v>
      </c>
      <c r="AD50" s="27">
        <f t="shared" si="20"/>
        <v>32</v>
      </c>
      <c r="AE50" s="27">
        <v>32</v>
      </c>
      <c r="AF50" s="27"/>
      <c r="AG50" s="27">
        <v>60</v>
      </c>
      <c r="AH50" s="27">
        <v>27</v>
      </c>
      <c r="AI50" s="27"/>
      <c r="AJ50" s="27">
        <v>3</v>
      </c>
      <c r="AK50" s="27"/>
      <c r="AL50" s="30">
        <f t="shared" si="19"/>
        <v>63</v>
      </c>
      <c r="AM50" s="30">
        <f t="shared" si="21"/>
        <v>4</v>
      </c>
      <c r="AN50" s="27">
        <v>4</v>
      </c>
      <c r="AO50" s="27"/>
    </row>
    <row r="51" spans="1:41">
      <c r="A51" s="10" t="s">
        <v>538</v>
      </c>
      <c r="B51" s="27">
        <v>207</v>
      </c>
      <c r="C51" s="27">
        <v>242</v>
      </c>
      <c r="D51" s="27">
        <v>172</v>
      </c>
      <c r="E51" s="27">
        <v>185</v>
      </c>
      <c r="F51" s="27">
        <v>127</v>
      </c>
      <c r="G51" s="27">
        <v>123</v>
      </c>
      <c r="H51" s="27">
        <v>138</v>
      </c>
      <c r="I51" s="27">
        <v>116</v>
      </c>
      <c r="J51" s="30">
        <f t="shared" si="14"/>
        <v>644</v>
      </c>
      <c r="K51" s="30">
        <f t="shared" si="15"/>
        <v>666</v>
      </c>
      <c r="L51" s="10" t="s">
        <v>538</v>
      </c>
      <c r="M51" s="31">
        <v>11</v>
      </c>
      <c r="N51" s="31">
        <v>15</v>
      </c>
      <c r="O51" s="31">
        <v>15</v>
      </c>
      <c r="P51" s="31">
        <v>9</v>
      </c>
      <c r="Q51" s="31">
        <v>4</v>
      </c>
      <c r="R51" s="31">
        <v>11</v>
      </c>
      <c r="S51" s="31">
        <v>31</v>
      </c>
      <c r="T51" s="31">
        <v>20</v>
      </c>
      <c r="U51" s="35"/>
      <c r="V51" s="30">
        <f t="shared" si="16"/>
        <v>61</v>
      </c>
      <c r="W51" s="30">
        <f t="shared" si="17"/>
        <v>55</v>
      </c>
      <c r="X51" s="10" t="s">
        <v>538</v>
      </c>
      <c r="Y51" s="27">
        <v>11</v>
      </c>
      <c r="Z51" s="27">
        <v>8</v>
      </c>
      <c r="AA51" s="27">
        <v>7</v>
      </c>
      <c r="AB51" s="27">
        <v>7</v>
      </c>
      <c r="AC51" s="30">
        <f t="shared" si="18"/>
        <v>33</v>
      </c>
      <c r="AD51" s="27">
        <f t="shared" si="20"/>
        <v>40</v>
      </c>
      <c r="AE51" s="27">
        <v>40</v>
      </c>
      <c r="AF51" s="27"/>
      <c r="AG51" s="27">
        <v>61</v>
      </c>
      <c r="AH51" s="27">
        <v>14</v>
      </c>
      <c r="AI51" s="27"/>
      <c r="AJ51" s="27">
        <v>2</v>
      </c>
      <c r="AK51" s="27"/>
      <c r="AL51" s="30">
        <f t="shared" si="19"/>
        <v>63</v>
      </c>
      <c r="AM51" s="30">
        <f t="shared" si="21"/>
        <v>6</v>
      </c>
      <c r="AN51" s="27">
        <v>6</v>
      </c>
      <c r="AO51" s="27"/>
    </row>
    <row r="52" spans="1:41">
      <c r="A52" s="10" t="s">
        <v>539</v>
      </c>
      <c r="B52" s="27">
        <v>45</v>
      </c>
      <c r="C52" s="27">
        <v>39</v>
      </c>
      <c r="D52" s="27">
        <v>34</v>
      </c>
      <c r="E52" s="27">
        <v>24</v>
      </c>
      <c r="F52" s="27">
        <v>17</v>
      </c>
      <c r="G52" s="27">
        <v>14</v>
      </c>
      <c r="H52" s="27">
        <v>14</v>
      </c>
      <c r="I52" s="27">
        <v>10</v>
      </c>
      <c r="J52" s="30">
        <f t="shared" si="14"/>
        <v>110</v>
      </c>
      <c r="K52" s="30">
        <f t="shared" si="15"/>
        <v>87</v>
      </c>
      <c r="L52" s="10" t="s">
        <v>539</v>
      </c>
      <c r="M52" s="31"/>
      <c r="N52" s="31"/>
      <c r="O52" s="31"/>
      <c r="P52" s="31"/>
      <c r="Q52" s="31">
        <v>2</v>
      </c>
      <c r="R52" s="31">
        <v>0</v>
      </c>
      <c r="S52" s="31">
        <v>0</v>
      </c>
      <c r="T52" s="31">
        <v>0</v>
      </c>
      <c r="U52" s="35"/>
      <c r="V52" s="30">
        <f t="shared" si="16"/>
        <v>2</v>
      </c>
      <c r="W52" s="30">
        <f t="shared" si="17"/>
        <v>0</v>
      </c>
      <c r="X52" s="10" t="s">
        <v>539</v>
      </c>
      <c r="Y52" s="27">
        <v>2</v>
      </c>
      <c r="Z52" s="27">
        <v>2</v>
      </c>
      <c r="AA52" s="27">
        <v>2</v>
      </c>
      <c r="AB52" s="27">
        <v>1</v>
      </c>
      <c r="AC52" s="30">
        <f t="shared" si="18"/>
        <v>7</v>
      </c>
      <c r="AD52" s="27">
        <f t="shared" si="20"/>
        <v>30</v>
      </c>
      <c r="AE52" s="27">
        <v>30</v>
      </c>
      <c r="AF52" s="27"/>
      <c r="AG52" s="27">
        <v>12</v>
      </c>
      <c r="AH52" s="27">
        <v>1</v>
      </c>
      <c r="AI52" s="27"/>
      <c r="AJ52" s="27">
        <v>1</v>
      </c>
      <c r="AK52" s="27"/>
      <c r="AL52" s="30">
        <f t="shared" si="19"/>
        <v>13</v>
      </c>
      <c r="AM52" s="30">
        <f t="shared" si="21"/>
        <v>1</v>
      </c>
      <c r="AN52" s="27">
        <v>1</v>
      </c>
      <c r="AO52" s="27"/>
    </row>
    <row r="53" spans="1:41">
      <c r="A53" s="8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8"/>
      <c r="M53" s="223"/>
      <c r="N53" s="223"/>
      <c r="O53" s="223"/>
      <c r="P53" s="223"/>
      <c r="Q53" s="223"/>
      <c r="R53" s="223"/>
      <c r="S53" s="223"/>
      <c r="T53" s="223"/>
      <c r="U53" s="35"/>
      <c r="V53" s="34"/>
      <c r="W53" s="34"/>
      <c r="X53" s="8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5" spans="1:41">
      <c r="A55" s="22" t="s">
        <v>555</v>
      </c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 t="s">
        <v>556</v>
      </c>
      <c r="M55" s="106"/>
      <c r="N55" s="106"/>
      <c r="O55" s="106"/>
      <c r="P55" s="106"/>
      <c r="Q55" s="106"/>
      <c r="R55" s="106"/>
      <c r="S55" s="106"/>
      <c r="T55" s="106"/>
      <c r="U55" s="127"/>
      <c r="V55" s="126"/>
      <c r="W55" s="22"/>
      <c r="X55" s="22" t="s">
        <v>557</v>
      </c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</row>
    <row r="56" spans="1:41">
      <c r="A56" s="22" t="s">
        <v>372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 t="s">
        <v>372</v>
      </c>
      <c r="M56" s="106"/>
      <c r="N56" s="106"/>
      <c r="O56" s="106"/>
      <c r="P56" s="106"/>
      <c r="Q56" s="106"/>
      <c r="R56" s="106"/>
      <c r="S56" s="106"/>
      <c r="T56" s="106"/>
      <c r="U56" s="127"/>
      <c r="V56" s="126"/>
      <c r="W56" s="22"/>
      <c r="X56" s="22" t="s">
        <v>373</v>
      </c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</row>
    <row r="57" spans="1:41">
      <c r="A57" s="22" t="s">
        <v>1</v>
      </c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 t="s">
        <v>1</v>
      </c>
      <c r="M57" s="106"/>
      <c r="N57" s="106"/>
      <c r="O57" s="106"/>
      <c r="P57" s="106"/>
      <c r="Q57" s="106"/>
      <c r="R57" s="106"/>
      <c r="S57" s="106"/>
      <c r="T57" s="106"/>
      <c r="U57" s="127"/>
      <c r="V57" s="126"/>
      <c r="W57" s="22"/>
      <c r="X57" s="22" t="s">
        <v>1</v>
      </c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</row>
    <row r="58" spans="1:41">
      <c r="L58" s="35"/>
      <c r="V58" s="35"/>
      <c r="X58" s="23" t="s">
        <v>430</v>
      </c>
    </row>
    <row r="59" spans="1:41">
      <c r="A59" s="23" t="s">
        <v>430</v>
      </c>
      <c r="H59" t="s">
        <v>376</v>
      </c>
      <c r="L59" s="23" t="s">
        <v>430</v>
      </c>
      <c r="S59" s="21" t="s">
        <v>376</v>
      </c>
      <c r="U59" t="s">
        <v>376</v>
      </c>
      <c r="V59" s="35"/>
      <c r="AL59" t="s">
        <v>376</v>
      </c>
    </row>
    <row r="61" spans="1:41">
      <c r="A61" s="4"/>
      <c r="B61" s="5" t="s">
        <v>544</v>
      </c>
      <c r="C61" s="6"/>
      <c r="D61" s="5" t="s">
        <v>545</v>
      </c>
      <c r="E61" s="6"/>
      <c r="F61" s="5" t="s">
        <v>546</v>
      </c>
      <c r="G61" s="6"/>
      <c r="H61" s="5" t="s">
        <v>547</v>
      </c>
      <c r="I61" s="6"/>
      <c r="J61" s="5" t="s">
        <v>377</v>
      </c>
      <c r="K61" s="6"/>
      <c r="L61" s="4"/>
      <c r="M61" s="53" t="s">
        <v>544</v>
      </c>
      <c r="N61" s="54"/>
      <c r="O61" s="53" t="s">
        <v>545</v>
      </c>
      <c r="P61" s="54"/>
      <c r="Q61" s="53" t="s">
        <v>546</v>
      </c>
      <c r="R61" s="54"/>
      <c r="S61" s="53" t="s">
        <v>547</v>
      </c>
      <c r="T61" s="54"/>
      <c r="U61" s="128"/>
      <c r="V61" s="5" t="s">
        <v>377</v>
      </c>
      <c r="W61" s="6"/>
      <c r="X61" s="4"/>
      <c r="Y61" s="129"/>
      <c r="Z61" s="130"/>
      <c r="AA61" s="130"/>
      <c r="AB61" s="130"/>
      <c r="AC61" s="131"/>
      <c r="AD61" s="788" t="s">
        <v>384</v>
      </c>
      <c r="AE61" s="788"/>
      <c r="AF61" s="25"/>
      <c r="AG61" s="5" t="s">
        <v>548</v>
      </c>
      <c r="AH61" s="24"/>
      <c r="AI61" s="24"/>
      <c r="AJ61" s="24"/>
      <c r="AK61" s="24"/>
      <c r="AL61" s="24"/>
      <c r="AM61" s="837"/>
      <c r="AN61" s="5" t="s">
        <v>386</v>
      </c>
      <c r="AO61" s="6"/>
    </row>
    <row r="62" spans="1:41">
      <c r="A62" s="8" t="s">
        <v>387</v>
      </c>
      <c r="B62" s="9" t="s">
        <v>388</v>
      </c>
      <c r="C62" s="9" t="s">
        <v>389</v>
      </c>
      <c r="D62" s="9" t="s">
        <v>388</v>
      </c>
      <c r="E62" s="9" t="s">
        <v>389</v>
      </c>
      <c r="F62" s="9" t="s">
        <v>388</v>
      </c>
      <c r="G62" s="9" t="s">
        <v>389</v>
      </c>
      <c r="H62" s="9" t="s">
        <v>388</v>
      </c>
      <c r="I62" s="9" t="s">
        <v>389</v>
      </c>
      <c r="J62" s="9" t="s">
        <v>388</v>
      </c>
      <c r="K62" s="9" t="s">
        <v>389</v>
      </c>
      <c r="L62" s="8" t="s">
        <v>387</v>
      </c>
      <c r="M62" s="56" t="s">
        <v>388</v>
      </c>
      <c r="N62" s="56" t="s">
        <v>389</v>
      </c>
      <c r="O62" s="56" t="s">
        <v>388</v>
      </c>
      <c r="P62" s="56" t="s">
        <v>389</v>
      </c>
      <c r="Q62" s="56" t="s">
        <v>388</v>
      </c>
      <c r="R62" s="56" t="s">
        <v>389</v>
      </c>
      <c r="S62" s="56" t="s">
        <v>388</v>
      </c>
      <c r="T62" s="56" t="s">
        <v>389</v>
      </c>
      <c r="U62" s="132"/>
      <c r="V62" s="9" t="s">
        <v>388</v>
      </c>
      <c r="W62" s="9" t="s">
        <v>389</v>
      </c>
      <c r="X62" s="8" t="s">
        <v>387</v>
      </c>
      <c r="Y62" s="133" t="s">
        <v>383</v>
      </c>
      <c r="Z62" s="97"/>
      <c r="AA62" s="97"/>
      <c r="AB62" s="97"/>
      <c r="AC62" s="36"/>
      <c r="AD62" s="24" t="s">
        <v>390</v>
      </c>
      <c r="AE62" s="24"/>
      <c r="AF62" s="755"/>
      <c r="AG62" s="787" t="s">
        <v>391</v>
      </c>
      <c r="AH62" s="134" t="s">
        <v>392</v>
      </c>
      <c r="AI62" s="134" t="s">
        <v>549</v>
      </c>
      <c r="AJ62" s="135" t="s">
        <v>393</v>
      </c>
      <c r="AK62" s="135"/>
      <c r="AL62" s="11"/>
      <c r="AM62" s="844" t="s">
        <v>111</v>
      </c>
      <c r="AN62" s="134" t="s">
        <v>394</v>
      </c>
      <c r="AO62" s="11"/>
    </row>
    <row r="63" spans="1:41">
      <c r="A63" s="10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10"/>
      <c r="M63" s="290"/>
      <c r="N63" s="290"/>
      <c r="O63" s="290"/>
      <c r="P63" s="290"/>
      <c r="Q63" s="290"/>
      <c r="R63" s="290"/>
      <c r="S63" s="290"/>
      <c r="T63" s="290"/>
      <c r="U63" s="35"/>
      <c r="V63" s="26"/>
      <c r="W63" s="26"/>
      <c r="X63" s="4"/>
      <c r="Y63" s="793" t="s">
        <v>550</v>
      </c>
      <c r="Z63" s="793" t="s">
        <v>551</v>
      </c>
      <c r="AA63" s="793" t="s">
        <v>552</v>
      </c>
      <c r="AB63" s="793" t="s">
        <v>553</v>
      </c>
      <c r="AC63" s="19" t="s">
        <v>395</v>
      </c>
      <c r="AD63" s="163" t="s">
        <v>86</v>
      </c>
      <c r="AE63" s="789" t="s">
        <v>401</v>
      </c>
      <c r="AF63" s="790" t="s">
        <v>402</v>
      </c>
      <c r="AG63" s="28" t="s">
        <v>403</v>
      </c>
      <c r="AH63" s="28" t="s">
        <v>404</v>
      </c>
      <c r="AI63" s="28" t="s">
        <v>554</v>
      </c>
      <c r="AJ63" s="136" t="s">
        <v>403</v>
      </c>
      <c r="AK63" s="136"/>
      <c r="AL63" s="28" t="s">
        <v>395</v>
      </c>
      <c r="AM63" s="28"/>
      <c r="AN63" s="136" t="s">
        <v>405</v>
      </c>
      <c r="AO63" s="19" t="s">
        <v>406</v>
      </c>
    </row>
    <row r="64" spans="1:41">
      <c r="A64" s="14" t="s">
        <v>407</v>
      </c>
      <c r="B64" s="30">
        <f t="shared" ref="B64:I64" si="22">SUM(B66:B88)</f>
        <v>2832</v>
      </c>
      <c r="C64" s="30">
        <f t="shared" si="22"/>
        <v>3096</v>
      </c>
      <c r="D64" s="30">
        <f t="shared" si="22"/>
        <v>1797</v>
      </c>
      <c r="E64" s="30">
        <f t="shared" si="22"/>
        <v>1935</v>
      </c>
      <c r="F64" s="30">
        <f t="shared" si="22"/>
        <v>1540</v>
      </c>
      <c r="G64" s="30">
        <f t="shared" si="22"/>
        <v>1699</v>
      </c>
      <c r="H64" s="30">
        <f t="shared" si="22"/>
        <v>1744</v>
      </c>
      <c r="I64" s="30">
        <f t="shared" si="22"/>
        <v>1850</v>
      </c>
      <c r="J64" s="30">
        <f>SUM(J66:J88)</f>
        <v>7913</v>
      </c>
      <c r="K64" s="30">
        <f>SUM(K66:K88)</f>
        <v>8580</v>
      </c>
      <c r="L64" s="14" t="s">
        <v>407</v>
      </c>
      <c r="M64" s="29">
        <f t="shared" ref="M64:T64" si="23">SUM(M66:M88)</f>
        <v>372</v>
      </c>
      <c r="N64" s="29">
        <f t="shared" si="23"/>
        <v>382</v>
      </c>
      <c r="O64" s="29">
        <f t="shared" si="23"/>
        <v>161</v>
      </c>
      <c r="P64" s="29">
        <f t="shared" si="23"/>
        <v>232</v>
      </c>
      <c r="Q64" s="29">
        <f t="shared" si="23"/>
        <v>228</v>
      </c>
      <c r="R64" s="29">
        <f t="shared" si="23"/>
        <v>236</v>
      </c>
      <c r="S64" s="29">
        <f t="shared" si="23"/>
        <v>383</v>
      </c>
      <c r="T64" s="29">
        <f t="shared" si="23"/>
        <v>425</v>
      </c>
      <c r="U64" s="137"/>
      <c r="V64" s="30">
        <f>SUM(V66:V88)</f>
        <v>1144</v>
      </c>
      <c r="W64" s="30">
        <f>SUM(W66:W88)</f>
        <v>1275</v>
      </c>
      <c r="X64" s="14" t="s">
        <v>407</v>
      </c>
      <c r="Y64" s="30">
        <f t="shared" ref="Y64:AO64" si="24">SUM(Y66:Y88)</f>
        <v>126</v>
      </c>
      <c r="Z64" s="30">
        <f t="shared" si="24"/>
        <v>94</v>
      </c>
      <c r="AA64" s="30">
        <f t="shared" si="24"/>
        <v>89</v>
      </c>
      <c r="AB64" s="30">
        <f t="shared" si="24"/>
        <v>95</v>
      </c>
      <c r="AC64" s="30">
        <f>SUM(AC66:AC88)</f>
        <v>404</v>
      </c>
      <c r="AD64" s="30">
        <f t="shared" si="24"/>
        <v>503</v>
      </c>
      <c r="AE64" s="30">
        <f t="shared" si="24"/>
        <v>441</v>
      </c>
      <c r="AF64" s="30">
        <f t="shared" si="24"/>
        <v>62</v>
      </c>
      <c r="AG64" s="30">
        <f t="shared" si="24"/>
        <v>598</v>
      </c>
      <c r="AH64" s="30">
        <f t="shared" si="24"/>
        <v>262</v>
      </c>
      <c r="AI64" s="30">
        <f>SUM(AI66:AI86)</f>
        <v>65</v>
      </c>
      <c r="AJ64" s="30">
        <f>SUM(AJ66:AJ88)</f>
        <v>51</v>
      </c>
      <c r="AK64" s="30"/>
      <c r="AL64" s="30">
        <f t="shared" si="24"/>
        <v>649</v>
      </c>
      <c r="AM64" s="30">
        <f t="shared" si="24"/>
        <v>76</v>
      </c>
      <c r="AN64" s="30">
        <f t="shared" si="24"/>
        <v>70</v>
      </c>
      <c r="AO64" s="30">
        <f t="shared" si="24"/>
        <v>6</v>
      </c>
    </row>
    <row r="65" spans="1:42">
      <c r="A65" s="1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10"/>
      <c r="M65" s="31"/>
      <c r="N65" s="31"/>
      <c r="O65" s="31"/>
      <c r="P65" s="31"/>
      <c r="Q65" s="31"/>
      <c r="R65" s="31"/>
      <c r="S65" s="31"/>
      <c r="T65" s="31"/>
      <c r="U65" s="35"/>
      <c r="V65" s="27"/>
      <c r="W65" s="27"/>
      <c r="X65" s="10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</row>
    <row r="66" spans="1:42">
      <c r="A66" s="10" t="s">
        <v>431</v>
      </c>
      <c r="B66" s="230">
        <v>913</v>
      </c>
      <c r="C66" s="230">
        <v>988</v>
      </c>
      <c r="D66" s="230">
        <v>580</v>
      </c>
      <c r="E66" s="230">
        <v>646</v>
      </c>
      <c r="F66" s="230">
        <v>510</v>
      </c>
      <c r="G66" s="230">
        <v>563</v>
      </c>
      <c r="H66" s="230">
        <v>534</v>
      </c>
      <c r="I66" s="230">
        <v>610</v>
      </c>
      <c r="J66" s="30">
        <f t="shared" ref="J66:K69" si="25">B66+D66+F66+H66</f>
        <v>2537</v>
      </c>
      <c r="K66" s="30">
        <f t="shared" si="25"/>
        <v>2807</v>
      </c>
      <c r="L66" s="10" t="s">
        <v>431</v>
      </c>
      <c r="M66" s="31">
        <v>129</v>
      </c>
      <c r="N66" s="31">
        <v>99</v>
      </c>
      <c r="O66" s="31">
        <v>56</v>
      </c>
      <c r="P66" s="31">
        <v>75</v>
      </c>
      <c r="Q66" s="31">
        <v>100</v>
      </c>
      <c r="R66" s="31">
        <v>92</v>
      </c>
      <c r="S66" s="31">
        <v>105</v>
      </c>
      <c r="T66" s="31">
        <v>117</v>
      </c>
      <c r="U66" s="35"/>
      <c r="V66" s="30">
        <f t="shared" ref="V66:V88" si="26">M66+O66+Q66+S66</f>
        <v>390</v>
      </c>
      <c r="W66" s="30">
        <f t="shared" ref="W66:W88" si="27">N66+P66+R66+T66</f>
        <v>383</v>
      </c>
      <c r="X66" s="10" t="s">
        <v>431</v>
      </c>
      <c r="Y66" s="195">
        <v>38</v>
      </c>
      <c r="Z66" s="195">
        <v>26</v>
      </c>
      <c r="AA66" s="195">
        <v>25</v>
      </c>
      <c r="AB66" s="195">
        <v>26</v>
      </c>
      <c r="AC66" s="30">
        <f t="shared" ref="AC66:AC88" si="28">SUM(Y66:AB66)</f>
        <v>115</v>
      </c>
      <c r="AD66" s="27">
        <v>139</v>
      </c>
      <c r="AE66" s="12">
        <v>127</v>
      </c>
      <c r="AF66" s="12">
        <v>12</v>
      </c>
      <c r="AG66" s="12">
        <v>199</v>
      </c>
      <c r="AH66" s="386">
        <v>106</v>
      </c>
      <c r="AI66" s="386">
        <v>0</v>
      </c>
      <c r="AJ66" s="218">
        <v>9</v>
      </c>
      <c r="AK66" s="218"/>
      <c r="AL66" s="30">
        <f t="shared" ref="AL66:AL88" si="29">AG66+AJ66</f>
        <v>208</v>
      </c>
      <c r="AM66" s="30">
        <v>17</v>
      </c>
      <c r="AN66" s="27">
        <v>17</v>
      </c>
      <c r="AO66" s="27">
        <v>0</v>
      </c>
      <c r="AP66" s="386"/>
    </row>
    <row r="67" spans="1:42">
      <c r="A67" s="10" t="s">
        <v>432</v>
      </c>
      <c r="B67" s="230">
        <v>187</v>
      </c>
      <c r="C67" s="230">
        <v>277</v>
      </c>
      <c r="D67" s="230">
        <v>126</v>
      </c>
      <c r="E67" s="230">
        <v>147</v>
      </c>
      <c r="F67" s="230">
        <v>88</v>
      </c>
      <c r="G67" s="230">
        <v>140</v>
      </c>
      <c r="H67" s="230">
        <v>79</v>
      </c>
      <c r="I67" s="230">
        <v>107</v>
      </c>
      <c r="J67" s="30">
        <f t="shared" si="25"/>
        <v>480</v>
      </c>
      <c r="K67" s="30">
        <f t="shared" si="25"/>
        <v>671</v>
      </c>
      <c r="L67" s="10" t="s">
        <v>432</v>
      </c>
      <c r="M67" s="31">
        <v>27</v>
      </c>
      <c r="N67" s="31">
        <v>43</v>
      </c>
      <c r="O67" s="31">
        <v>13</v>
      </c>
      <c r="P67" s="31">
        <v>31</v>
      </c>
      <c r="Q67" s="31">
        <v>25</v>
      </c>
      <c r="R67" s="31">
        <v>22</v>
      </c>
      <c r="S67" s="31">
        <v>12</v>
      </c>
      <c r="T67" s="31">
        <v>22</v>
      </c>
      <c r="U67" s="35"/>
      <c r="V67" s="30">
        <f t="shared" si="26"/>
        <v>77</v>
      </c>
      <c r="W67" s="30">
        <f t="shared" si="27"/>
        <v>118</v>
      </c>
      <c r="X67" s="10" t="s">
        <v>432</v>
      </c>
      <c r="Y67" s="195">
        <v>10</v>
      </c>
      <c r="Z67" s="195">
        <v>7</v>
      </c>
      <c r="AA67" s="195">
        <v>7</v>
      </c>
      <c r="AB67" s="195">
        <v>7</v>
      </c>
      <c r="AC67" s="30">
        <f t="shared" si="28"/>
        <v>31</v>
      </c>
      <c r="AD67" s="27">
        <v>37</v>
      </c>
      <c r="AE67" s="12">
        <v>32</v>
      </c>
      <c r="AF67" s="12">
        <v>5</v>
      </c>
      <c r="AG67" s="12">
        <v>40</v>
      </c>
      <c r="AH67" s="386">
        <v>20</v>
      </c>
      <c r="AI67" s="386">
        <v>0</v>
      </c>
      <c r="AJ67" s="218">
        <v>6</v>
      </c>
      <c r="AK67" s="218"/>
      <c r="AL67" s="30">
        <f t="shared" si="29"/>
        <v>46</v>
      </c>
      <c r="AM67" s="30">
        <v>7</v>
      </c>
      <c r="AN67" s="27">
        <v>7</v>
      </c>
      <c r="AO67" s="27">
        <v>0</v>
      </c>
      <c r="AP67" s="386"/>
    </row>
    <row r="68" spans="1:42">
      <c r="A68" s="10" t="s">
        <v>433</v>
      </c>
      <c r="B68" s="230">
        <v>153</v>
      </c>
      <c r="C68" s="230">
        <v>168</v>
      </c>
      <c r="D68" s="230">
        <v>80</v>
      </c>
      <c r="E68" s="230">
        <v>110</v>
      </c>
      <c r="F68" s="230">
        <v>94</v>
      </c>
      <c r="G68" s="230">
        <v>122</v>
      </c>
      <c r="H68" s="230">
        <v>68</v>
      </c>
      <c r="I68" s="230">
        <v>98</v>
      </c>
      <c r="J68" s="30">
        <f t="shared" si="25"/>
        <v>395</v>
      </c>
      <c r="K68" s="30">
        <f t="shared" si="25"/>
        <v>498</v>
      </c>
      <c r="L68" s="10" t="s">
        <v>433</v>
      </c>
      <c r="M68" s="31">
        <v>39</v>
      </c>
      <c r="N68" s="31">
        <v>48</v>
      </c>
      <c r="O68" s="31">
        <v>9</v>
      </c>
      <c r="P68" s="31">
        <v>16</v>
      </c>
      <c r="Q68" s="31">
        <v>16</v>
      </c>
      <c r="R68" s="31">
        <v>27</v>
      </c>
      <c r="S68" s="31">
        <v>17</v>
      </c>
      <c r="T68" s="31">
        <v>33</v>
      </c>
      <c r="U68" s="35"/>
      <c r="V68" s="30">
        <f t="shared" si="26"/>
        <v>81</v>
      </c>
      <c r="W68" s="30">
        <f t="shared" si="27"/>
        <v>124</v>
      </c>
      <c r="X68" s="10" t="s">
        <v>433</v>
      </c>
      <c r="Y68" s="195">
        <v>5</v>
      </c>
      <c r="Z68" s="195">
        <v>4</v>
      </c>
      <c r="AA68" s="195">
        <v>4</v>
      </c>
      <c r="AB68" s="195">
        <v>3</v>
      </c>
      <c r="AC68" s="30">
        <f t="shared" si="28"/>
        <v>16</v>
      </c>
      <c r="AD68" s="27">
        <v>32</v>
      </c>
      <c r="AE68" s="12">
        <v>17</v>
      </c>
      <c r="AF68" s="12">
        <v>15</v>
      </c>
      <c r="AG68" s="12">
        <v>33</v>
      </c>
      <c r="AH68" s="386">
        <v>14</v>
      </c>
      <c r="AI68" s="386">
        <v>0</v>
      </c>
      <c r="AJ68" s="218">
        <v>5</v>
      </c>
      <c r="AK68" s="218"/>
      <c r="AL68" s="30">
        <f t="shared" si="29"/>
        <v>38</v>
      </c>
      <c r="AM68" s="30">
        <v>3</v>
      </c>
      <c r="AN68" s="27">
        <v>3</v>
      </c>
      <c r="AO68" s="27">
        <v>0</v>
      </c>
      <c r="AP68" s="386"/>
    </row>
    <row r="69" spans="1:42">
      <c r="A69" s="10" t="s">
        <v>434</v>
      </c>
      <c r="B69" s="230">
        <v>54</v>
      </c>
      <c r="C69" s="230">
        <v>89</v>
      </c>
      <c r="D69" s="230">
        <v>29</v>
      </c>
      <c r="E69" s="230">
        <v>36</v>
      </c>
      <c r="F69" s="230">
        <v>28</v>
      </c>
      <c r="G69" s="230">
        <v>33</v>
      </c>
      <c r="H69" s="230">
        <v>12</v>
      </c>
      <c r="I69" s="230">
        <v>25</v>
      </c>
      <c r="J69" s="30">
        <f t="shared" si="25"/>
        <v>123</v>
      </c>
      <c r="K69" s="30">
        <f t="shared" si="25"/>
        <v>183</v>
      </c>
      <c r="L69" s="10" t="s">
        <v>434</v>
      </c>
      <c r="M69" s="31">
        <v>16</v>
      </c>
      <c r="N69" s="31">
        <v>21</v>
      </c>
      <c r="O69" s="31">
        <v>1</v>
      </c>
      <c r="P69" s="31">
        <v>3</v>
      </c>
      <c r="Q69" s="31">
        <v>4</v>
      </c>
      <c r="R69" s="31">
        <v>9</v>
      </c>
      <c r="S69" s="31">
        <v>3</v>
      </c>
      <c r="T69" s="31">
        <v>4</v>
      </c>
      <c r="U69" s="35"/>
      <c r="V69" s="30">
        <f t="shared" si="26"/>
        <v>24</v>
      </c>
      <c r="W69" s="30">
        <f t="shared" si="27"/>
        <v>37</v>
      </c>
      <c r="X69" s="10" t="s">
        <v>434</v>
      </c>
      <c r="Y69" s="195">
        <v>6</v>
      </c>
      <c r="Z69" s="195">
        <v>3</v>
      </c>
      <c r="AA69" s="195">
        <v>3</v>
      </c>
      <c r="AB69" s="195">
        <v>2</v>
      </c>
      <c r="AC69" s="30">
        <f t="shared" si="28"/>
        <v>14</v>
      </c>
      <c r="AD69" s="27">
        <v>21</v>
      </c>
      <c r="AE69" s="12">
        <v>15</v>
      </c>
      <c r="AF69" s="12">
        <v>6</v>
      </c>
      <c r="AG69" s="12">
        <v>21</v>
      </c>
      <c r="AH69" s="386">
        <v>5</v>
      </c>
      <c r="AI69" s="386">
        <v>0</v>
      </c>
      <c r="AJ69" s="218">
        <v>0</v>
      </c>
      <c r="AK69" s="218"/>
      <c r="AL69" s="30">
        <f t="shared" si="29"/>
        <v>21</v>
      </c>
      <c r="AM69" s="30">
        <v>4</v>
      </c>
      <c r="AN69" s="27">
        <v>4</v>
      </c>
      <c r="AO69" s="27">
        <v>0</v>
      </c>
      <c r="AP69" s="386"/>
    </row>
    <row r="70" spans="1:42">
      <c r="A70" s="10" t="s">
        <v>435</v>
      </c>
      <c r="B70" s="230">
        <v>62</v>
      </c>
      <c r="C70" s="230">
        <v>104</v>
      </c>
      <c r="D70" s="230">
        <v>39</v>
      </c>
      <c r="E70" s="230">
        <v>65</v>
      </c>
      <c r="F70" s="230">
        <v>27</v>
      </c>
      <c r="G70" s="230">
        <v>52</v>
      </c>
      <c r="H70" s="230">
        <v>26</v>
      </c>
      <c r="I70" s="230">
        <v>47</v>
      </c>
      <c r="J70" s="30">
        <f t="shared" ref="J70:J88" si="30">B70+D70+F70+H70</f>
        <v>154</v>
      </c>
      <c r="K70" s="30">
        <f>+C70+E70+G70+I70</f>
        <v>268</v>
      </c>
      <c r="L70" s="10" t="s">
        <v>435</v>
      </c>
      <c r="M70" s="31">
        <v>12</v>
      </c>
      <c r="N70" s="31">
        <v>19</v>
      </c>
      <c r="O70" s="31">
        <v>12</v>
      </c>
      <c r="P70" s="31">
        <v>12</v>
      </c>
      <c r="Q70" s="31">
        <v>1</v>
      </c>
      <c r="R70" s="31">
        <v>10</v>
      </c>
      <c r="S70" s="31">
        <v>3</v>
      </c>
      <c r="T70" s="31">
        <v>9</v>
      </c>
      <c r="U70" s="35"/>
      <c r="V70" s="30">
        <f t="shared" si="26"/>
        <v>28</v>
      </c>
      <c r="W70" s="30">
        <f t="shared" si="27"/>
        <v>50</v>
      </c>
      <c r="X70" s="10" t="s">
        <v>435</v>
      </c>
      <c r="Y70" s="195">
        <v>3</v>
      </c>
      <c r="Z70" s="195">
        <v>3</v>
      </c>
      <c r="AA70" s="195">
        <v>2</v>
      </c>
      <c r="AB70" s="195">
        <v>2</v>
      </c>
      <c r="AC70" s="30">
        <f t="shared" si="28"/>
        <v>10</v>
      </c>
      <c r="AD70" s="27">
        <v>10</v>
      </c>
      <c r="AE70" s="12">
        <v>10</v>
      </c>
      <c r="AF70" s="12">
        <v>0</v>
      </c>
      <c r="AG70" s="12">
        <v>18</v>
      </c>
      <c r="AH70" s="386">
        <v>14</v>
      </c>
      <c r="AI70" s="386">
        <v>0</v>
      </c>
      <c r="AJ70" s="218">
        <v>0</v>
      </c>
      <c r="AK70" s="218"/>
      <c r="AL70" s="30">
        <f t="shared" si="29"/>
        <v>18</v>
      </c>
      <c r="AM70" s="30">
        <v>1</v>
      </c>
      <c r="AN70" s="27">
        <v>1</v>
      </c>
      <c r="AO70" s="27">
        <v>0</v>
      </c>
      <c r="AP70" s="386"/>
    </row>
    <row r="71" spans="1:42">
      <c r="A71" s="10" t="s">
        <v>436</v>
      </c>
      <c r="B71" s="230">
        <v>406</v>
      </c>
      <c r="C71" s="230">
        <v>449</v>
      </c>
      <c r="D71" s="230">
        <v>252</v>
      </c>
      <c r="E71" s="230">
        <v>292</v>
      </c>
      <c r="F71" s="230">
        <v>226</v>
      </c>
      <c r="G71" s="230">
        <v>258</v>
      </c>
      <c r="H71" s="230">
        <v>305</v>
      </c>
      <c r="I71" s="230">
        <v>285</v>
      </c>
      <c r="J71" s="30">
        <f t="shared" si="30"/>
        <v>1189</v>
      </c>
      <c r="K71" s="30">
        <f t="shared" ref="K71:K88" si="31">C71+E71+G71+I71</f>
        <v>1284</v>
      </c>
      <c r="L71" s="10" t="s">
        <v>436</v>
      </c>
      <c r="M71" s="31">
        <v>28</v>
      </c>
      <c r="N71" s="31">
        <v>38</v>
      </c>
      <c r="O71" s="31">
        <v>16</v>
      </c>
      <c r="P71" s="31">
        <v>18</v>
      </c>
      <c r="Q71" s="31">
        <v>12</v>
      </c>
      <c r="R71" s="31">
        <v>11</v>
      </c>
      <c r="S71" s="31">
        <v>83</v>
      </c>
      <c r="T71" s="31">
        <v>92</v>
      </c>
      <c r="U71" s="35"/>
      <c r="V71" s="30">
        <f t="shared" si="26"/>
        <v>139</v>
      </c>
      <c r="W71" s="30">
        <f t="shared" si="27"/>
        <v>159</v>
      </c>
      <c r="X71" s="10" t="s">
        <v>436</v>
      </c>
      <c r="Y71" s="195">
        <v>17</v>
      </c>
      <c r="Z71" s="195">
        <v>14</v>
      </c>
      <c r="AA71" s="195">
        <v>14</v>
      </c>
      <c r="AB71" s="195">
        <v>16</v>
      </c>
      <c r="AC71" s="30">
        <f t="shared" si="28"/>
        <v>61</v>
      </c>
      <c r="AD71" s="27">
        <v>73</v>
      </c>
      <c r="AE71" s="12">
        <v>69</v>
      </c>
      <c r="AF71" s="12">
        <v>4</v>
      </c>
      <c r="AG71" s="12">
        <f>80+1</f>
        <v>81</v>
      </c>
      <c r="AH71" s="386">
        <v>44</v>
      </c>
      <c r="AI71" s="386">
        <v>1</v>
      </c>
      <c r="AJ71" s="218">
        <v>3</v>
      </c>
      <c r="AK71" s="218"/>
      <c r="AL71" s="30">
        <f t="shared" si="29"/>
        <v>84</v>
      </c>
      <c r="AM71" s="30">
        <v>12</v>
      </c>
      <c r="AN71" s="27">
        <v>10</v>
      </c>
      <c r="AO71" s="27">
        <v>2</v>
      </c>
      <c r="AP71" s="386"/>
    </row>
    <row r="72" spans="1:42">
      <c r="A72" s="10" t="s">
        <v>437</v>
      </c>
      <c r="B72" s="230">
        <v>0</v>
      </c>
      <c r="C72" s="230">
        <v>0</v>
      </c>
      <c r="D72" s="230">
        <v>0</v>
      </c>
      <c r="E72" s="230">
        <v>0</v>
      </c>
      <c r="F72" s="230">
        <v>0</v>
      </c>
      <c r="G72" s="230">
        <v>0</v>
      </c>
      <c r="H72" s="230">
        <v>0</v>
      </c>
      <c r="I72" s="230">
        <v>0</v>
      </c>
      <c r="J72" s="30">
        <f t="shared" si="30"/>
        <v>0</v>
      </c>
      <c r="K72" s="30">
        <f t="shared" si="31"/>
        <v>0</v>
      </c>
      <c r="L72" s="10" t="s">
        <v>437</v>
      </c>
      <c r="M72" s="31">
        <v>0</v>
      </c>
      <c r="N72" s="31">
        <v>0</v>
      </c>
      <c r="O72" s="31">
        <v>0</v>
      </c>
      <c r="P72" s="31">
        <v>0</v>
      </c>
      <c r="Q72" s="31">
        <v>0</v>
      </c>
      <c r="R72" s="31">
        <v>0</v>
      </c>
      <c r="S72" s="31">
        <v>0</v>
      </c>
      <c r="T72" s="31">
        <v>0</v>
      </c>
      <c r="U72" s="35"/>
      <c r="V72" s="30">
        <f t="shared" si="26"/>
        <v>0</v>
      </c>
      <c r="W72" s="30">
        <f t="shared" si="27"/>
        <v>0</v>
      </c>
      <c r="X72" s="10" t="s">
        <v>437</v>
      </c>
      <c r="Y72" s="195">
        <v>0</v>
      </c>
      <c r="Z72" s="195">
        <v>0</v>
      </c>
      <c r="AA72" s="195">
        <v>0</v>
      </c>
      <c r="AB72" s="195">
        <v>0</v>
      </c>
      <c r="AC72" s="30">
        <f t="shared" si="28"/>
        <v>0</v>
      </c>
      <c r="AD72" s="27">
        <v>0</v>
      </c>
      <c r="AE72" s="12">
        <v>0</v>
      </c>
      <c r="AF72" s="12">
        <v>0</v>
      </c>
      <c r="AG72" s="12">
        <v>0</v>
      </c>
      <c r="AH72" s="387">
        <v>0</v>
      </c>
      <c r="AI72" s="386">
        <v>0</v>
      </c>
      <c r="AJ72" s="218">
        <v>0</v>
      </c>
      <c r="AK72" s="218"/>
      <c r="AL72" s="30">
        <f t="shared" si="29"/>
        <v>0</v>
      </c>
      <c r="AM72" s="30">
        <v>0</v>
      </c>
      <c r="AN72" s="27">
        <v>0</v>
      </c>
      <c r="AO72" s="27">
        <v>0</v>
      </c>
      <c r="AP72" s="387"/>
    </row>
    <row r="73" spans="1:42">
      <c r="A73" s="10" t="s">
        <v>438</v>
      </c>
      <c r="B73" s="230">
        <v>285</v>
      </c>
      <c r="C73" s="230">
        <v>289</v>
      </c>
      <c r="D73" s="230">
        <v>184</v>
      </c>
      <c r="E73" s="230">
        <v>184</v>
      </c>
      <c r="F73" s="230">
        <v>148</v>
      </c>
      <c r="G73" s="230">
        <v>149</v>
      </c>
      <c r="H73" s="230">
        <v>244</v>
      </c>
      <c r="I73" s="230">
        <v>254</v>
      </c>
      <c r="J73" s="30">
        <f t="shared" si="30"/>
        <v>861</v>
      </c>
      <c r="K73" s="30">
        <f t="shared" si="31"/>
        <v>876</v>
      </c>
      <c r="L73" s="10" t="s">
        <v>438</v>
      </c>
      <c r="M73" s="31">
        <v>23</v>
      </c>
      <c r="N73" s="31">
        <v>32</v>
      </c>
      <c r="O73" s="31">
        <v>9</v>
      </c>
      <c r="P73" s="31">
        <v>27</v>
      </c>
      <c r="Q73" s="31">
        <v>17</v>
      </c>
      <c r="R73" s="31">
        <v>17</v>
      </c>
      <c r="S73" s="31">
        <v>87</v>
      </c>
      <c r="T73" s="31">
        <v>86</v>
      </c>
      <c r="U73" s="35"/>
      <c r="V73" s="30">
        <f t="shared" si="26"/>
        <v>136</v>
      </c>
      <c r="W73" s="30">
        <f t="shared" si="27"/>
        <v>162</v>
      </c>
      <c r="X73" s="10" t="s">
        <v>438</v>
      </c>
      <c r="Y73" s="195">
        <v>16</v>
      </c>
      <c r="Z73" s="195">
        <v>12</v>
      </c>
      <c r="AA73" s="195">
        <v>11</v>
      </c>
      <c r="AB73" s="195">
        <v>15</v>
      </c>
      <c r="AC73" s="30">
        <f t="shared" si="28"/>
        <v>54</v>
      </c>
      <c r="AD73" s="27">
        <v>80</v>
      </c>
      <c r="AE73" s="12">
        <v>64</v>
      </c>
      <c r="AF73" s="12">
        <v>16</v>
      </c>
      <c r="AG73" s="12">
        <v>62</v>
      </c>
      <c r="AH73" s="386">
        <v>0</v>
      </c>
      <c r="AI73" s="386">
        <v>62</v>
      </c>
      <c r="AJ73" s="218">
        <v>9</v>
      </c>
      <c r="AK73" s="218"/>
      <c r="AL73" s="30">
        <f t="shared" si="29"/>
        <v>71</v>
      </c>
      <c r="AM73" s="30">
        <v>11</v>
      </c>
      <c r="AN73" s="27">
        <v>10</v>
      </c>
      <c r="AO73" s="27">
        <v>1</v>
      </c>
      <c r="AP73" s="386"/>
    </row>
    <row r="74" spans="1:42">
      <c r="A74" s="10" t="s">
        <v>439</v>
      </c>
      <c r="B74" s="230">
        <v>0</v>
      </c>
      <c r="C74" s="230">
        <v>0</v>
      </c>
      <c r="D74" s="230">
        <v>0</v>
      </c>
      <c r="E74" s="230">
        <v>0</v>
      </c>
      <c r="F74" s="230">
        <v>0</v>
      </c>
      <c r="G74" s="230">
        <v>0</v>
      </c>
      <c r="H74" s="230">
        <v>0</v>
      </c>
      <c r="I74" s="230">
        <v>0</v>
      </c>
      <c r="J74" s="30">
        <f t="shared" si="30"/>
        <v>0</v>
      </c>
      <c r="K74" s="30">
        <f t="shared" si="31"/>
        <v>0</v>
      </c>
      <c r="L74" s="10" t="s">
        <v>439</v>
      </c>
      <c r="M74" s="31">
        <v>0</v>
      </c>
      <c r="N74" s="31">
        <v>0</v>
      </c>
      <c r="O74" s="31">
        <v>0</v>
      </c>
      <c r="P74" s="31">
        <v>0</v>
      </c>
      <c r="Q74" s="31">
        <v>0</v>
      </c>
      <c r="R74" s="31">
        <v>0</v>
      </c>
      <c r="S74" s="31">
        <v>0</v>
      </c>
      <c r="T74" s="31">
        <v>0</v>
      </c>
      <c r="U74" s="35"/>
      <c r="V74" s="30">
        <f t="shared" si="26"/>
        <v>0</v>
      </c>
      <c r="W74" s="30">
        <f t="shared" si="27"/>
        <v>0</v>
      </c>
      <c r="X74" s="10" t="s">
        <v>439</v>
      </c>
      <c r="Y74" s="195">
        <v>0</v>
      </c>
      <c r="Z74" s="195">
        <v>0</v>
      </c>
      <c r="AA74" s="195">
        <v>0</v>
      </c>
      <c r="AB74" s="195">
        <v>0</v>
      </c>
      <c r="AC74" s="30">
        <f t="shared" si="28"/>
        <v>0</v>
      </c>
      <c r="AD74" s="27">
        <v>0</v>
      </c>
      <c r="AE74" s="12">
        <v>0</v>
      </c>
      <c r="AF74" s="12">
        <v>0</v>
      </c>
      <c r="AG74" s="12">
        <v>0</v>
      </c>
      <c r="AH74" s="386">
        <v>0</v>
      </c>
      <c r="AI74" s="386">
        <v>0</v>
      </c>
      <c r="AJ74" s="218">
        <v>0</v>
      </c>
      <c r="AK74" s="218"/>
      <c r="AL74" s="30">
        <f t="shared" si="29"/>
        <v>0</v>
      </c>
      <c r="AM74" s="30">
        <v>3</v>
      </c>
      <c r="AN74" s="27">
        <v>0</v>
      </c>
      <c r="AO74" s="27">
        <v>3</v>
      </c>
      <c r="AP74" s="386"/>
    </row>
    <row r="75" spans="1:42">
      <c r="A75" s="10" t="s">
        <v>440</v>
      </c>
      <c r="B75" s="230">
        <v>0</v>
      </c>
      <c r="C75" s="230">
        <v>0</v>
      </c>
      <c r="D75" s="230">
        <v>0</v>
      </c>
      <c r="E75" s="230">
        <v>0</v>
      </c>
      <c r="F75" s="230">
        <v>0</v>
      </c>
      <c r="G75" s="230">
        <v>0</v>
      </c>
      <c r="H75" s="230">
        <v>0</v>
      </c>
      <c r="I75" s="230">
        <v>0</v>
      </c>
      <c r="J75" s="30">
        <f t="shared" si="30"/>
        <v>0</v>
      </c>
      <c r="K75" s="30">
        <f t="shared" si="31"/>
        <v>0</v>
      </c>
      <c r="L75" s="10" t="s">
        <v>440</v>
      </c>
      <c r="M75" s="31">
        <v>0</v>
      </c>
      <c r="N75" s="31">
        <v>0</v>
      </c>
      <c r="O75" s="31">
        <v>0</v>
      </c>
      <c r="P75" s="31">
        <v>0</v>
      </c>
      <c r="Q75" s="31">
        <v>0</v>
      </c>
      <c r="R75" s="31">
        <v>0</v>
      </c>
      <c r="S75" s="31">
        <v>0</v>
      </c>
      <c r="T75" s="31">
        <v>0</v>
      </c>
      <c r="U75" s="35"/>
      <c r="V75" s="30">
        <f t="shared" si="26"/>
        <v>0</v>
      </c>
      <c r="W75" s="30">
        <f t="shared" si="27"/>
        <v>0</v>
      </c>
      <c r="X75" s="10" t="s">
        <v>440</v>
      </c>
      <c r="Y75" s="195">
        <v>0</v>
      </c>
      <c r="Z75" s="195">
        <v>0</v>
      </c>
      <c r="AA75" s="195">
        <v>0</v>
      </c>
      <c r="AB75" s="195">
        <v>0</v>
      </c>
      <c r="AC75" s="30">
        <f t="shared" si="28"/>
        <v>0</v>
      </c>
      <c r="AD75" s="27">
        <v>0</v>
      </c>
      <c r="AE75" s="12">
        <v>0</v>
      </c>
      <c r="AF75" s="12">
        <v>0</v>
      </c>
      <c r="AG75" s="12">
        <v>0</v>
      </c>
      <c r="AH75" s="387">
        <v>0</v>
      </c>
      <c r="AI75" s="386">
        <v>0</v>
      </c>
      <c r="AJ75" s="218">
        <v>0</v>
      </c>
      <c r="AK75" s="218"/>
      <c r="AL75" s="30">
        <f t="shared" si="29"/>
        <v>0</v>
      </c>
      <c r="AM75" s="30">
        <v>0</v>
      </c>
      <c r="AN75" s="27">
        <v>0</v>
      </c>
      <c r="AO75" s="27">
        <v>0</v>
      </c>
      <c r="AP75" s="387"/>
    </row>
    <row r="76" spans="1:42">
      <c r="A76" s="10" t="s">
        <v>441</v>
      </c>
      <c r="B76" s="230">
        <v>21</v>
      </c>
      <c r="C76" s="230">
        <v>23</v>
      </c>
      <c r="D76" s="230">
        <v>13</v>
      </c>
      <c r="E76" s="230">
        <v>18</v>
      </c>
      <c r="F76" s="230">
        <v>10</v>
      </c>
      <c r="G76" s="230">
        <v>7</v>
      </c>
      <c r="H76" s="230">
        <v>16</v>
      </c>
      <c r="I76" s="230">
        <v>12</v>
      </c>
      <c r="J76" s="30">
        <f t="shared" si="30"/>
        <v>60</v>
      </c>
      <c r="K76" s="30">
        <f t="shared" si="31"/>
        <v>60</v>
      </c>
      <c r="L76" s="10" t="s">
        <v>441</v>
      </c>
      <c r="M76" s="31">
        <v>4</v>
      </c>
      <c r="N76" s="31">
        <v>6</v>
      </c>
      <c r="O76" s="31">
        <v>3</v>
      </c>
      <c r="P76" s="31">
        <v>5</v>
      </c>
      <c r="Q76" s="31">
        <v>3</v>
      </c>
      <c r="R76" s="31">
        <v>0</v>
      </c>
      <c r="S76" s="31">
        <v>4</v>
      </c>
      <c r="T76" s="31">
        <v>1</v>
      </c>
      <c r="U76" s="35"/>
      <c r="V76" s="30">
        <f t="shared" si="26"/>
        <v>14</v>
      </c>
      <c r="W76" s="30">
        <f t="shared" si="27"/>
        <v>12</v>
      </c>
      <c r="X76" s="10" t="s">
        <v>441</v>
      </c>
      <c r="Y76" s="195">
        <v>1</v>
      </c>
      <c r="Z76" s="195">
        <v>1</v>
      </c>
      <c r="AA76" s="195">
        <v>1</v>
      </c>
      <c r="AB76" s="195">
        <v>2</v>
      </c>
      <c r="AC76" s="30">
        <f t="shared" si="28"/>
        <v>5</v>
      </c>
      <c r="AD76" s="27">
        <v>8</v>
      </c>
      <c r="AE76" s="12">
        <v>5</v>
      </c>
      <c r="AF76" s="12">
        <v>3</v>
      </c>
      <c r="AG76" s="12">
        <v>9</v>
      </c>
      <c r="AH76" s="386">
        <v>3</v>
      </c>
      <c r="AI76" s="386">
        <v>2</v>
      </c>
      <c r="AJ76" s="218">
        <v>2</v>
      </c>
      <c r="AK76" s="218"/>
      <c r="AL76" s="30">
        <f t="shared" si="29"/>
        <v>11</v>
      </c>
      <c r="AM76" s="30">
        <v>2</v>
      </c>
      <c r="AN76" s="27">
        <v>2</v>
      </c>
      <c r="AO76" s="27">
        <v>0</v>
      </c>
      <c r="AP76" s="386"/>
    </row>
    <row r="77" spans="1:42">
      <c r="A77" s="10" t="s">
        <v>442</v>
      </c>
      <c r="B77" s="230">
        <v>184</v>
      </c>
      <c r="C77" s="230">
        <v>158</v>
      </c>
      <c r="D77" s="230">
        <v>88</v>
      </c>
      <c r="E77" s="230">
        <v>91</v>
      </c>
      <c r="F77" s="230">
        <v>93</v>
      </c>
      <c r="G77" s="230">
        <v>92</v>
      </c>
      <c r="H77" s="230">
        <v>105</v>
      </c>
      <c r="I77" s="230">
        <v>102</v>
      </c>
      <c r="J77" s="30">
        <f t="shared" si="30"/>
        <v>470</v>
      </c>
      <c r="K77" s="30">
        <f t="shared" si="31"/>
        <v>443</v>
      </c>
      <c r="L77" s="10" t="s">
        <v>442</v>
      </c>
      <c r="M77" s="31">
        <v>33</v>
      </c>
      <c r="N77" s="31">
        <v>25</v>
      </c>
      <c r="O77" s="31">
        <v>13</v>
      </c>
      <c r="P77" s="31">
        <v>12</v>
      </c>
      <c r="Q77" s="31">
        <v>18</v>
      </c>
      <c r="R77" s="31">
        <v>13</v>
      </c>
      <c r="S77" s="31">
        <v>12</v>
      </c>
      <c r="T77" s="31">
        <v>17</v>
      </c>
      <c r="U77" s="35"/>
      <c r="V77" s="30">
        <f t="shared" si="26"/>
        <v>76</v>
      </c>
      <c r="W77" s="30">
        <f t="shared" si="27"/>
        <v>67</v>
      </c>
      <c r="X77" s="10" t="s">
        <v>442</v>
      </c>
      <c r="Y77" s="195">
        <v>6</v>
      </c>
      <c r="Z77" s="195">
        <v>4</v>
      </c>
      <c r="AA77" s="195">
        <v>4</v>
      </c>
      <c r="AB77" s="195">
        <v>5</v>
      </c>
      <c r="AC77" s="30">
        <f t="shared" si="28"/>
        <v>19</v>
      </c>
      <c r="AD77" s="27">
        <v>26</v>
      </c>
      <c r="AE77" s="12">
        <v>26</v>
      </c>
      <c r="AF77" s="12">
        <v>0</v>
      </c>
      <c r="AG77" s="12">
        <v>30</v>
      </c>
      <c r="AH77" s="386">
        <v>13</v>
      </c>
      <c r="AI77" s="386">
        <v>0</v>
      </c>
      <c r="AJ77" s="218">
        <v>3</v>
      </c>
      <c r="AK77" s="218"/>
      <c r="AL77" s="30">
        <f t="shared" si="29"/>
        <v>33</v>
      </c>
      <c r="AM77" s="30">
        <v>2</v>
      </c>
      <c r="AN77" s="27">
        <v>2</v>
      </c>
      <c r="AO77" s="27">
        <v>0</v>
      </c>
      <c r="AP77" s="386"/>
    </row>
    <row r="78" spans="1:42">
      <c r="A78" s="10" t="s">
        <v>443</v>
      </c>
      <c r="B78" s="230">
        <v>0</v>
      </c>
      <c r="C78" s="230">
        <v>0</v>
      </c>
      <c r="D78" s="230">
        <v>0</v>
      </c>
      <c r="E78" s="230">
        <v>0</v>
      </c>
      <c r="F78" s="230">
        <v>0</v>
      </c>
      <c r="G78" s="230">
        <v>0</v>
      </c>
      <c r="H78" s="230">
        <v>0</v>
      </c>
      <c r="I78" s="230">
        <v>0</v>
      </c>
      <c r="J78" s="30">
        <f t="shared" si="30"/>
        <v>0</v>
      </c>
      <c r="K78" s="30">
        <f t="shared" si="31"/>
        <v>0</v>
      </c>
      <c r="L78" s="10" t="s">
        <v>443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5"/>
      <c r="V78" s="30">
        <f t="shared" si="26"/>
        <v>0</v>
      </c>
      <c r="W78" s="30">
        <f t="shared" si="27"/>
        <v>0</v>
      </c>
      <c r="X78" s="10" t="s">
        <v>443</v>
      </c>
      <c r="Y78" s="195">
        <v>0</v>
      </c>
      <c r="Z78" s="195">
        <v>0</v>
      </c>
      <c r="AA78" s="195">
        <v>0</v>
      </c>
      <c r="AB78" s="195">
        <v>0</v>
      </c>
      <c r="AC78" s="30">
        <f t="shared" si="28"/>
        <v>0</v>
      </c>
      <c r="AD78" s="27">
        <v>0</v>
      </c>
      <c r="AE78" s="12">
        <v>0</v>
      </c>
      <c r="AF78" s="12">
        <v>0</v>
      </c>
      <c r="AG78" s="12">
        <v>0</v>
      </c>
      <c r="AH78" s="386">
        <v>0</v>
      </c>
      <c r="AI78" s="386">
        <v>0</v>
      </c>
      <c r="AJ78" s="218">
        <v>0</v>
      </c>
      <c r="AK78" s="218"/>
      <c r="AL78" s="30">
        <f t="shared" si="29"/>
        <v>0</v>
      </c>
      <c r="AM78" s="30">
        <v>0</v>
      </c>
      <c r="AN78" s="27">
        <v>0</v>
      </c>
      <c r="AO78" s="27">
        <v>0</v>
      </c>
      <c r="AP78" s="386"/>
    </row>
    <row r="79" spans="1:42">
      <c r="A79" s="10" t="s">
        <v>444</v>
      </c>
      <c r="B79" s="230">
        <v>0</v>
      </c>
      <c r="C79" s="230">
        <v>0</v>
      </c>
      <c r="D79" s="230">
        <v>0</v>
      </c>
      <c r="E79" s="230">
        <v>0</v>
      </c>
      <c r="F79" s="230">
        <v>0</v>
      </c>
      <c r="G79" s="230">
        <v>0</v>
      </c>
      <c r="H79" s="230">
        <v>0</v>
      </c>
      <c r="I79" s="230">
        <v>0</v>
      </c>
      <c r="J79" s="30">
        <f t="shared" si="30"/>
        <v>0</v>
      </c>
      <c r="K79" s="30">
        <f t="shared" si="31"/>
        <v>0</v>
      </c>
      <c r="L79" s="10" t="s">
        <v>444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5"/>
      <c r="V79" s="30">
        <f t="shared" si="26"/>
        <v>0</v>
      </c>
      <c r="W79" s="30">
        <f t="shared" si="27"/>
        <v>0</v>
      </c>
      <c r="X79" s="10" t="s">
        <v>444</v>
      </c>
      <c r="Y79" s="195">
        <v>0</v>
      </c>
      <c r="Z79" s="195">
        <v>0</v>
      </c>
      <c r="AA79" s="195">
        <v>0</v>
      </c>
      <c r="AB79" s="195">
        <v>0</v>
      </c>
      <c r="AC79" s="30">
        <f t="shared" si="28"/>
        <v>0</v>
      </c>
      <c r="AD79" s="27">
        <v>0</v>
      </c>
      <c r="AE79" s="12">
        <v>0</v>
      </c>
      <c r="AF79" s="12">
        <v>0</v>
      </c>
      <c r="AG79" s="12">
        <v>0</v>
      </c>
      <c r="AH79" s="386">
        <v>0</v>
      </c>
      <c r="AI79" s="386">
        <v>0</v>
      </c>
      <c r="AJ79" s="268">
        <v>0</v>
      </c>
      <c r="AK79" s="268"/>
      <c r="AL79" s="30">
        <f t="shared" si="29"/>
        <v>0</v>
      </c>
      <c r="AM79" s="30">
        <v>0</v>
      </c>
      <c r="AN79" s="27">
        <v>0</v>
      </c>
      <c r="AO79" s="27">
        <v>0</v>
      </c>
      <c r="AP79" s="386"/>
    </row>
    <row r="80" spans="1:42">
      <c r="A80" s="10" t="s">
        <v>445</v>
      </c>
      <c r="B80" s="230">
        <v>0</v>
      </c>
      <c r="C80" s="230">
        <v>0</v>
      </c>
      <c r="D80" s="230">
        <v>0</v>
      </c>
      <c r="E80" s="230">
        <v>0</v>
      </c>
      <c r="F80" s="230">
        <v>0</v>
      </c>
      <c r="G80" s="230">
        <v>0</v>
      </c>
      <c r="H80" s="230">
        <v>0</v>
      </c>
      <c r="I80" s="230">
        <v>0</v>
      </c>
      <c r="J80" s="30">
        <f t="shared" si="30"/>
        <v>0</v>
      </c>
      <c r="K80" s="30">
        <f t="shared" si="31"/>
        <v>0</v>
      </c>
      <c r="L80" s="10" t="s">
        <v>445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5"/>
      <c r="V80" s="30">
        <f t="shared" si="26"/>
        <v>0</v>
      </c>
      <c r="W80" s="30">
        <f t="shared" si="27"/>
        <v>0</v>
      </c>
      <c r="X80" s="10" t="s">
        <v>445</v>
      </c>
      <c r="Y80" s="195">
        <v>0</v>
      </c>
      <c r="Z80" s="195">
        <v>0</v>
      </c>
      <c r="AA80" s="195">
        <v>0</v>
      </c>
      <c r="AB80" s="195">
        <v>0</v>
      </c>
      <c r="AC80" s="30">
        <f t="shared" si="28"/>
        <v>0</v>
      </c>
      <c r="AD80" s="27">
        <v>0</v>
      </c>
      <c r="AE80" s="12">
        <v>0</v>
      </c>
      <c r="AF80" s="12">
        <v>0</v>
      </c>
      <c r="AG80" s="12">
        <v>0</v>
      </c>
      <c r="AH80" s="386">
        <v>0</v>
      </c>
      <c r="AI80" s="386">
        <v>0</v>
      </c>
      <c r="AJ80" s="268">
        <v>0</v>
      </c>
      <c r="AK80" s="268"/>
      <c r="AL80" s="30">
        <f t="shared" si="29"/>
        <v>0</v>
      </c>
      <c r="AM80" s="30">
        <v>0</v>
      </c>
      <c r="AN80" s="27">
        <v>0</v>
      </c>
      <c r="AO80" s="27">
        <v>0</v>
      </c>
      <c r="AP80" s="386"/>
    </row>
    <row r="81" spans="1:42">
      <c r="A81" s="10" t="s">
        <v>446</v>
      </c>
      <c r="B81" s="230">
        <v>281</v>
      </c>
      <c r="C81" s="230">
        <v>265</v>
      </c>
      <c r="D81" s="230">
        <v>218</v>
      </c>
      <c r="E81" s="230">
        <v>177</v>
      </c>
      <c r="F81" s="230">
        <v>160</v>
      </c>
      <c r="G81" s="230">
        <v>151</v>
      </c>
      <c r="H81" s="230">
        <v>198</v>
      </c>
      <c r="I81" s="230">
        <v>166</v>
      </c>
      <c r="J81" s="30">
        <f t="shared" si="30"/>
        <v>857</v>
      </c>
      <c r="K81" s="30">
        <f t="shared" si="31"/>
        <v>759</v>
      </c>
      <c r="L81" s="10" t="s">
        <v>446</v>
      </c>
      <c r="M81" s="31">
        <v>23</v>
      </c>
      <c r="N81" s="31">
        <v>21</v>
      </c>
      <c r="O81" s="31">
        <v>12</v>
      </c>
      <c r="P81" s="31">
        <v>11</v>
      </c>
      <c r="Q81" s="31">
        <v>12</v>
      </c>
      <c r="R81" s="31">
        <v>19</v>
      </c>
      <c r="S81" s="31">
        <v>35</v>
      </c>
      <c r="T81" s="31">
        <v>21</v>
      </c>
      <c r="U81" s="35"/>
      <c r="V81" s="30">
        <f t="shared" si="26"/>
        <v>82</v>
      </c>
      <c r="W81" s="30">
        <f t="shared" si="27"/>
        <v>72</v>
      </c>
      <c r="X81" s="10" t="s">
        <v>446</v>
      </c>
      <c r="Y81" s="195">
        <v>10</v>
      </c>
      <c r="Z81" s="195">
        <v>9</v>
      </c>
      <c r="AA81" s="195">
        <v>8</v>
      </c>
      <c r="AB81" s="195">
        <v>9</v>
      </c>
      <c r="AC81" s="30">
        <f t="shared" si="28"/>
        <v>36</v>
      </c>
      <c r="AD81" s="27">
        <v>35</v>
      </c>
      <c r="AE81" s="12">
        <v>34</v>
      </c>
      <c r="AF81" s="12">
        <v>1</v>
      </c>
      <c r="AG81" s="12">
        <v>45</v>
      </c>
      <c r="AH81" s="386">
        <v>13</v>
      </c>
      <c r="AI81" s="386">
        <v>0</v>
      </c>
      <c r="AJ81" s="218">
        <v>9</v>
      </c>
      <c r="AK81" s="218"/>
      <c r="AL81" s="30">
        <f t="shared" si="29"/>
        <v>54</v>
      </c>
      <c r="AM81" s="30">
        <v>7</v>
      </c>
      <c r="AN81" s="27">
        <v>7</v>
      </c>
      <c r="AO81" s="27">
        <v>0</v>
      </c>
      <c r="AP81" s="386"/>
    </row>
    <row r="82" spans="1:42">
      <c r="A82" s="10" t="s">
        <v>447</v>
      </c>
      <c r="B82" s="230">
        <v>25</v>
      </c>
      <c r="C82" s="230">
        <v>28</v>
      </c>
      <c r="D82" s="230">
        <v>12</v>
      </c>
      <c r="E82" s="230">
        <v>11</v>
      </c>
      <c r="F82" s="230">
        <v>9</v>
      </c>
      <c r="G82" s="230">
        <v>11</v>
      </c>
      <c r="H82" s="230">
        <v>8</v>
      </c>
      <c r="I82" s="230">
        <v>22</v>
      </c>
      <c r="J82" s="30">
        <f t="shared" si="30"/>
        <v>54</v>
      </c>
      <c r="K82" s="30">
        <f t="shared" si="31"/>
        <v>72</v>
      </c>
      <c r="L82" s="10" t="s">
        <v>447</v>
      </c>
      <c r="M82" s="31">
        <v>3</v>
      </c>
      <c r="N82" s="31">
        <v>3</v>
      </c>
      <c r="O82" s="31">
        <v>4</v>
      </c>
      <c r="P82" s="31">
        <v>1</v>
      </c>
      <c r="Q82" s="31">
        <v>0</v>
      </c>
      <c r="R82" s="31">
        <v>0</v>
      </c>
      <c r="S82" s="31">
        <v>3</v>
      </c>
      <c r="T82" s="31">
        <v>4</v>
      </c>
      <c r="U82" s="35"/>
      <c r="V82" s="30">
        <f t="shared" si="26"/>
        <v>10</v>
      </c>
      <c r="W82" s="30">
        <f t="shared" si="27"/>
        <v>8</v>
      </c>
      <c r="X82" s="10" t="s">
        <v>447</v>
      </c>
      <c r="Y82" s="195">
        <v>2</v>
      </c>
      <c r="Z82" s="195">
        <v>1</v>
      </c>
      <c r="AA82" s="195">
        <v>1</v>
      </c>
      <c r="AB82" s="195">
        <v>1</v>
      </c>
      <c r="AC82" s="30">
        <f t="shared" si="28"/>
        <v>5</v>
      </c>
      <c r="AD82" s="27">
        <v>7</v>
      </c>
      <c r="AE82" s="12">
        <v>7</v>
      </c>
      <c r="AF82" s="12">
        <v>0</v>
      </c>
      <c r="AG82" s="12">
        <v>6</v>
      </c>
      <c r="AH82" s="386">
        <v>3</v>
      </c>
      <c r="AI82" s="386">
        <v>0</v>
      </c>
      <c r="AJ82" s="218">
        <v>1</v>
      </c>
      <c r="AK82" s="218"/>
      <c r="AL82" s="30">
        <f t="shared" si="29"/>
        <v>7</v>
      </c>
      <c r="AM82" s="30">
        <v>1</v>
      </c>
      <c r="AN82" s="27">
        <v>1</v>
      </c>
      <c r="AO82" s="27">
        <v>0</v>
      </c>
      <c r="AP82" s="386"/>
    </row>
    <row r="83" spans="1:42">
      <c r="A83" s="10" t="s">
        <v>448</v>
      </c>
      <c r="B83" s="230">
        <v>164</v>
      </c>
      <c r="C83" s="230">
        <v>159</v>
      </c>
      <c r="D83" s="230">
        <v>96</v>
      </c>
      <c r="E83" s="230">
        <v>92</v>
      </c>
      <c r="F83" s="230">
        <v>93</v>
      </c>
      <c r="G83" s="230">
        <v>85</v>
      </c>
      <c r="H83" s="230">
        <v>100</v>
      </c>
      <c r="I83" s="230">
        <v>84</v>
      </c>
      <c r="J83" s="30">
        <f t="shared" si="30"/>
        <v>453</v>
      </c>
      <c r="K83" s="30">
        <f t="shared" si="31"/>
        <v>420</v>
      </c>
      <c r="L83" s="10" t="s">
        <v>448</v>
      </c>
      <c r="M83" s="31">
        <v>22</v>
      </c>
      <c r="N83" s="31">
        <v>12</v>
      </c>
      <c r="O83" s="31">
        <v>6</v>
      </c>
      <c r="P83" s="31">
        <v>11</v>
      </c>
      <c r="Q83" s="31">
        <v>16</v>
      </c>
      <c r="R83" s="31">
        <v>12</v>
      </c>
      <c r="S83" s="31">
        <v>12</v>
      </c>
      <c r="T83" s="31">
        <v>13</v>
      </c>
      <c r="U83" s="35"/>
      <c r="V83" s="30">
        <f t="shared" si="26"/>
        <v>56</v>
      </c>
      <c r="W83" s="30">
        <f t="shared" si="27"/>
        <v>48</v>
      </c>
      <c r="X83" s="10" t="s">
        <v>448</v>
      </c>
      <c r="Y83" s="195">
        <v>7</v>
      </c>
      <c r="Z83" s="195">
        <v>5</v>
      </c>
      <c r="AA83" s="195">
        <v>5</v>
      </c>
      <c r="AB83" s="195">
        <v>5</v>
      </c>
      <c r="AC83" s="30">
        <f t="shared" si="28"/>
        <v>22</v>
      </c>
      <c r="AD83" s="27">
        <v>22</v>
      </c>
      <c r="AE83" s="12">
        <v>22</v>
      </c>
      <c r="AF83" s="12">
        <v>0</v>
      </c>
      <c r="AG83" s="12">
        <v>32</v>
      </c>
      <c r="AH83" s="386">
        <v>19</v>
      </c>
      <c r="AI83" s="386">
        <v>0</v>
      </c>
      <c r="AJ83" s="218">
        <v>1</v>
      </c>
      <c r="AK83" s="218"/>
      <c r="AL83" s="30">
        <f t="shared" si="29"/>
        <v>33</v>
      </c>
      <c r="AM83" s="30">
        <v>3</v>
      </c>
      <c r="AN83" s="27">
        <v>3</v>
      </c>
      <c r="AO83" s="27">
        <v>0</v>
      </c>
      <c r="AP83" s="386"/>
    </row>
    <row r="84" spans="1:42">
      <c r="A84" s="10" t="s">
        <v>449</v>
      </c>
      <c r="B84" s="230">
        <v>0</v>
      </c>
      <c r="C84" s="230">
        <v>0</v>
      </c>
      <c r="D84" s="230">
        <v>0</v>
      </c>
      <c r="E84" s="230">
        <v>0</v>
      </c>
      <c r="F84" s="230">
        <v>0</v>
      </c>
      <c r="G84" s="230">
        <v>0</v>
      </c>
      <c r="H84" s="230">
        <v>0</v>
      </c>
      <c r="I84" s="230">
        <v>0</v>
      </c>
      <c r="J84" s="30">
        <f t="shared" si="30"/>
        <v>0</v>
      </c>
      <c r="K84" s="30">
        <f t="shared" si="31"/>
        <v>0</v>
      </c>
      <c r="L84" s="10" t="s">
        <v>449</v>
      </c>
      <c r="M84" s="31">
        <v>0</v>
      </c>
      <c r="N84" s="31">
        <v>0</v>
      </c>
      <c r="O84" s="31">
        <v>0</v>
      </c>
      <c r="P84" s="31">
        <v>0</v>
      </c>
      <c r="Q84" s="31">
        <v>0</v>
      </c>
      <c r="R84" s="31">
        <v>0</v>
      </c>
      <c r="S84" s="31">
        <v>0</v>
      </c>
      <c r="T84" s="31">
        <v>0</v>
      </c>
      <c r="U84" s="35"/>
      <c r="V84" s="30">
        <f t="shared" si="26"/>
        <v>0</v>
      </c>
      <c r="W84" s="30">
        <f t="shared" si="27"/>
        <v>0</v>
      </c>
      <c r="X84" s="10" t="s">
        <v>449</v>
      </c>
      <c r="Y84" s="195">
        <v>0</v>
      </c>
      <c r="Z84" s="195">
        <v>0</v>
      </c>
      <c r="AA84" s="195">
        <v>0</v>
      </c>
      <c r="AB84" s="195">
        <v>0</v>
      </c>
      <c r="AC84" s="30">
        <f t="shared" si="28"/>
        <v>0</v>
      </c>
      <c r="AD84" s="27">
        <v>0</v>
      </c>
      <c r="AE84" s="12">
        <v>0</v>
      </c>
      <c r="AF84" s="12">
        <v>0</v>
      </c>
      <c r="AG84" s="12">
        <v>0</v>
      </c>
      <c r="AH84" s="387">
        <v>0</v>
      </c>
      <c r="AI84" s="386">
        <v>0</v>
      </c>
      <c r="AJ84" s="218">
        <v>0</v>
      </c>
      <c r="AK84" s="218"/>
      <c r="AL84" s="30">
        <f t="shared" si="29"/>
        <v>0</v>
      </c>
      <c r="AM84" s="30">
        <v>0</v>
      </c>
      <c r="AN84" s="27">
        <v>0</v>
      </c>
      <c r="AO84" s="27">
        <v>0</v>
      </c>
      <c r="AP84" s="387"/>
    </row>
    <row r="85" spans="1:42">
      <c r="A85" s="10" t="s">
        <v>450</v>
      </c>
      <c r="B85" s="230">
        <v>0</v>
      </c>
      <c r="C85" s="230">
        <v>0</v>
      </c>
      <c r="D85" s="230">
        <v>0</v>
      </c>
      <c r="E85" s="230">
        <v>0</v>
      </c>
      <c r="F85" s="230">
        <v>0</v>
      </c>
      <c r="G85" s="230">
        <v>0</v>
      </c>
      <c r="H85" s="230">
        <v>0</v>
      </c>
      <c r="I85" s="230">
        <v>0</v>
      </c>
      <c r="J85" s="30">
        <f t="shared" si="30"/>
        <v>0</v>
      </c>
      <c r="K85" s="30">
        <f t="shared" si="31"/>
        <v>0</v>
      </c>
      <c r="L85" s="10" t="s">
        <v>450</v>
      </c>
      <c r="M85" s="31">
        <v>0</v>
      </c>
      <c r="N85" s="31">
        <v>0</v>
      </c>
      <c r="O85" s="31">
        <v>0</v>
      </c>
      <c r="P85" s="31">
        <v>0</v>
      </c>
      <c r="Q85" s="31">
        <v>0</v>
      </c>
      <c r="R85" s="31">
        <v>0</v>
      </c>
      <c r="S85" s="31">
        <v>0</v>
      </c>
      <c r="T85" s="31">
        <v>0</v>
      </c>
      <c r="U85" s="35"/>
      <c r="V85" s="30">
        <f t="shared" si="26"/>
        <v>0</v>
      </c>
      <c r="W85" s="30">
        <f t="shared" si="27"/>
        <v>0</v>
      </c>
      <c r="X85" s="10" t="s">
        <v>450</v>
      </c>
      <c r="Y85" s="195">
        <v>0</v>
      </c>
      <c r="Z85" s="195">
        <v>0</v>
      </c>
      <c r="AA85" s="195">
        <v>0</v>
      </c>
      <c r="AB85" s="195">
        <v>0</v>
      </c>
      <c r="AC85" s="30">
        <f t="shared" si="28"/>
        <v>0</v>
      </c>
      <c r="AD85" s="27">
        <v>0</v>
      </c>
      <c r="AE85" s="12">
        <v>0</v>
      </c>
      <c r="AF85" s="12">
        <v>0</v>
      </c>
      <c r="AG85" s="12">
        <v>0</v>
      </c>
      <c r="AH85" s="387">
        <v>0</v>
      </c>
      <c r="AI85" s="386">
        <v>0</v>
      </c>
      <c r="AJ85" s="218">
        <v>0</v>
      </c>
      <c r="AK85" s="218"/>
      <c r="AL85" s="30">
        <f t="shared" si="29"/>
        <v>0</v>
      </c>
      <c r="AM85" s="30">
        <v>0</v>
      </c>
      <c r="AN85" s="27">
        <v>0</v>
      </c>
      <c r="AO85" s="27">
        <v>0</v>
      </c>
      <c r="AP85" s="387"/>
    </row>
    <row r="86" spans="1:42">
      <c r="A86" s="10" t="s">
        <v>451</v>
      </c>
      <c r="B86" s="230">
        <v>36</v>
      </c>
      <c r="C86" s="230">
        <v>23</v>
      </c>
      <c r="D86" s="230">
        <v>24</v>
      </c>
      <c r="E86" s="230">
        <v>11</v>
      </c>
      <c r="F86" s="230">
        <v>0</v>
      </c>
      <c r="G86" s="230">
        <v>0</v>
      </c>
      <c r="H86" s="230">
        <v>23</v>
      </c>
      <c r="I86" s="230">
        <v>15</v>
      </c>
      <c r="J86" s="30">
        <f t="shared" si="30"/>
        <v>83</v>
      </c>
      <c r="K86" s="30">
        <f t="shared" si="31"/>
        <v>49</v>
      </c>
      <c r="L86" s="10" t="s">
        <v>451</v>
      </c>
      <c r="M86" s="31">
        <v>3</v>
      </c>
      <c r="N86" s="31">
        <v>3</v>
      </c>
      <c r="O86" s="31">
        <v>0</v>
      </c>
      <c r="P86" s="31">
        <v>0</v>
      </c>
      <c r="Q86" s="31">
        <v>0</v>
      </c>
      <c r="R86" s="31">
        <v>0</v>
      </c>
      <c r="S86" s="31">
        <v>5</v>
      </c>
      <c r="T86" s="31">
        <v>5</v>
      </c>
      <c r="U86" s="35"/>
      <c r="V86" s="30">
        <f t="shared" si="26"/>
        <v>8</v>
      </c>
      <c r="W86" s="30">
        <f t="shared" si="27"/>
        <v>8</v>
      </c>
      <c r="X86" s="10" t="s">
        <v>451</v>
      </c>
      <c r="Y86" s="195">
        <v>1</v>
      </c>
      <c r="Z86" s="195">
        <v>1</v>
      </c>
      <c r="AA86" s="195">
        <v>0</v>
      </c>
      <c r="AB86" s="195">
        <v>1</v>
      </c>
      <c r="AC86" s="30">
        <f t="shared" si="28"/>
        <v>3</v>
      </c>
      <c r="AD86" s="27">
        <v>0</v>
      </c>
      <c r="AE86" s="12">
        <v>0</v>
      </c>
      <c r="AF86" s="12">
        <v>0</v>
      </c>
      <c r="AG86" s="12">
        <v>0</v>
      </c>
      <c r="AH86" s="386">
        <v>0</v>
      </c>
      <c r="AI86" s="386">
        <v>0</v>
      </c>
      <c r="AJ86" s="218">
        <v>0</v>
      </c>
      <c r="AK86" s="218"/>
      <c r="AL86" s="30">
        <f t="shared" si="29"/>
        <v>0</v>
      </c>
      <c r="AM86" s="30">
        <v>0</v>
      </c>
      <c r="AN86" s="27">
        <v>0</v>
      </c>
      <c r="AO86" s="27">
        <v>0</v>
      </c>
      <c r="AP86" s="386"/>
    </row>
    <row r="87" spans="1:42">
      <c r="A87" s="10" t="s">
        <v>452</v>
      </c>
      <c r="B87" s="230">
        <v>61</v>
      </c>
      <c r="C87" s="230">
        <v>76</v>
      </c>
      <c r="D87" s="230">
        <v>56</v>
      </c>
      <c r="E87" s="230">
        <v>55</v>
      </c>
      <c r="F87" s="230">
        <v>54</v>
      </c>
      <c r="G87" s="230">
        <v>36</v>
      </c>
      <c r="H87" s="230">
        <v>26</v>
      </c>
      <c r="I87" s="230">
        <v>23</v>
      </c>
      <c r="J87" s="30">
        <f t="shared" si="30"/>
        <v>197</v>
      </c>
      <c r="K87" s="30">
        <f t="shared" si="31"/>
        <v>190</v>
      </c>
      <c r="L87" s="10" t="s">
        <v>452</v>
      </c>
      <c r="M87" s="31">
        <v>10</v>
      </c>
      <c r="N87" s="31">
        <v>12</v>
      </c>
      <c r="O87" s="31">
        <v>7</v>
      </c>
      <c r="P87" s="31">
        <v>10</v>
      </c>
      <c r="Q87" s="31">
        <v>4</v>
      </c>
      <c r="R87" s="31">
        <v>4</v>
      </c>
      <c r="S87" s="31">
        <v>2</v>
      </c>
      <c r="T87" s="31">
        <v>1</v>
      </c>
      <c r="U87" s="35"/>
      <c r="V87" s="30">
        <f t="shared" si="26"/>
        <v>23</v>
      </c>
      <c r="W87" s="30">
        <f t="shared" si="27"/>
        <v>27</v>
      </c>
      <c r="X87" s="10" t="s">
        <v>452</v>
      </c>
      <c r="Y87" s="195">
        <v>4</v>
      </c>
      <c r="Z87" s="195">
        <v>4</v>
      </c>
      <c r="AA87" s="195">
        <v>4</v>
      </c>
      <c r="AB87" s="195">
        <v>1</v>
      </c>
      <c r="AC87" s="30">
        <f t="shared" si="28"/>
        <v>13</v>
      </c>
      <c r="AD87" s="27">
        <v>13</v>
      </c>
      <c r="AE87" s="12">
        <v>13</v>
      </c>
      <c r="AF87" s="12">
        <v>0</v>
      </c>
      <c r="AG87" s="12">
        <v>22</v>
      </c>
      <c r="AH87" s="386">
        <v>8</v>
      </c>
      <c r="AI87" s="386">
        <v>0</v>
      </c>
      <c r="AJ87" s="218">
        <v>3</v>
      </c>
      <c r="AK87" s="218"/>
      <c r="AL87" s="30">
        <f t="shared" si="29"/>
        <v>25</v>
      </c>
      <c r="AM87" s="30">
        <v>3</v>
      </c>
      <c r="AN87" s="27">
        <v>3</v>
      </c>
      <c r="AO87" s="27">
        <v>0</v>
      </c>
      <c r="AP87" s="386"/>
    </row>
    <row r="88" spans="1:42">
      <c r="A88" s="10" t="s">
        <v>453</v>
      </c>
      <c r="B88" s="230">
        <v>0</v>
      </c>
      <c r="C88" s="230">
        <v>0</v>
      </c>
      <c r="D88" s="230">
        <v>0</v>
      </c>
      <c r="E88" s="230">
        <v>0</v>
      </c>
      <c r="F88" s="230">
        <v>0</v>
      </c>
      <c r="G88" s="230">
        <v>0</v>
      </c>
      <c r="H88" s="230">
        <v>0</v>
      </c>
      <c r="I88" s="230">
        <v>0</v>
      </c>
      <c r="J88" s="30">
        <f t="shared" si="30"/>
        <v>0</v>
      </c>
      <c r="K88" s="30">
        <f t="shared" si="31"/>
        <v>0</v>
      </c>
      <c r="L88" s="10" t="s">
        <v>453</v>
      </c>
      <c r="M88" s="31">
        <v>0</v>
      </c>
      <c r="N88" s="31">
        <v>0</v>
      </c>
      <c r="O88" s="31">
        <v>0</v>
      </c>
      <c r="P88" s="31">
        <v>0</v>
      </c>
      <c r="Q88" s="31">
        <v>0</v>
      </c>
      <c r="R88" s="31">
        <v>0</v>
      </c>
      <c r="S88" s="31">
        <v>0</v>
      </c>
      <c r="T88" s="31">
        <v>0</v>
      </c>
      <c r="U88" s="35"/>
      <c r="V88" s="30">
        <f t="shared" si="26"/>
        <v>0</v>
      </c>
      <c r="W88" s="30">
        <f t="shared" si="27"/>
        <v>0</v>
      </c>
      <c r="X88" s="10" t="s">
        <v>453</v>
      </c>
      <c r="Y88" s="195">
        <v>0</v>
      </c>
      <c r="Z88" s="195">
        <v>0</v>
      </c>
      <c r="AA88" s="195">
        <v>0</v>
      </c>
      <c r="AB88" s="195">
        <v>0</v>
      </c>
      <c r="AC88" s="30">
        <f t="shared" si="28"/>
        <v>0</v>
      </c>
      <c r="AD88" s="27">
        <v>0</v>
      </c>
      <c r="AE88" s="12">
        <v>0</v>
      </c>
      <c r="AF88" s="12">
        <v>0</v>
      </c>
      <c r="AG88" s="12">
        <v>0</v>
      </c>
      <c r="AH88" s="12">
        <v>0</v>
      </c>
      <c r="AI88" s="27">
        <v>0</v>
      </c>
      <c r="AJ88" s="27">
        <v>0</v>
      </c>
      <c r="AK88" s="27"/>
      <c r="AL88" s="30">
        <f t="shared" si="29"/>
        <v>0</v>
      </c>
      <c r="AM88" s="30">
        <v>0</v>
      </c>
      <c r="AN88" s="27">
        <v>0</v>
      </c>
      <c r="AO88" s="27">
        <v>0</v>
      </c>
    </row>
    <row r="89" spans="1:42">
      <c r="A89" s="8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8"/>
      <c r="M89" s="223"/>
      <c r="N89" s="223"/>
      <c r="O89" s="223"/>
      <c r="P89" s="223"/>
      <c r="Q89" s="223"/>
      <c r="R89" s="223"/>
      <c r="S89" s="223"/>
      <c r="T89" s="223"/>
      <c r="U89" s="35"/>
      <c r="V89" s="34"/>
      <c r="W89" s="34"/>
      <c r="X89" s="8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</row>
    <row r="91" spans="1:42">
      <c r="A91" s="22" t="s">
        <v>563</v>
      </c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 t="s">
        <v>559</v>
      </c>
      <c r="M91" s="106"/>
      <c r="N91" s="106"/>
      <c r="O91" s="106"/>
      <c r="P91" s="106"/>
      <c r="Q91" s="106"/>
      <c r="R91" s="106"/>
      <c r="S91" s="106"/>
      <c r="T91" s="106"/>
      <c r="U91" s="22"/>
      <c r="V91" s="22"/>
      <c r="W91" s="22"/>
      <c r="X91" s="22" t="s">
        <v>564</v>
      </c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</row>
    <row r="92" spans="1:42">
      <c r="A92" s="22" t="s">
        <v>372</v>
      </c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 t="s">
        <v>372</v>
      </c>
      <c r="M92" s="106"/>
      <c r="N92" s="106"/>
      <c r="O92" s="106"/>
      <c r="P92" s="106"/>
      <c r="Q92" s="106"/>
      <c r="R92" s="106"/>
      <c r="S92" s="106"/>
      <c r="T92" s="106"/>
      <c r="U92" s="22"/>
      <c r="V92" s="22"/>
      <c r="W92" s="22"/>
      <c r="X92" s="22" t="s">
        <v>565</v>
      </c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</row>
    <row r="93" spans="1:42">
      <c r="A93" s="22" t="s">
        <v>1</v>
      </c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 t="s">
        <v>1</v>
      </c>
      <c r="M93" s="106"/>
      <c r="N93" s="106"/>
      <c r="O93" s="106"/>
      <c r="P93" s="106"/>
      <c r="Q93" s="106"/>
      <c r="R93" s="106"/>
      <c r="S93" s="106"/>
      <c r="T93" s="106"/>
      <c r="U93" s="22"/>
      <c r="V93" s="22"/>
      <c r="W93" s="22"/>
      <c r="X93" s="22" t="s">
        <v>1</v>
      </c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</row>
    <row r="95" spans="1:42">
      <c r="A95" s="23" t="s">
        <v>480</v>
      </c>
      <c r="H95" t="s">
        <v>376</v>
      </c>
      <c r="L95" s="23" t="s">
        <v>480</v>
      </c>
      <c r="S95" s="21" t="s">
        <v>376</v>
      </c>
      <c r="X95" s="23" t="s">
        <v>480</v>
      </c>
      <c r="AL95" t="s">
        <v>376</v>
      </c>
    </row>
    <row r="96" spans="1:42">
      <c r="U96" s="2"/>
    </row>
    <row r="97" spans="1:94">
      <c r="A97" s="4"/>
      <c r="B97" s="5" t="s">
        <v>544</v>
      </c>
      <c r="C97" s="6"/>
      <c r="D97" s="5" t="s">
        <v>545</v>
      </c>
      <c r="E97" s="6"/>
      <c r="F97" s="5" t="s">
        <v>546</v>
      </c>
      <c r="G97" s="6"/>
      <c r="H97" s="5" t="s">
        <v>547</v>
      </c>
      <c r="I97" s="6"/>
      <c r="J97" s="5" t="s">
        <v>377</v>
      </c>
      <c r="K97" s="6"/>
      <c r="L97" s="4"/>
      <c r="M97" s="53" t="s">
        <v>544</v>
      </c>
      <c r="N97" s="54"/>
      <c r="O97" s="53" t="s">
        <v>545</v>
      </c>
      <c r="P97" s="54"/>
      <c r="Q97" s="53" t="s">
        <v>546</v>
      </c>
      <c r="R97" s="54"/>
      <c r="S97" s="53" t="s">
        <v>547</v>
      </c>
      <c r="T97" s="54"/>
      <c r="U97" s="41"/>
      <c r="V97" s="5" t="s">
        <v>377</v>
      </c>
      <c r="W97" s="6"/>
      <c r="X97" s="4"/>
      <c r="Y97" s="129"/>
      <c r="Z97" s="130"/>
      <c r="AA97" s="130"/>
      <c r="AB97" s="130"/>
      <c r="AC97" s="131"/>
      <c r="AD97" s="788" t="s">
        <v>384</v>
      </c>
      <c r="AE97" s="788"/>
      <c r="AF97" s="25"/>
      <c r="AG97" s="5" t="s">
        <v>548</v>
      </c>
      <c r="AH97" s="24"/>
      <c r="AI97" s="24"/>
      <c r="AJ97" s="24"/>
      <c r="AK97" s="24"/>
      <c r="AL97" s="24"/>
      <c r="AM97" s="837"/>
      <c r="AN97" s="5" t="s">
        <v>386</v>
      </c>
      <c r="AO97" s="6"/>
    </row>
    <row r="98" spans="1:94">
      <c r="A98" s="8" t="s">
        <v>387</v>
      </c>
      <c r="B98" s="9" t="s">
        <v>388</v>
      </c>
      <c r="C98" s="9" t="s">
        <v>389</v>
      </c>
      <c r="D98" s="9" t="s">
        <v>388</v>
      </c>
      <c r="E98" s="9" t="s">
        <v>389</v>
      </c>
      <c r="F98" s="9" t="s">
        <v>388</v>
      </c>
      <c r="G98" s="9" t="s">
        <v>389</v>
      </c>
      <c r="H98" s="9" t="s">
        <v>388</v>
      </c>
      <c r="I98" s="9" t="s">
        <v>389</v>
      </c>
      <c r="J98" s="9" t="s">
        <v>388</v>
      </c>
      <c r="K98" s="9" t="s">
        <v>389</v>
      </c>
      <c r="L98" s="8" t="s">
        <v>387</v>
      </c>
      <c r="M98" s="56" t="s">
        <v>388</v>
      </c>
      <c r="N98" s="56" t="s">
        <v>389</v>
      </c>
      <c r="O98" s="56" t="s">
        <v>388</v>
      </c>
      <c r="P98" s="56" t="s">
        <v>389</v>
      </c>
      <c r="Q98" s="56" t="s">
        <v>388</v>
      </c>
      <c r="R98" s="56" t="s">
        <v>389</v>
      </c>
      <c r="S98" s="56" t="s">
        <v>388</v>
      </c>
      <c r="T98" s="56" t="s">
        <v>389</v>
      </c>
      <c r="U98" s="7"/>
      <c r="V98" s="9" t="s">
        <v>388</v>
      </c>
      <c r="W98" s="9" t="s">
        <v>389</v>
      </c>
      <c r="X98" s="8" t="s">
        <v>387</v>
      </c>
      <c r="Y98" s="133" t="s">
        <v>383</v>
      </c>
      <c r="Z98" s="97"/>
      <c r="AA98" s="97"/>
      <c r="AB98" s="97"/>
      <c r="AC98" s="36"/>
      <c r="AD98" s="24" t="s">
        <v>390</v>
      </c>
      <c r="AE98" s="24"/>
      <c r="AF98" s="755"/>
      <c r="AG98" s="787" t="s">
        <v>391</v>
      </c>
      <c r="AH98" s="134" t="s">
        <v>392</v>
      </c>
      <c r="AI98" s="134" t="s">
        <v>549</v>
      </c>
      <c r="AJ98" s="135" t="s">
        <v>393</v>
      </c>
      <c r="AK98" s="135"/>
      <c r="AL98" s="11"/>
      <c r="AM98" s="844" t="s">
        <v>111</v>
      </c>
      <c r="AN98" s="134" t="s">
        <v>394</v>
      </c>
      <c r="AO98" s="11"/>
    </row>
    <row r="99" spans="1:94">
      <c r="A99" s="10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10"/>
      <c r="M99" s="290"/>
      <c r="N99" s="290"/>
      <c r="O99" s="290"/>
      <c r="P99" s="290"/>
      <c r="Q99" s="290"/>
      <c r="R99" s="290"/>
      <c r="S99" s="290"/>
      <c r="T99" s="290"/>
      <c r="U99" s="20"/>
      <c r="V99" s="26"/>
      <c r="W99" s="26"/>
      <c r="X99" s="4"/>
      <c r="Y99" s="793" t="s">
        <v>550</v>
      </c>
      <c r="Z99" s="793" t="s">
        <v>551</v>
      </c>
      <c r="AA99" s="793" t="s">
        <v>552</v>
      </c>
      <c r="AB99" s="793" t="s">
        <v>553</v>
      </c>
      <c r="AC99" s="19" t="s">
        <v>395</v>
      </c>
      <c r="AD99" s="163" t="s">
        <v>86</v>
      </c>
      <c r="AE99" s="789" t="s">
        <v>401</v>
      </c>
      <c r="AF99" s="790" t="s">
        <v>402</v>
      </c>
      <c r="AG99" s="28" t="s">
        <v>403</v>
      </c>
      <c r="AH99" s="28" t="s">
        <v>404</v>
      </c>
      <c r="AI99" s="28" t="s">
        <v>554</v>
      </c>
      <c r="AJ99" s="136" t="s">
        <v>403</v>
      </c>
      <c r="AK99" s="136"/>
      <c r="AL99" s="28" t="s">
        <v>395</v>
      </c>
      <c r="AM99" s="28"/>
      <c r="AN99" s="136" t="s">
        <v>405</v>
      </c>
      <c r="AO99" s="19" t="s">
        <v>406</v>
      </c>
    </row>
    <row r="100" spans="1:94">
      <c r="A100" s="14" t="s">
        <v>407</v>
      </c>
      <c r="B100" s="30">
        <f t="shared" ref="B100:I100" si="32">SUM(B102:B122)</f>
        <v>0</v>
      </c>
      <c r="C100" s="30">
        <f t="shared" si="32"/>
        <v>0</v>
      </c>
      <c r="D100" s="30">
        <f t="shared" si="32"/>
        <v>0</v>
      </c>
      <c r="E100" s="30">
        <f t="shared" si="32"/>
        <v>0</v>
      </c>
      <c r="F100" s="30">
        <f t="shared" si="32"/>
        <v>0</v>
      </c>
      <c r="G100" s="30">
        <f t="shared" si="32"/>
        <v>0</v>
      </c>
      <c r="H100" s="30">
        <f t="shared" si="32"/>
        <v>0</v>
      </c>
      <c r="I100" s="30">
        <f t="shared" si="32"/>
        <v>0</v>
      </c>
      <c r="J100" s="30">
        <f>SUM(J102:J122)</f>
        <v>0</v>
      </c>
      <c r="K100" s="30">
        <f>SUM(K102:K122)</f>
        <v>0</v>
      </c>
      <c r="L100" s="14" t="s">
        <v>407</v>
      </c>
      <c r="M100" s="29">
        <f t="shared" ref="M100:T100" si="33">SUM(M102:M122)</f>
        <v>0</v>
      </c>
      <c r="N100" s="29">
        <f t="shared" si="33"/>
        <v>0</v>
      </c>
      <c r="O100" s="29">
        <f t="shared" si="33"/>
        <v>0</v>
      </c>
      <c r="P100" s="29">
        <f t="shared" si="33"/>
        <v>0</v>
      </c>
      <c r="Q100" s="29">
        <f t="shared" si="33"/>
        <v>0</v>
      </c>
      <c r="R100" s="29">
        <f t="shared" si="33"/>
        <v>0</v>
      </c>
      <c r="S100" s="29">
        <f t="shared" si="33"/>
        <v>0</v>
      </c>
      <c r="T100" s="29">
        <f t="shared" si="33"/>
        <v>0</v>
      </c>
      <c r="U100" s="137"/>
      <c r="V100" s="30">
        <f>SUM(V102:V122)</f>
        <v>0</v>
      </c>
      <c r="W100" s="30">
        <f>SUM(W102:W122)</f>
        <v>0</v>
      </c>
      <c r="X100" s="14" t="s">
        <v>407</v>
      </c>
      <c r="Y100" s="30">
        <f t="shared" ref="Y100:AO100" si="34">SUM(Y102:Y122)</f>
        <v>0</v>
      </c>
      <c r="Z100" s="30">
        <f t="shared" si="34"/>
        <v>0</v>
      </c>
      <c r="AA100" s="30">
        <f t="shared" si="34"/>
        <v>0</v>
      </c>
      <c r="AB100" s="30">
        <f t="shared" si="34"/>
        <v>0</v>
      </c>
      <c r="AC100" s="30">
        <f>SUM(AC102:AC122)</f>
        <v>0</v>
      </c>
      <c r="AD100" s="30">
        <f t="shared" si="34"/>
        <v>0</v>
      </c>
      <c r="AE100" s="30">
        <f t="shared" si="34"/>
        <v>0</v>
      </c>
      <c r="AF100" s="30">
        <f t="shared" si="34"/>
        <v>0</v>
      </c>
      <c r="AG100" s="30">
        <f t="shared" si="34"/>
        <v>0</v>
      </c>
      <c r="AH100" s="30">
        <f t="shared" si="34"/>
        <v>0</v>
      </c>
      <c r="AI100" s="30">
        <f t="shared" si="34"/>
        <v>0</v>
      </c>
      <c r="AJ100" s="30">
        <f>SUM(AJ102:AJ122)</f>
        <v>0</v>
      </c>
      <c r="AK100" s="30"/>
      <c r="AL100" s="30">
        <f t="shared" si="34"/>
        <v>0</v>
      </c>
      <c r="AM100" s="30"/>
      <c r="AN100" s="30">
        <f t="shared" si="34"/>
        <v>0</v>
      </c>
      <c r="AO100" s="30">
        <f t="shared" si="34"/>
        <v>0</v>
      </c>
    </row>
    <row r="101" spans="1:94">
      <c r="A101" s="1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10"/>
      <c r="M101" s="31"/>
      <c r="N101" s="31"/>
      <c r="O101" s="31"/>
      <c r="P101" s="31"/>
      <c r="Q101" s="31"/>
      <c r="R101" s="31"/>
      <c r="S101" s="31"/>
      <c r="T101" s="31"/>
      <c r="U101" s="137"/>
      <c r="V101" s="27"/>
      <c r="W101" s="27"/>
      <c r="X101" s="10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</row>
    <row r="102" spans="1:94">
      <c r="A102" s="10" t="s">
        <v>481</v>
      </c>
      <c r="B102" s="202"/>
      <c r="C102" s="202"/>
      <c r="D102" s="202"/>
      <c r="E102" s="202"/>
      <c r="F102" s="202"/>
      <c r="G102" s="202"/>
      <c r="H102" s="202"/>
      <c r="I102" s="202"/>
      <c r="J102" s="30">
        <f t="shared" ref="J102:J122" si="35">B102+D102+F102+H102</f>
        <v>0</v>
      </c>
      <c r="K102" s="30">
        <f t="shared" ref="K102:K122" si="36">C102+E102+G102+I102</f>
        <v>0</v>
      </c>
      <c r="L102" s="10" t="s">
        <v>481</v>
      </c>
      <c r="M102" s="372"/>
      <c r="N102" s="372"/>
      <c r="O102" s="372"/>
      <c r="P102" s="372"/>
      <c r="Q102" s="372"/>
      <c r="R102" s="372"/>
      <c r="S102" s="372"/>
      <c r="T102" s="372"/>
      <c r="U102" s="137"/>
      <c r="V102" s="30">
        <f t="shared" ref="V102:V122" si="37">M102+O102+Q102+S102</f>
        <v>0</v>
      </c>
      <c r="W102" s="30">
        <f t="shared" ref="W102:W122" si="38">N102+P102+R102+T102</f>
        <v>0</v>
      </c>
      <c r="X102" s="10" t="s">
        <v>481</v>
      </c>
      <c r="Y102" s="202"/>
      <c r="Z102" s="202"/>
      <c r="AA102" s="202"/>
      <c r="AB102" s="202"/>
      <c r="AC102" s="30">
        <f t="shared" ref="AC102:AC122" si="39">SUM(Y102:AB102)</f>
        <v>0</v>
      </c>
      <c r="AD102" s="27">
        <f t="shared" ref="AD102:AD122" si="40">+AE102+AF102</f>
        <v>0</v>
      </c>
      <c r="AE102" s="202"/>
      <c r="AF102" s="202"/>
      <c r="AG102" s="202"/>
      <c r="AH102" s="202"/>
      <c r="AI102" s="202"/>
      <c r="AJ102" s="202"/>
      <c r="AK102" s="202"/>
      <c r="AL102" s="30">
        <f t="shared" ref="AL102:AL122" si="41">AG102+AJ102</f>
        <v>0</v>
      </c>
      <c r="AM102" s="137"/>
      <c r="AN102" s="202"/>
      <c r="AO102" s="27"/>
      <c r="CA102" s="238"/>
      <c r="CB102" s="238"/>
      <c r="CC102" s="238"/>
      <c r="CD102" s="238"/>
      <c r="CE102" s="238"/>
      <c r="CF102" s="238"/>
      <c r="CG102" s="238"/>
      <c r="CH102" s="238"/>
      <c r="CI102" s="238"/>
      <c r="CJ102" s="238"/>
      <c r="CK102" s="238"/>
      <c r="CL102" s="238"/>
      <c r="CM102" s="391" t="s">
        <v>767</v>
      </c>
      <c r="CN102" s="276" t="s">
        <v>768</v>
      </c>
      <c r="CO102" s="276" t="s">
        <v>769</v>
      </c>
      <c r="CP102" s="276" t="s">
        <v>770</v>
      </c>
    </row>
    <row r="103" spans="1:94">
      <c r="A103" s="10" t="s">
        <v>482</v>
      </c>
      <c r="B103" s="202"/>
      <c r="C103" s="202"/>
      <c r="D103" s="202"/>
      <c r="E103" s="202"/>
      <c r="F103" s="202"/>
      <c r="G103" s="202"/>
      <c r="H103" s="202"/>
      <c r="I103" s="202"/>
      <c r="J103" s="30">
        <f t="shared" si="35"/>
        <v>0</v>
      </c>
      <c r="K103" s="30">
        <f t="shared" si="36"/>
        <v>0</v>
      </c>
      <c r="L103" s="10" t="s">
        <v>482</v>
      </c>
      <c r="M103" s="372"/>
      <c r="N103" s="372"/>
      <c r="O103" s="372"/>
      <c r="P103" s="372"/>
      <c r="Q103" s="372"/>
      <c r="R103" s="372"/>
      <c r="S103" s="372"/>
      <c r="T103" s="372"/>
      <c r="U103" s="137"/>
      <c r="V103" s="30">
        <f t="shared" si="37"/>
        <v>0</v>
      </c>
      <c r="W103" s="30">
        <f t="shared" si="38"/>
        <v>0</v>
      </c>
      <c r="X103" s="10" t="s">
        <v>482</v>
      </c>
      <c r="Y103" s="202"/>
      <c r="Z103" s="202"/>
      <c r="AA103" s="202"/>
      <c r="AB103" s="202"/>
      <c r="AC103" s="30">
        <f t="shared" si="39"/>
        <v>0</v>
      </c>
      <c r="AD103" s="27">
        <f t="shared" si="40"/>
        <v>0</v>
      </c>
      <c r="AE103" s="202"/>
      <c r="AF103" s="202"/>
      <c r="AG103" s="202"/>
      <c r="AH103" s="202"/>
      <c r="AL103" s="30">
        <f t="shared" si="41"/>
        <v>0</v>
      </c>
      <c r="AM103" s="137"/>
      <c r="AN103" s="202"/>
      <c r="AO103" s="27"/>
      <c r="CA103" s="239"/>
      <c r="CB103" s="239"/>
      <c r="CC103" s="240"/>
      <c r="CD103" s="240"/>
      <c r="CE103" s="240"/>
      <c r="CF103" s="240"/>
      <c r="CG103" s="240"/>
      <c r="CH103" s="240"/>
      <c r="CI103" s="240"/>
      <c r="CJ103" s="240"/>
      <c r="CK103" s="240"/>
      <c r="CL103" s="240"/>
      <c r="CM103" s="392">
        <v>0</v>
      </c>
      <c r="CN103" s="277">
        <v>0</v>
      </c>
      <c r="CO103" s="277">
        <v>0</v>
      </c>
      <c r="CP103" s="277">
        <v>0</v>
      </c>
    </row>
    <row r="104" spans="1:94">
      <c r="A104" s="10" t="s">
        <v>483</v>
      </c>
      <c r="B104" s="202"/>
      <c r="C104" s="202"/>
      <c r="D104" s="202"/>
      <c r="E104" s="202"/>
      <c r="F104" s="202"/>
      <c r="G104" s="202"/>
      <c r="H104" s="202"/>
      <c r="I104" s="202"/>
      <c r="J104" s="30">
        <f t="shared" si="35"/>
        <v>0</v>
      </c>
      <c r="K104" s="30">
        <f t="shared" si="36"/>
        <v>0</v>
      </c>
      <c r="L104" s="10" t="s">
        <v>483</v>
      </c>
      <c r="M104" s="372"/>
      <c r="N104" s="372"/>
      <c r="O104" s="372"/>
      <c r="P104" s="372"/>
      <c r="Q104" s="372"/>
      <c r="R104" s="372"/>
      <c r="S104" s="372"/>
      <c r="T104" s="372"/>
      <c r="U104" s="137"/>
      <c r="V104" s="30">
        <f t="shared" si="37"/>
        <v>0</v>
      </c>
      <c r="W104" s="30">
        <f t="shared" si="38"/>
        <v>0</v>
      </c>
      <c r="X104" s="10" t="s">
        <v>483</v>
      </c>
      <c r="Y104" s="202"/>
      <c r="Z104" s="202"/>
      <c r="AA104" s="202"/>
      <c r="AB104" s="202"/>
      <c r="AC104" s="30">
        <f t="shared" si="39"/>
        <v>0</v>
      </c>
      <c r="AD104" s="27">
        <f t="shared" si="40"/>
        <v>0</v>
      </c>
      <c r="AE104" s="202"/>
      <c r="AF104" s="202"/>
      <c r="AG104" s="202"/>
      <c r="AH104" s="202"/>
      <c r="AI104" s="202"/>
      <c r="AJ104" s="202"/>
      <c r="AK104" s="202"/>
      <c r="AL104" s="30">
        <f t="shared" si="41"/>
        <v>0</v>
      </c>
      <c r="AM104" s="137"/>
      <c r="AN104" s="202"/>
      <c r="AO104" s="27"/>
      <c r="CA104" s="239"/>
      <c r="CB104" s="239"/>
      <c r="CC104" s="240"/>
      <c r="CD104" s="240"/>
      <c r="CE104" s="240"/>
      <c r="CF104" s="240"/>
      <c r="CG104" s="240"/>
      <c r="CH104" s="240"/>
      <c r="CI104" s="240"/>
      <c r="CJ104" s="240"/>
      <c r="CK104" s="240"/>
      <c r="CL104" s="240"/>
      <c r="CM104" s="392">
        <v>0</v>
      </c>
      <c r="CN104" s="277">
        <v>0</v>
      </c>
      <c r="CO104" s="277">
        <v>0</v>
      </c>
      <c r="CP104" s="277">
        <v>0</v>
      </c>
    </row>
    <row r="105" spans="1:94">
      <c r="A105" s="10" t="s">
        <v>484</v>
      </c>
      <c r="B105" s="202"/>
      <c r="C105" s="202"/>
      <c r="D105" s="202"/>
      <c r="E105" s="202"/>
      <c r="F105" s="202"/>
      <c r="G105" s="202"/>
      <c r="H105" s="202"/>
      <c r="I105" s="202"/>
      <c r="J105" s="30">
        <f t="shared" si="35"/>
        <v>0</v>
      </c>
      <c r="K105" s="30">
        <f t="shared" si="36"/>
        <v>0</v>
      </c>
      <c r="L105" s="10" t="s">
        <v>484</v>
      </c>
      <c r="M105" s="372"/>
      <c r="N105" s="372"/>
      <c r="O105" s="372"/>
      <c r="P105" s="372"/>
      <c r="Q105" s="372"/>
      <c r="R105" s="372"/>
      <c r="S105" s="372"/>
      <c r="T105" s="372"/>
      <c r="U105" s="137"/>
      <c r="V105" s="30">
        <f t="shared" si="37"/>
        <v>0</v>
      </c>
      <c r="W105" s="30">
        <f t="shared" si="38"/>
        <v>0</v>
      </c>
      <c r="X105" s="10" t="s">
        <v>484</v>
      </c>
      <c r="Y105" s="202"/>
      <c r="Z105" s="202"/>
      <c r="AA105" s="202"/>
      <c r="AB105" s="202"/>
      <c r="AC105" s="30">
        <f t="shared" si="39"/>
        <v>0</v>
      </c>
      <c r="AD105" s="27">
        <f t="shared" si="40"/>
        <v>0</v>
      </c>
      <c r="AE105" s="202"/>
      <c r="AF105" s="202"/>
      <c r="AG105" s="202"/>
      <c r="AH105" s="202"/>
      <c r="AI105" s="202"/>
      <c r="AJ105" s="202"/>
      <c r="AK105" s="202"/>
      <c r="AL105" s="30">
        <f t="shared" si="41"/>
        <v>0</v>
      </c>
      <c r="AM105" s="137"/>
      <c r="AN105" s="202"/>
      <c r="AO105" s="27"/>
      <c r="CA105" s="239"/>
      <c r="CB105" s="239"/>
      <c r="CC105" s="240"/>
      <c r="CD105" s="240"/>
      <c r="CE105" s="240"/>
      <c r="CF105" s="240"/>
      <c r="CG105" s="240"/>
      <c r="CH105" s="240"/>
      <c r="CI105" s="240"/>
      <c r="CJ105" s="240"/>
      <c r="CK105" s="240"/>
      <c r="CL105" s="240"/>
      <c r="CM105" s="392">
        <v>0</v>
      </c>
      <c r="CN105" s="277">
        <v>0</v>
      </c>
      <c r="CO105" s="277">
        <v>0</v>
      </c>
      <c r="CP105" s="277">
        <v>0</v>
      </c>
    </row>
    <row r="106" spans="1:94">
      <c r="A106" s="10" t="s">
        <v>485</v>
      </c>
      <c r="B106" s="202"/>
      <c r="C106" s="202"/>
      <c r="D106" s="202"/>
      <c r="E106" s="202"/>
      <c r="F106" s="202"/>
      <c r="G106" s="202"/>
      <c r="H106" s="202"/>
      <c r="I106" s="202"/>
      <c r="J106" s="30">
        <f t="shared" si="35"/>
        <v>0</v>
      </c>
      <c r="K106" s="30">
        <f t="shared" si="36"/>
        <v>0</v>
      </c>
      <c r="L106" s="10" t="s">
        <v>485</v>
      </c>
      <c r="M106" s="372"/>
      <c r="N106" s="372"/>
      <c r="O106" s="372"/>
      <c r="P106" s="372"/>
      <c r="Q106" s="372"/>
      <c r="R106" s="372"/>
      <c r="S106" s="372"/>
      <c r="T106" s="372"/>
      <c r="U106" s="137"/>
      <c r="V106" s="30">
        <f t="shared" si="37"/>
        <v>0</v>
      </c>
      <c r="W106" s="30">
        <f t="shared" si="38"/>
        <v>0</v>
      </c>
      <c r="X106" s="10" t="s">
        <v>485</v>
      </c>
      <c r="Y106" s="202"/>
      <c r="Z106" s="202"/>
      <c r="AA106" s="202"/>
      <c r="AB106" s="202"/>
      <c r="AC106" s="30">
        <f t="shared" si="39"/>
        <v>0</v>
      </c>
      <c r="AD106" s="27">
        <f t="shared" si="40"/>
        <v>0</v>
      </c>
      <c r="AE106" s="202"/>
      <c r="AF106" s="202"/>
      <c r="AG106" s="202"/>
      <c r="AH106" s="202"/>
      <c r="AL106" s="30">
        <f t="shared" si="41"/>
        <v>0</v>
      </c>
      <c r="AM106" s="137"/>
      <c r="AN106" s="202"/>
      <c r="AO106" s="27"/>
      <c r="CA106" s="239"/>
      <c r="CB106" s="239"/>
      <c r="CC106" s="240"/>
      <c r="CD106" s="240"/>
      <c r="CE106" s="240"/>
      <c r="CF106" s="240"/>
      <c r="CG106" s="240"/>
      <c r="CH106" s="240"/>
      <c r="CI106" s="240"/>
      <c r="CJ106" s="240"/>
      <c r="CK106" s="240"/>
      <c r="CL106" s="240"/>
      <c r="CM106" s="392">
        <v>0</v>
      </c>
      <c r="CN106" s="277">
        <v>0</v>
      </c>
      <c r="CO106" s="277">
        <v>0</v>
      </c>
      <c r="CP106" s="277">
        <v>0</v>
      </c>
    </row>
    <row r="107" spans="1:94">
      <c r="A107" s="10" t="s">
        <v>486</v>
      </c>
      <c r="B107" s="202"/>
      <c r="C107" s="202"/>
      <c r="D107" s="202"/>
      <c r="E107" s="202"/>
      <c r="F107" s="202"/>
      <c r="G107" s="202"/>
      <c r="H107" s="202"/>
      <c r="I107" s="202"/>
      <c r="J107" s="30">
        <f t="shared" si="35"/>
        <v>0</v>
      </c>
      <c r="K107" s="30">
        <f t="shared" si="36"/>
        <v>0</v>
      </c>
      <c r="L107" s="10" t="s">
        <v>486</v>
      </c>
      <c r="M107" s="372"/>
      <c r="N107" s="372"/>
      <c r="O107" s="372"/>
      <c r="P107" s="372"/>
      <c r="Q107" s="372"/>
      <c r="R107" s="372"/>
      <c r="S107" s="372"/>
      <c r="T107" s="372"/>
      <c r="U107" s="137"/>
      <c r="V107" s="30">
        <f t="shared" si="37"/>
        <v>0</v>
      </c>
      <c r="W107" s="30">
        <f t="shared" si="38"/>
        <v>0</v>
      </c>
      <c r="X107" s="10" t="s">
        <v>486</v>
      </c>
      <c r="Y107" s="202"/>
      <c r="Z107" s="202"/>
      <c r="AA107" s="202"/>
      <c r="AB107" s="202"/>
      <c r="AC107" s="30">
        <f t="shared" si="39"/>
        <v>0</v>
      </c>
      <c r="AD107" s="27">
        <f t="shared" si="40"/>
        <v>0</v>
      </c>
      <c r="AE107" s="202"/>
      <c r="AF107" s="202"/>
      <c r="AG107" s="202"/>
      <c r="AH107" s="202"/>
      <c r="AL107" s="30">
        <f t="shared" si="41"/>
        <v>0</v>
      </c>
      <c r="AM107" s="137"/>
      <c r="AN107" s="202"/>
      <c r="AO107" s="27"/>
      <c r="CA107" s="239"/>
      <c r="CB107" s="239"/>
      <c r="CC107" s="240"/>
      <c r="CD107" s="240"/>
      <c r="CE107" s="240"/>
      <c r="CF107" s="240"/>
      <c r="CG107" s="240"/>
      <c r="CH107" s="240"/>
      <c r="CI107" s="240"/>
      <c r="CJ107" s="240"/>
      <c r="CK107" s="240"/>
      <c r="CL107" s="240"/>
      <c r="CM107" s="392">
        <v>0</v>
      </c>
      <c r="CN107" s="277">
        <v>0</v>
      </c>
      <c r="CO107" s="277">
        <v>0</v>
      </c>
      <c r="CP107" s="277">
        <v>0</v>
      </c>
    </row>
    <row r="108" spans="1:94">
      <c r="A108" s="10" t="s">
        <v>487</v>
      </c>
      <c r="B108" s="202"/>
      <c r="C108" s="202"/>
      <c r="D108" s="202"/>
      <c r="E108" s="202"/>
      <c r="F108" s="202"/>
      <c r="G108" s="202"/>
      <c r="H108" s="202"/>
      <c r="I108" s="202"/>
      <c r="J108" s="30">
        <f t="shared" si="35"/>
        <v>0</v>
      </c>
      <c r="K108" s="30">
        <f t="shared" si="36"/>
        <v>0</v>
      </c>
      <c r="L108" s="10" t="s">
        <v>487</v>
      </c>
      <c r="M108" s="372"/>
      <c r="N108" s="372"/>
      <c r="O108" s="372"/>
      <c r="P108" s="372"/>
      <c r="Q108" s="372"/>
      <c r="R108" s="372"/>
      <c r="S108" s="372"/>
      <c r="T108" s="372"/>
      <c r="U108" s="137"/>
      <c r="V108" s="30">
        <f t="shared" si="37"/>
        <v>0</v>
      </c>
      <c r="W108" s="30">
        <f t="shared" si="38"/>
        <v>0</v>
      </c>
      <c r="X108" s="10" t="s">
        <v>487</v>
      </c>
      <c r="Y108" s="202"/>
      <c r="Z108" s="202"/>
      <c r="AA108" s="202"/>
      <c r="AB108" s="202"/>
      <c r="AC108" s="30">
        <f t="shared" si="39"/>
        <v>0</v>
      </c>
      <c r="AD108" s="27">
        <f t="shared" si="40"/>
        <v>0</v>
      </c>
      <c r="AE108" s="202"/>
      <c r="AF108" s="202"/>
      <c r="AG108" s="202"/>
      <c r="AH108" s="202"/>
      <c r="AI108" s="202"/>
      <c r="AJ108" s="202"/>
      <c r="AK108" s="202"/>
      <c r="AL108" s="30">
        <f t="shared" si="41"/>
        <v>0</v>
      </c>
      <c r="AM108" s="137"/>
      <c r="AN108" s="202"/>
      <c r="AO108" s="27"/>
      <c r="CA108" s="239"/>
      <c r="CB108" s="239"/>
      <c r="CC108" s="240"/>
      <c r="CD108" s="240"/>
      <c r="CE108" s="240"/>
      <c r="CF108" s="240"/>
      <c r="CG108" s="240"/>
      <c r="CH108" s="240"/>
      <c r="CI108" s="240"/>
      <c r="CJ108" s="240"/>
      <c r="CK108" s="240"/>
      <c r="CL108" s="240"/>
      <c r="CM108" s="392">
        <v>0</v>
      </c>
      <c r="CN108" s="277">
        <v>0</v>
      </c>
      <c r="CO108" s="277">
        <v>0</v>
      </c>
      <c r="CP108" s="277">
        <v>0</v>
      </c>
    </row>
    <row r="109" spans="1:94">
      <c r="A109" s="10" t="s">
        <v>488</v>
      </c>
      <c r="B109" s="202"/>
      <c r="C109" s="202"/>
      <c r="D109" s="202"/>
      <c r="E109" s="202"/>
      <c r="F109" s="202"/>
      <c r="G109" s="202"/>
      <c r="H109" s="202"/>
      <c r="I109" s="202"/>
      <c r="J109" s="30">
        <f t="shared" si="35"/>
        <v>0</v>
      </c>
      <c r="K109" s="30">
        <f t="shared" si="36"/>
        <v>0</v>
      </c>
      <c r="L109" s="10" t="s">
        <v>488</v>
      </c>
      <c r="M109" s="372"/>
      <c r="N109" s="372"/>
      <c r="O109" s="372"/>
      <c r="P109" s="372"/>
      <c r="Q109" s="372"/>
      <c r="R109" s="372"/>
      <c r="S109" s="372"/>
      <c r="T109" s="372"/>
      <c r="U109" s="137"/>
      <c r="V109" s="30">
        <f t="shared" si="37"/>
        <v>0</v>
      </c>
      <c r="W109" s="30">
        <f t="shared" si="38"/>
        <v>0</v>
      </c>
      <c r="X109" s="10" t="s">
        <v>488</v>
      </c>
      <c r="Y109" s="202"/>
      <c r="Z109" s="202"/>
      <c r="AA109" s="202"/>
      <c r="AB109" s="202"/>
      <c r="AC109" s="30">
        <f t="shared" si="39"/>
        <v>0</v>
      </c>
      <c r="AD109" s="27">
        <f t="shared" si="40"/>
        <v>0</v>
      </c>
      <c r="AE109" s="202"/>
      <c r="AF109" s="202"/>
      <c r="AG109" s="202"/>
      <c r="AH109" s="202"/>
      <c r="AI109" s="202"/>
      <c r="AJ109" s="202"/>
      <c r="AK109" s="202"/>
      <c r="AL109" s="30">
        <f t="shared" si="41"/>
        <v>0</v>
      </c>
      <c r="AM109" s="137"/>
      <c r="AN109" s="202"/>
      <c r="AO109" s="27"/>
      <c r="CA109" s="239"/>
      <c r="CB109" s="239"/>
      <c r="CC109" s="240"/>
      <c r="CD109" s="240"/>
      <c r="CE109" s="240"/>
      <c r="CF109" s="240"/>
      <c r="CG109" s="240"/>
      <c r="CH109" s="240"/>
      <c r="CI109" s="240"/>
      <c r="CJ109" s="240"/>
      <c r="CK109" s="240"/>
      <c r="CL109" s="240"/>
      <c r="CM109" s="392">
        <v>0</v>
      </c>
      <c r="CN109" s="277">
        <v>0</v>
      </c>
      <c r="CO109" s="277">
        <v>0</v>
      </c>
      <c r="CP109" s="277">
        <v>0</v>
      </c>
    </row>
    <row r="110" spans="1:94">
      <c r="A110" s="10" t="s">
        <v>489</v>
      </c>
      <c r="B110" s="202"/>
      <c r="C110" s="202"/>
      <c r="D110" s="202"/>
      <c r="E110" s="202"/>
      <c r="F110" s="202"/>
      <c r="G110" s="202"/>
      <c r="H110" s="202"/>
      <c r="I110" s="202"/>
      <c r="J110" s="30">
        <f t="shared" si="35"/>
        <v>0</v>
      </c>
      <c r="K110" s="30">
        <f t="shared" si="36"/>
        <v>0</v>
      </c>
      <c r="L110" s="10" t="s">
        <v>489</v>
      </c>
      <c r="M110" s="372"/>
      <c r="N110" s="372"/>
      <c r="O110" s="372"/>
      <c r="P110" s="372"/>
      <c r="Q110" s="372"/>
      <c r="R110" s="372"/>
      <c r="S110" s="372"/>
      <c r="T110" s="372"/>
      <c r="U110" s="137"/>
      <c r="V110" s="30">
        <f t="shared" si="37"/>
        <v>0</v>
      </c>
      <c r="W110" s="30">
        <f t="shared" si="38"/>
        <v>0</v>
      </c>
      <c r="X110" s="10" t="s">
        <v>489</v>
      </c>
      <c r="Y110" s="202"/>
      <c r="Z110" s="202"/>
      <c r="AA110" s="202"/>
      <c r="AB110" s="202"/>
      <c r="AC110" s="30">
        <f t="shared" si="39"/>
        <v>0</v>
      </c>
      <c r="AD110" s="27">
        <f t="shared" si="40"/>
        <v>0</v>
      </c>
      <c r="AE110" s="202"/>
      <c r="AF110" s="202"/>
      <c r="AG110" s="202"/>
      <c r="AH110" s="202"/>
      <c r="AI110" s="202"/>
      <c r="AJ110" s="202"/>
      <c r="AK110" s="202"/>
      <c r="AL110" s="30">
        <f t="shared" si="41"/>
        <v>0</v>
      </c>
      <c r="AM110" s="137"/>
      <c r="AN110" s="202"/>
      <c r="AO110" s="27"/>
      <c r="CA110" s="239"/>
      <c r="CB110" s="239"/>
      <c r="CC110" s="240"/>
      <c r="CD110" s="240"/>
      <c r="CE110" s="240"/>
      <c r="CF110" s="240"/>
      <c r="CG110" s="240"/>
      <c r="CH110" s="240"/>
      <c r="CI110" s="240"/>
      <c r="CJ110" s="240"/>
      <c r="CK110" s="240"/>
      <c r="CL110" s="240"/>
      <c r="CM110" s="392">
        <v>0</v>
      </c>
      <c r="CN110" s="277">
        <v>0</v>
      </c>
      <c r="CO110" s="277">
        <v>0</v>
      </c>
      <c r="CP110" s="277">
        <v>0</v>
      </c>
    </row>
    <row r="111" spans="1:94">
      <c r="A111" s="10" t="s">
        <v>490</v>
      </c>
      <c r="B111" s="202"/>
      <c r="C111" s="202"/>
      <c r="D111" s="202"/>
      <c r="E111" s="202"/>
      <c r="F111" s="202"/>
      <c r="G111" s="202"/>
      <c r="H111" s="202"/>
      <c r="I111" s="202"/>
      <c r="J111" s="30">
        <f t="shared" si="35"/>
        <v>0</v>
      </c>
      <c r="K111" s="30">
        <f t="shared" si="36"/>
        <v>0</v>
      </c>
      <c r="L111" s="10" t="s">
        <v>490</v>
      </c>
      <c r="U111" s="137"/>
      <c r="V111" s="30">
        <f t="shared" si="37"/>
        <v>0</v>
      </c>
      <c r="W111" s="30">
        <f t="shared" si="38"/>
        <v>0</v>
      </c>
      <c r="X111" s="10" t="s">
        <v>490</v>
      </c>
      <c r="Y111" s="202"/>
      <c r="Z111" s="202"/>
      <c r="AA111" s="202"/>
      <c r="AB111" s="202"/>
      <c r="AC111" s="30">
        <f t="shared" si="39"/>
        <v>0</v>
      </c>
      <c r="AD111" s="27">
        <f t="shared" si="40"/>
        <v>0</v>
      </c>
      <c r="AE111" s="202"/>
      <c r="AF111" s="202"/>
      <c r="AG111" s="202"/>
      <c r="AH111" s="202"/>
      <c r="AI111" s="202"/>
      <c r="AJ111" s="202"/>
      <c r="AK111" s="202"/>
      <c r="AL111" s="30">
        <f t="shared" si="41"/>
        <v>0</v>
      </c>
      <c r="AM111" s="137"/>
      <c r="AO111" s="27"/>
      <c r="CA111" s="239"/>
      <c r="CB111" s="239"/>
      <c r="CC111" s="240"/>
      <c r="CD111" s="240"/>
      <c r="CE111" s="240"/>
      <c r="CF111" s="240"/>
      <c r="CG111" s="240"/>
      <c r="CH111" s="240"/>
      <c r="CI111" s="240"/>
      <c r="CJ111" s="240"/>
      <c r="CK111" s="240"/>
      <c r="CL111" s="240"/>
      <c r="CM111" s="392">
        <v>0</v>
      </c>
      <c r="CN111" s="277">
        <v>0</v>
      </c>
      <c r="CO111" s="277">
        <v>0</v>
      </c>
      <c r="CP111" s="277">
        <v>0</v>
      </c>
    </row>
    <row r="112" spans="1:94">
      <c r="A112" s="10" t="s">
        <v>491</v>
      </c>
      <c r="B112" s="202"/>
      <c r="C112" s="202"/>
      <c r="D112" s="202"/>
      <c r="E112" s="202"/>
      <c r="F112" s="202"/>
      <c r="G112" s="202"/>
      <c r="H112" s="202"/>
      <c r="I112" s="202"/>
      <c r="J112" s="30">
        <f t="shared" si="35"/>
        <v>0</v>
      </c>
      <c r="K112" s="30">
        <f t="shared" si="36"/>
        <v>0</v>
      </c>
      <c r="L112" s="10" t="s">
        <v>491</v>
      </c>
      <c r="M112" s="372"/>
      <c r="N112" s="372"/>
      <c r="O112" s="372"/>
      <c r="P112" s="372"/>
      <c r="Q112" s="372"/>
      <c r="R112" s="372"/>
      <c r="S112" s="372"/>
      <c r="T112" s="372"/>
      <c r="U112" s="137"/>
      <c r="V112" s="30">
        <f t="shared" si="37"/>
        <v>0</v>
      </c>
      <c r="W112" s="30">
        <f t="shared" si="38"/>
        <v>0</v>
      </c>
      <c r="X112" s="10" t="s">
        <v>491</v>
      </c>
      <c r="Y112" s="202"/>
      <c r="Z112" s="202"/>
      <c r="AA112" s="202"/>
      <c r="AB112" s="202"/>
      <c r="AC112" s="30">
        <f t="shared" si="39"/>
        <v>0</v>
      </c>
      <c r="AD112" s="27">
        <f t="shared" si="40"/>
        <v>0</v>
      </c>
      <c r="AE112" s="202"/>
      <c r="AF112" s="202"/>
      <c r="AG112" s="202"/>
      <c r="AH112" s="202"/>
      <c r="AI112" s="202"/>
      <c r="AJ112" s="202"/>
      <c r="AK112" s="202"/>
      <c r="AL112" s="30">
        <f t="shared" si="41"/>
        <v>0</v>
      </c>
      <c r="AM112" s="137"/>
      <c r="AN112" s="202"/>
      <c r="AO112" s="27"/>
      <c r="CA112" s="239"/>
      <c r="CB112" s="239"/>
      <c r="CC112" s="240"/>
      <c r="CD112" s="240"/>
      <c r="CE112" s="240"/>
      <c r="CF112" s="240"/>
      <c r="CG112" s="240"/>
      <c r="CH112" s="240"/>
      <c r="CI112" s="240"/>
      <c r="CJ112" s="240"/>
      <c r="CK112" s="240"/>
      <c r="CL112" s="240"/>
      <c r="CM112" s="392">
        <v>0</v>
      </c>
      <c r="CN112" s="277">
        <v>0</v>
      </c>
      <c r="CO112" s="277">
        <v>0</v>
      </c>
      <c r="CP112" s="277">
        <v>0</v>
      </c>
    </row>
    <row r="113" spans="1:94">
      <c r="A113" s="10" t="s">
        <v>492</v>
      </c>
      <c r="B113" s="202"/>
      <c r="C113" s="202"/>
      <c r="D113" s="202"/>
      <c r="E113" s="202"/>
      <c r="F113" s="202"/>
      <c r="G113" s="202"/>
      <c r="H113" s="202"/>
      <c r="I113" s="202"/>
      <c r="J113" s="30">
        <f t="shared" si="35"/>
        <v>0</v>
      </c>
      <c r="K113" s="30">
        <f t="shared" si="36"/>
        <v>0</v>
      </c>
      <c r="L113" s="10" t="s">
        <v>492</v>
      </c>
      <c r="M113" s="372"/>
      <c r="N113" s="372"/>
      <c r="O113" s="372"/>
      <c r="P113" s="372"/>
      <c r="Q113" s="372"/>
      <c r="R113" s="372"/>
      <c r="S113" s="372"/>
      <c r="T113" s="372"/>
      <c r="U113" s="137"/>
      <c r="V113" s="30">
        <f t="shared" si="37"/>
        <v>0</v>
      </c>
      <c r="W113" s="30">
        <f t="shared" si="38"/>
        <v>0</v>
      </c>
      <c r="X113" s="10" t="s">
        <v>492</v>
      </c>
      <c r="Y113" s="202"/>
      <c r="Z113" s="202"/>
      <c r="AA113" s="202"/>
      <c r="AB113" s="202"/>
      <c r="AC113" s="30">
        <f t="shared" si="39"/>
        <v>0</v>
      </c>
      <c r="AD113" s="27">
        <f t="shared" si="40"/>
        <v>0</v>
      </c>
      <c r="AE113" s="202"/>
      <c r="AF113" s="202"/>
      <c r="AG113" s="202"/>
      <c r="AH113" s="202"/>
      <c r="AI113" s="202"/>
      <c r="AJ113" s="202"/>
      <c r="AK113" s="202"/>
      <c r="AL113" s="30">
        <f t="shared" si="41"/>
        <v>0</v>
      </c>
      <c r="AM113" s="137"/>
      <c r="AN113" s="202"/>
      <c r="AO113" s="27"/>
      <c r="CA113" s="239"/>
      <c r="CB113" s="239"/>
      <c r="CC113" s="240"/>
      <c r="CD113" s="240"/>
      <c r="CE113" s="240"/>
      <c r="CF113" s="240"/>
      <c r="CG113" s="240"/>
      <c r="CH113" s="240"/>
      <c r="CI113" s="240"/>
      <c r="CJ113" s="240"/>
      <c r="CK113" s="240"/>
      <c r="CL113" s="240"/>
      <c r="CM113" s="392">
        <v>0</v>
      </c>
      <c r="CN113" s="277">
        <v>0</v>
      </c>
      <c r="CO113" s="277">
        <v>0</v>
      </c>
      <c r="CP113" s="277">
        <v>0</v>
      </c>
    </row>
    <row r="114" spans="1:94">
      <c r="A114" s="10" t="s">
        <v>493</v>
      </c>
      <c r="B114" s="202"/>
      <c r="C114" s="202"/>
      <c r="D114" s="202"/>
      <c r="E114" s="202"/>
      <c r="F114" s="202"/>
      <c r="G114" s="202"/>
      <c r="H114" s="202"/>
      <c r="I114" s="202"/>
      <c r="J114" s="30">
        <f t="shared" si="35"/>
        <v>0</v>
      </c>
      <c r="K114" s="30">
        <f t="shared" si="36"/>
        <v>0</v>
      </c>
      <c r="L114" s="10" t="s">
        <v>493</v>
      </c>
      <c r="M114" s="372"/>
      <c r="N114" s="372"/>
      <c r="O114" s="372"/>
      <c r="P114" s="372"/>
      <c r="Q114" s="372"/>
      <c r="R114" s="372"/>
      <c r="S114" s="372"/>
      <c r="T114" s="372"/>
      <c r="U114" s="137"/>
      <c r="V114" s="30">
        <f t="shared" si="37"/>
        <v>0</v>
      </c>
      <c r="W114" s="30">
        <f t="shared" si="38"/>
        <v>0</v>
      </c>
      <c r="X114" s="10" t="s">
        <v>493</v>
      </c>
      <c r="Y114" s="202"/>
      <c r="Z114" s="202"/>
      <c r="AA114" s="202"/>
      <c r="AB114" s="202"/>
      <c r="AC114" s="30">
        <f t="shared" si="39"/>
        <v>0</v>
      </c>
      <c r="AD114" s="27">
        <f t="shared" si="40"/>
        <v>0</v>
      </c>
      <c r="AE114" s="202"/>
      <c r="AF114" s="202"/>
      <c r="AG114" s="202"/>
      <c r="AH114" s="202"/>
      <c r="AI114" s="202"/>
      <c r="AJ114" s="202"/>
      <c r="AK114" s="202"/>
      <c r="AL114" s="30">
        <f t="shared" si="41"/>
        <v>0</v>
      </c>
      <c r="AM114" s="137"/>
      <c r="AN114" s="202"/>
      <c r="AO114" s="27"/>
      <c r="CA114" s="239"/>
      <c r="CB114" s="239"/>
      <c r="CC114" s="240"/>
      <c r="CD114" s="240"/>
      <c r="CE114" s="240"/>
      <c r="CF114" s="240"/>
      <c r="CG114" s="240"/>
      <c r="CH114" s="240"/>
      <c r="CI114" s="240"/>
      <c r="CJ114" s="240"/>
      <c r="CK114" s="240"/>
      <c r="CL114" s="240"/>
      <c r="CM114" s="392">
        <v>0</v>
      </c>
      <c r="CN114" s="277">
        <v>0</v>
      </c>
      <c r="CO114" s="277">
        <v>0</v>
      </c>
      <c r="CP114" s="277">
        <v>0</v>
      </c>
    </row>
    <row r="115" spans="1:94">
      <c r="A115" s="10" t="s">
        <v>494</v>
      </c>
      <c r="B115" s="202"/>
      <c r="C115" s="202"/>
      <c r="D115" s="202"/>
      <c r="E115" s="202"/>
      <c r="F115" s="202"/>
      <c r="G115" s="202"/>
      <c r="H115" s="202"/>
      <c r="I115" s="202"/>
      <c r="J115" s="30">
        <f t="shared" si="35"/>
        <v>0</v>
      </c>
      <c r="K115" s="30">
        <f t="shared" si="36"/>
        <v>0</v>
      </c>
      <c r="L115" s="10" t="s">
        <v>494</v>
      </c>
      <c r="M115" s="372"/>
      <c r="N115" s="372"/>
      <c r="O115" s="372"/>
      <c r="P115" s="372"/>
      <c r="Q115" s="372"/>
      <c r="R115" s="372"/>
      <c r="S115" s="372"/>
      <c r="T115" s="372"/>
      <c r="U115" s="137"/>
      <c r="V115" s="30">
        <f t="shared" si="37"/>
        <v>0</v>
      </c>
      <c r="W115" s="30">
        <f t="shared" si="38"/>
        <v>0</v>
      </c>
      <c r="X115" s="42" t="s">
        <v>494</v>
      </c>
      <c r="Y115" s="202"/>
      <c r="Z115" s="202"/>
      <c r="AA115" s="202"/>
      <c r="AB115" s="202"/>
      <c r="AC115" s="30">
        <f t="shared" si="39"/>
        <v>0</v>
      </c>
      <c r="AD115" s="27">
        <f t="shared" si="40"/>
        <v>0</v>
      </c>
      <c r="AE115" s="202"/>
      <c r="AF115" s="202"/>
      <c r="AG115" s="202"/>
      <c r="AH115" s="202"/>
      <c r="AI115" s="202"/>
      <c r="AJ115" s="202"/>
      <c r="AK115" s="202"/>
      <c r="AL115" s="30">
        <f t="shared" si="41"/>
        <v>0</v>
      </c>
      <c r="AM115" s="137"/>
      <c r="AN115" s="202"/>
      <c r="AO115" s="27"/>
      <c r="CA115" s="239"/>
      <c r="CB115" s="239"/>
      <c r="CC115" s="240"/>
      <c r="CD115" s="240"/>
      <c r="CE115" s="240"/>
      <c r="CF115" s="240"/>
      <c r="CG115" s="240"/>
      <c r="CH115" s="240"/>
      <c r="CI115" s="240"/>
      <c r="CJ115" s="240"/>
      <c r="CK115" s="240"/>
      <c r="CL115" s="240"/>
      <c r="CM115" s="392">
        <v>0</v>
      </c>
      <c r="CN115" s="277">
        <v>0</v>
      </c>
      <c r="CO115" s="277">
        <v>0</v>
      </c>
      <c r="CP115" s="277">
        <v>0</v>
      </c>
    </row>
    <row r="116" spans="1:94">
      <c r="A116" s="10" t="s">
        <v>495</v>
      </c>
      <c r="B116" s="202"/>
      <c r="C116" s="202"/>
      <c r="D116" s="202"/>
      <c r="E116" s="202"/>
      <c r="F116" s="202"/>
      <c r="G116" s="202"/>
      <c r="H116" s="202"/>
      <c r="I116" s="202"/>
      <c r="J116" s="30">
        <f t="shared" si="35"/>
        <v>0</v>
      </c>
      <c r="K116" s="30">
        <f t="shared" si="36"/>
        <v>0</v>
      </c>
      <c r="L116" s="10" t="s">
        <v>495</v>
      </c>
      <c r="M116" s="372"/>
      <c r="N116" s="372"/>
      <c r="O116" s="372"/>
      <c r="P116" s="372"/>
      <c r="Q116" s="372"/>
      <c r="R116" s="372"/>
      <c r="S116" s="372"/>
      <c r="T116" s="372"/>
      <c r="U116" s="137"/>
      <c r="V116" s="30">
        <f t="shared" si="37"/>
        <v>0</v>
      </c>
      <c r="W116" s="30">
        <f t="shared" si="38"/>
        <v>0</v>
      </c>
      <c r="X116" s="10" t="s">
        <v>495</v>
      </c>
      <c r="Y116" s="202"/>
      <c r="Z116" s="202"/>
      <c r="AA116" s="202"/>
      <c r="AB116" s="202"/>
      <c r="AC116" s="30">
        <f t="shared" si="39"/>
        <v>0</v>
      </c>
      <c r="AD116" s="27">
        <f t="shared" si="40"/>
        <v>0</v>
      </c>
      <c r="AE116" s="202"/>
      <c r="AF116" s="202"/>
      <c r="AG116" s="202"/>
      <c r="AH116" s="202"/>
      <c r="AI116" s="202"/>
      <c r="AJ116" s="202"/>
      <c r="AK116" s="202"/>
      <c r="AL116" s="30">
        <f t="shared" si="41"/>
        <v>0</v>
      </c>
      <c r="AM116" s="137"/>
      <c r="AN116" s="202"/>
      <c r="AO116" s="27"/>
      <c r="CA116" s="239"/>
      <c r="CB116" s="239"/>
      <c r="CC116" s="240"/>
      <c r="CD116" s="240"/>
      <c r="CE116" s="240"/>
      <c r="CF116" s="240"/>
      <c r="CG116" s="240"/>
      <c r="CH116" s="240"/>
      <c r="CI116" s="240"/>
      <c r="CJ116" s="240"/>
      <c r="CK116" s="240"/>
      <c r="CL116" s="240"/>
      <c r="CM116" s="392">
        <v>0</v>
      </c>
      <c r="CN116" s="277">
        <v>0</v>
      </c>
      <c r="CO116" s="277">
        <v>0</v>
      </c>
      <c r="CP116" s="277">
        <v>0</v>
      </c>
    </row>
    <row r="117" spans="1:94">
      <c r="A117" s="10" t="s">
        <v>496</v>
      </c>
      <c r="B117" s="202"/>
      <c r="C117" s="202"/>
      <c r="D117" s="202"/>
      <c r="E117" s="202"/>
      <c r="F117" s="202"/>
      <c r="G117" s="202"/>
      <c r="H117" s="202"/>
      <c r="I117" s="202"/>
      <c r="J117" s="30">
        <f t="shared" si="35"/>
        <v>0</v>
      </c>
      <c r="K117" s="30">
        <f t="shared" si="36"/>
        <v>0</v>
      </c>
      <c r="L117" s="10" t="s">
        <v>496</v>
      </c>
      <c r="M117" s="372"/>
      <c r="N117" s="372"/>
      <c r="O117" s="372"/>
      <c r="P117" s="372"/>
      <c r="Q117" s="372"/>
      <c r="R117" s="372"/>
      <c r="S117" s="372"/>
      <c r="T117" s="372"/>
      <c r="U117" s="137"/>
      <c r="V117" s="30">
        <f t="shared" si="37"/>
        <v>0</v>
      </c>
      <c r="W117" s="30">
        <f t="shared" si="38"/>
        <v>0</v>
      </c>
      <c r="X117" s="10" t="s">
        <v>496</v>
      </c>
      <c r="Y117" s="202"/>
      <c r="Z117" s="202"/>
      <c r="AA117" s="202"/>
      <c r="AB117" s="202"/>
      <c r="AC117" s="30">
        <f t="shared" si="39"/>
        <v>0</v>
      </c>
      <c r="AD117" s="27">
        <f t="shared" si="40"/>
        <v>0</v>
      </c>
      <c r="AE117" s="202"/>
      <c r="AF117" s="202"/>
      <c r="AG117" s="202"/>
      <c r="AH117" s="202"/>
      <c r="AI117" s="202"/>
      <c r="AL117" s="30">
        <f t="shared" si="41"/>
        <v>0</v>
      </c>
      <c r="AM117" s="137"/>
      <c r="AN117" s="202"/>
      <c r="AO117" s="27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</row>
    <row r="118" spans="1:94">
      <c r="A118" s="10" t="s">
        <v>497</v>
      </c>
      <c r="B118" s="202"/>
      <c r="C118" s="202"/>
      <c r="D118" s="202"/>
      <c r="E118" s="202"/>
      <c r="F118" s="202"/>
      <c r="G118" s="202"/>
      <c r="H118" s="202"/>
      <c r="I118" s="202"/>
      <c r="J118" s="30">
        <f t="shared" si="35"/>
        <v>0</v>
      </c>
      <c r="K118" s="30">
        <f t="shared" si="36"/>
        <v>0</v>
      </c>
      <c r="L118" s="10" t="s">
        <v>497</v>
      </c>
      <c r="M118" s="372"/>
      <c r="N118" s="372"/>
      <c r="O118" s="372"/>
      <c r="P118" s="372"/>
      <c r="Q118" s="372"/>
      <c r="R118" s="372"/>
      <c r="S118" s="372"/>
      <c r="T118" s="372"/>
      <c r="U118" s="137"/>
      <c r="V118" s="30">
        <f t="shared" si="37"/>
        <v>0</v>
      </c>
      <c r="W118" s="30">
        <f t="shared" si="38"/>
        <v>0</v>
      </c>
      <c r="X118" s="10" t="s">
        <v>497</v>
      </c>
      <c r="Y118" s="202"/>
      <c r="Z118" s="202"/>
      <c r="AA118" s="202"/>
      <c r="AB118" s="202"/>
      <c r="AC118" s="30">
        <f t="shared" si="39"/>
        <v>0</v>
      </c>
      <c r="AD118" s="27">
        <f t="shared" si="40"/>
        <v>0</v>
      </c>
      <c r="AE118" s="202"/>
      <c r="AF118" s="202"/>
      <c r="AG118" s="202"/>
      <c r="AH118" s="202"/>
      <c r="AI118" s="202"/>
      <c r="AJ118" s="202"/>
      <c r="AK118" s="202"/>
      <c r="AL118" s="30">
        <f t="shared" si="41"/>
        <v>0</v>
      </c>
      <c r="AM118" s="137"/>
      <c r="AN118" s="202"/>
      <c r="AO118" s="27"/>
    </row>
    <row r="119" spans="1:94">
      <c r="A119" s="10" t="s">
        <v>498</v>
      </c>
      <c r="B119" s="202"/>
      <c r="C119" s="202"/>
      <c r="D119" s="202"/>
      <c r="E119" s="202"/>
      <c r="F119" s="202"/>
      <c r="G119" s="202"/>
      <c r="H119" s="202"/>
      <c r="I119" s="202"/>
      <c r="J119" s="30">
        <f t="shared" si="35"/>
        <v>0</v>
      </c>
      <c r="K119" s="30">
        <f t="shared" si="36"/>
        <v>0</v>
      </c>
      <c r="L119" s="10" t="s">
        <v>498</v>
      </c>
      <c r="M119" s="372"/>
      <c r="N119" s="372"/>
      <c r="O119" s="372"/>
      <c r="P119" s="372"/>
      <c r="Q119" s="372"/>
      <c r="R119" s="372"/>
      <c r="S119" s="372"/>
      <c r="T119" s="372"/>
      <c r="U119" s="137"/>
      <c r="V119" s="30">
        <f t="shared" si="37"/>
        <v>0</v>
      </c>
      <c r="W119" s="30">
        <f t="shared" si="38"/>
        <v>0</v>
      </c>
      <c r="X119" s="10" t="s">
        <v>498</v>
      </c>
      <c r="Y119" s="202"/>
      <c r="Z119" s="202"/>
      <c r="AA119" s="202"/>
      <c r="AB119" s="202"/>
      <c r="AC119" s="30">
        <f t="shared" si="39"/>
        <v>0</v>
      </c>
      <c r="AD119" s="27">
        <f t="shared" si="40"/>
        <v>0</v>
      </c>
      <c r="AE119" s="202"/>
      <c r="AF119" s="202"/>
      <c r="AG119" s="202"/>
      <c r="AH119" s="202"/>
      <c r="AI119" s="202"/>
      <c r="AJ119" s="202"/>
      <c r="AK119" s="202"/>
      <c r="AL119" s="30">
        <f t="shared" si="41"/>
        <v>0</v>
      </c>
      <c r="AM119" s="137"/>
      <c r="AN119" s="202"/>
      <c r="AO119" s="27"/>
    </row>
    <row r="120" spans="1:94">
      <c r="A120" s="10" t="s">
        <v>499</v>
      </c>
      <c r="B120" s="202"/>
      <c r="C120" s="202"/>
      <c r="D120" s="202"/>
      <c r="E120" s="202"/>
      <c r="F120" s="202"/>
      <c r="G120" s="202"/>
      <c r="H120" s="202"/>
      <c r="I120" s="202"/>
      <c r="J120" s="30">
        <f t="shared" si="35"/>
        <v>0</v>
      </c>
      <c r="K120" s="30">
        <f t="shared" si="36"/>
        <v>0</v>
      </c>
      <c r="L120" s="10" t="s">
        <v>499</v>
      </c>
      <c r="M120" s="372"/>
      <c r="N120" s="372"/>
      <c r="O120" s="372"/>
      <c r="P120" s="372"/>
      <c r="Q120" s="372"/>
      <c r="R120" s="372"/>
      <c r="S120" s="372"/>
      <c r="T120" s="372"/>
      <c r="U120" s="137"/>
      <c r="V120" s="30">
        <f t="shared" si="37"/>
        <v>0</v>
      </c>
      <c r="W120" s="30">
        <f t="shared" si="38"/>
        <v>0</v>
      </c>
      <c r="X120" s="10" t="s">
        <v>499</v>
      </c>
      <c r="Y120" s="202"/>
      <c r="Z120" s="202"/>
      <c r="AA120" s="202"/>
      <c r="AB120" s="202"/>
      <c r="AC120" s="30">
        <f t="shared" si="39"/>
        <v>0</v>
      </c>
      <c r="AD120" s="27">
        <f t="shared" si="40"/>
        <v>0</v>
      </c>
      <c r="AE120" s="202"/>
      <c r="AF120" s="202"/>
      <c r="AG120" s="202"/>
      <c r="AH120" s="202"/>
      <c r="AJ120" s="202"/>
      <c r="AK120" s="202"/>
      <c r="AL120" s="30">
        <f t="shared" si="41"/>
        <v>0</v>
      </c>
      <c r="AM120" s="137"/>
      <c r="AN120" s="202"/>
      <c r="AO120" s="27"/>
    </row>
    <row r="121" spans="1:94">
      <c r="A121" s="10" t="s">
        <v>500</v>
      </c>
      <c r="B121" s="202"/>
      <c r="C121" s="202"/>
      <c r="D121" s="202"/>
      <c r="E121" s="202"/>
      <c r="F121" s="202"/>
      <c r="G121" s="202"/>
      <c r="H121" s="202"/>
      <c r="I121" s="202"/>
      <c r="J121" s="30">
        <f t="shared" si="35"/>
        <v>0</v>
      </c>
      <c r="K121" s="30">
        <f t="shared" si="36"/>
        <v>0</v>
      </c>
      <c r="L121" s="10" t="s">
        <v>500</v>
      </c>
      <c r="M121" s="372"/>
      <c r="N121" s="372"/>
      <c r="O121" s="372"/>
      <c r="P121" s="372"/>
      <c r="Q121" s="372"/>
      <c r="R121" s="372"/>
      <c r="S121" s="372"/>
      <c r="T121" s="372"/>
      <c r="U121" s="137"/>
      <c r="V121" s="30">
        <f t="shared" si="37"/>
        <v>0</v>
      </c>
      <c r="W121" s="30">
        <f t="shared" si="38"/>
        <v>0</v>
      </c>
      <c r="X121" s="10" t="s">
        <v>500</v>
      </c>
      <c r="Y121" s="202"/>
      <c r="Z121" s="202"/>
      <c r="AA121" s="202"/>
      <c r="AB121" s="202"/>
      <c r="AC121" s="30">
        <f t="shared" si="39"/>
        <v>0</v>
      </c>
      <c r="AD121" s="27">
        <f t="shared" si="40"/>
        <v>0</v>
      </c>
      <c r="AG121" s="202"/>
      <c r="AH121" s="202"/>
      <c r="AJ121" s="202"/>
      <c r="AK121" s="202"/>
      <c r="AL121" s="30">
        <f t="shared" si="41"/>
        <v>0</v>
      </c>
      <c r="AM121" s="137"/>
      <c r="AN121" s="202"/>
      <c r="AO121" s="27"/>
    </row>
    <row r="122" spans="1:94">
      <c r="A122" s="10" t="s">
        <v>501</v>
      </c>
      <c r="B122" s="202"/>
      <c r="C122" s="202"/>
      <c r="D122" s="202"/>
      <c r="E122" s="202"/>
      <c r="F122" s="202"/>
      <c r="G122" s="202"/>
      <c r="H122" s="202"/>
      <c r="I122" s="202"/>
      <c r="J122" s="30">
        <f t="shared" si="35"/>
        <v>0</v>
      </c>
      <c r="K122" s="30">
        <f t="shared" si="36"/>
        <v>0</v>
      </c>
      <c r="L122" s="10" t="s">
        <v>501</v>
      </c>
      <c r="M122" s="372"/>
      <c r="N122" s="372"/>
      <c r="O122" s="372"/>
      <c r="P122" s="372"/>
      <c r="Q122" s="372"/>
      <c r="R122" s="372"/>
      <c r="S122" s="372"/>
      <c r="T122" s="372"/>
      <c r="U122" s="137"/>
      <c r="V122" s="30">
        <f t="shared" si="37"/>
        <v>0</v>
      </c>
      <c r="W122" s="30">
        <f t="shared" si="38"/>
        <v>0</v>
      </c>
      <c r="X122" s="10" t="s">
        <v>501</v>
      </c>
      <c r="Y122" s="202"/>
      <c r="Z122" s="202"/>
      <c r="AA122" s="202"/>
      <c r="AB122" s="202"/>
      <c r="AC122" s="30">
        <f t="shared" si="39"/>
        <v>0</v>
      </c>
      <c r="AD122" s="27">
        <f t="shared" si="40"/>
        <v>0</v>
      </c>
      <c r="AE122" s="202"/>
      <c r="AF122" s="202"/>
      <c r="AG122" s="202"/>
      <c r="AH122" s="202"/>
      <c r="AI122" s="202"/>
      <c r="AJ122" s="202"/>
      <c r="AK122" s="202"/>
      <c r="AL122" s="30">
        <f t="shared" si="41"/>
        <v>0</v>
      </c>
      <c r="AM122" s="137"/>
      <c r="AN122" s="202"/>
      <c r="AO122" s="27"/>
    </row>
    <row r="123" spans="1:94">
      <c r="A123" s="8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8"/>
      <c r="M123" s="223"/>
      <c r="N123" s="223"/>
      <c r="O123" s="223"/>
      <c r="P123" s="223"/>
      <c r="Q123" s="223"/>
      <c r="R123" s="223"/>
      <c r="S123" s="223"/>
      <c r="T123" s="223"/>
      <c r="U123" s="137"/>
      <c r="V123" s="34"/>
      <c r="W123" s="34"/>
      <c r="X123" s="8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  <c r="AO123" s="34"/>
    </row>
    <row r="125" spans="1:94">
      <c r="A125" s="22" t="s">
        <v>558</v>
      </c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 t="s">
        <v>559</v>
      </c>
      <c r="M125" s="106"/>
      <c r="N125" s="106"/>
      <c r="O125" s="106"/>
      <c r="P125" s="106"/>
      <c r="Q125" s="106"/>
      <c r="R125" s="106"/>
      <c r="S125" s="106"/>
      <c r="T125" s="106"/>
      <c r="U125" s="22"/>
      <c r="V125" s="22"/>
      <c r="W125" s="22"/>
      <c r="X125" s="22" t="s">
        <v>560</v>
      </c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</row>
    <row r="126" spans="1:94">
      <c r="A126" s="22" t="s">
        <v>372</v>
      </c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 t="s">
        <v>372</v>
      </c>
      <c r="M126" s="106"/>
      <c r="N126" s="106"/>
      <c r="O126" s="106"/>
      <c r="P126" s="106"/>
      <c r="Q126" s="106"/>
      <c r="R126" s="106"/>
      <c r="S126" s="106"/>
      <c r="T126" s="106"/>
      <c r="U126" s="22"/>
      <c r="V126" s="22"/>
      <c r="W126" s="22"/>
      <c r="X126" s="22" t="s">
        <v>373</v>
      </c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</row>
    <row r="127" spans="1:94">
      <c r="A127" s="22" t="s">
        <v>1</v>
      </c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 t="s">
        <v>1</v>
      </c>
      <c r="M127" s="106"/>
      <c r="N127" s="106"/>
      <c r="O127" s="106"/>
      <c r="P127" s="106"/>
      <c r="Q127" s="106"/>
      <c r="R127" s="106"/>
      <c r="S127" s="106"/>
      <c r="T127" s="106"/>
      <c r="U127" s="22"/>
      <c r="V127" s="22"/>
      <c r="W127" s="22"/>
      <c r="X127" s="22" t="s">
        <v>1</v>
      </c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</row>
    <row r="129" spans="1:82">
      <c r="A129" s="23" t="s">
        <v>458</v>
      </c>
      <c r="H129" t="s">
        <v>376</v>
      </c>
      <c r="L129" s="23" t="s">
        <v>458</v>
      </c>
      <c r="S129" s="21" t="s">
        <v>376</v>
      </c>
      <c r="X129" s="23" t="s">
        <v>458</v>
      </c>
      <c r="AL129" t="s">
        <v>376</v>
      </c>
    </row>
    <row r="131" spans="1:82">
      <c r="A131" s="4"/>
      <c r="B131" s="5" t="s">
        <v>544</v>
      </c>
      <c r="C131" s="6"/>
      <c r="D131" s="5" t="s">
        <v>545</v>
      </c>
      <c r="E131" s="6"/>
      <c r="F131" s="5" t="s">
        <v>546</v>
      </c>
      <c r="G131" s="6"/>
      <c r="H131" s="5" t="s">
        <v>547</v>
      </c>
      <c r="I131" s="6"/>
      <c r="J131" s="5" t="s">
        <v>377</v>
      </c>
      <c r="K131" s="6"/>
      <c r="L131" s="4"/>
      <c r="M131" s="53" t="s">
        <v>544</v>
      </c>
      <c r="N131" s="54"/>
      <c r="O131" s="53" t="s">
        <v>545</v>
      </c>
      <c r="P131" s="54"/>
      <c r="Q131" s="53" t="s">
        <v>546</v>
      </c>
      <c r="R131" s="54"/>
      <c r="S131" s="53" t="s">
        <v>547</v>
      </c>
      <c r="T131" s="54"/>
      <c r="U131" s="128"/>
      <c r="V131" s="5" t="s">
        <v>377</v>
      </c>
      <c r="W131" s="6"/>
      <c r="X131" s="4"/>
      <c r="Y131" s="129"/>
      <c r="Z131" s="130"/>
      <c r="AA131" s="130"/>
      <c r="AB131" s="130"/>
      <c r="AC131" s="131"/>
      <c r="AD131" s="788" t="s">
        <v>384</v>
      </c>
      <c r="AE131" s="788"/>
      <c r="AF131" s="25"/>
      <c r="AG131" s="5" t="s">
        <v>548</v>
      </c>
      <c r="AH131" s="24"/>
      <c r="AI131" s="24"/>
      <c r="AJ131" s="24"/>
      <c r="AK131" s="24"/>
      <c r="AL131" s="24"/>
      <c r="AM131" s="837"/>
      <c r="AN131" s="5" t="s">
        <v>386</v>
      </c>
      <c r="AO131" s="6"/>
    </row>
    <row r="132" spans="1:82">
      <c r="A132" s="8" t="s">
        <v>387</v>
      </c>
      <c r="B132" s="9" t="s">
        <v>388</v>
      </c>
      <c r="C132" s="9" t="s">
        <v>389</v>
      </c>
      <c r="D132" s="9" t="s">
        <v>388</v>
      </c>
      <c r="E132" s="9" t="s">
        <v>389</v>
      </c>
      <c r="F132" s="9" t="s">
        <v>388</v>
      </c>
      <c r="G132" s="9" t="s">
        <v>389</v>
      </c>
      <c r="H132" s="9" t="s">
        <v>388</v>
      </c>
      <c r="I132" s="9" t="s">
        <v>389</v>
      </c>
      <c r="J132" s="9" t="s">
        <v>388</v>
      </c>
      <c r="K132" s="9" t="s">
        <v>389</v>
      </c>
      <c r="L132" s="8" t="s">
        <v>387</v>
      </c>
      <c r="M132" s="56" t="s">
        <v>388</v>
      </c>
      <c r="N132" s="56" t="s">
        <v>389</v>
      </c>
      <c r="O132" s="56" t="s">
        <v>388</v>
      </c>
      <c r="P132" s="56" t="s">
        <v>389</v>
      </c>
      <c r="Q132" s="56" t="s">
        <v>388</v>
      </c>
      <c r="R132" s="56" t="s">
        <v>389</v>
      </c>
      <c r="S132" s="56" t="s">
        <v>388</v>
      </c>
      <c r="T132" s="56" t="s">
        <v>389</v>
      </c>
      <c r="U132" s="132"/>
      <c r="V132" s="9" t="s">
        <v>388</v>
      </c>
      <c r="W132" s="9" t="s">
        <v>389</v>
      </c>
      <c r="X132" s="8" t="s">
        <v>387</v>
      </c>
      <c r="Y132" s="133" t="s">
        <v>383</v>
      </c>
      <c r="Z132" s="97"/>
      <c r="AA132" s="97"/>
      <c r="AB132" s="97"/>
      <c r="AC132" s="36"/>
      <c r="AD132" s="24" t="s">
        <v>390</v>
      </c>
      <c r="AE132" s="24"/>
      <c r="AF132" s="755"/>
      <c r="AG132" s="787" t="s">
        <v>391</v>
      </c>
      <c r="AH132" s="134" t="s">
        <v>392</v>
      </c>
      <c r="AI132" s="134" t="s">
        <v>549</v>
      </c>
      <c r="AJ132" s="135" t="s">
        <v>393</v>
      </c>
      <c r="AK132" s="135"/>
      <c r="AL132" s="11"/>
      <c r="AM132" s="844" t="s">
        <v>111</v>
      </c>
      <c r="AN132" s="134" t="s">
        <v>394</v>
      </c>
      <c r="AO132" s="11"/>
    </row>
    <row r="133" spans="1:82">
      <c r="A133" s="10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10"/>
      <c r="M133" s="290"/>
      <c r="N133" s="290"/>
      <c r="O133" s="290"/>
      <c r="P133" s="290"/>
      <c r="Q133" s="290"/>
      <c r="R133" s="290"/>
      <c r="S133" s="290"/>
      <c r="T133" s="290"/>
      <c r="U133" s="35"/>
      <c r="V133" s="26"/>
      <c r="W133" s="26"/>
      <c r="X133" s="4"/>
      <c r="Y133" s="793" t="s">
        <v>550</v>
      </c>
      <c r="Z133" s="793" t="s">
        <v>551</v>
      </c>
      <c r="AA133" s="793" t="s">
        <v>552</v>
      </c>
      <c r="AB133" s="793" t="s">
        <v>553</v>
      </c>
      <c r="AC133" s="19" t="s">
        <v>395</v>
      </c>
      <c r="AD133" s="930" t="s">
        <v>86</v>
      </c>
      <c r="AE133" s="789" t="s">
        <v>401</v>
      </c>
      <c r="AF133" s="790" t="s">
        <v>402</v>
      </c>
      <c r="AG133" s="28" t="s">
        <v>403</v>
      </c>
      <c r="AH133" s="28" t="s">
        <v>404</v>
      </c>
      <c r="AI133" s="28" t="s">
        <v>554</v>
      </c>
      <c r="AJ133" s="136" t="s">
        <v>403</v>
      </c>
      <c r="AK133" s="136"/>
      <c r="AL133" s="28" t="s">
        <v>395</v>
      </c>
      <c r="AM133" s="28"/>
      <c r="AN133" s="136" t="s">
        <v>405</v>
      </c>
      <c r="AO133" s="19" t="s">
        <v>406</v>
      </c>
    </row>
    <row r="134" spans="1:82">
      <c r="A134" s="14" t="s">
        <v>407</v>
      </c>
      <c r="B134" s="30">
        <f t="shared" ref="B134:I134" si="42">SUM(B136:B153)</f>
        <v>2363</v>
      </c>
      <c r="C134" s="30">
        <f t="shared" si="42"/>
        <v>2483</v>
      </c>
      <c r="D134" s="30">
        <f t="shared" si="42"/>
        <v>1972</v>
      </c>
      <c r="E134" s="30">
        <f t="shared" si="42"/>
        <v>1843</v>
      </c>
      <c r="F134" s="30">
        <f t="shared" si="42"/>
        <v>1361</v>
      </c>
      <c r="G134" s="30">
        <f t="shared" si="42"/>
        <v>1404</v>
      </c>
      <c r="H134" s="30">
        <f t="shared" si="42"/>
        <v>1865</v>
      </c>
      <c r="I134" s="30">
        <f t="shared" si="42"/>
        <v>1881</v>
      </c>
      <c r="J134" s="30">
        <f>SUM(J136:J153)</f>
        <v>7561</v>
      </c>
      <c r="K134" s="30">
        <f>SUM(K136:K153)</f>
        <v>7611</v>
      </c>
      <c r="L134" s="14" t="s">
        <v>407</v>
      </c>
      <c r="M134" s="29">
        <f t="shared" ref="M134:T134" si="43">SUM(M136:M153)</f>
        <v>276</v>
      </c>
      <c r="N134" s="29">
        <f t="shared" si="43"/>
        <v>257</v>
      </c>
      <c r="O134" s="29">
        <f t="shared" si="43"/>
        <v>146</v>
      </c>
      <c r="P134" s="29">
        <f t="shared" si="43"/>
        <v>142</v>
      </c>
      <c r="Q134" s="29">
        <f t="shared" si="43"/>
        <v>136</v>
      </c>
      <c r="R134" s="29">
        <f t="shared" si="43"/>
        <v>131</v>
      </c>
      <c r="S134" s="29">
        <f t="shared" si="43"/>
        <v>472</v>
      </c>
      <c r="T134" s="29">
        <f t="shared" si="43"/>
        <v>474</v>
      </c>
      <c r="U134" s="137"/>
      <c r="V134" s="30">
        <f>SUM(V136:V153)</f>
        <v>1030</v>
      </c>
      <c r="W134" s="30">
        <f>SUM(W136:W153)</f>
        <v>1004</v>
      </c>
      <c r="X134" s="14" t="s">
        <v>407</v>
      </c>
      <c r="Y134" s="30">
        <f t="shared" ref="Y134:AO134" si="44">SUM(Y136:Y153)</f>
        <v>96</v>
      </c>
      <c r="Z134" s="30">
        <f t="shared" si="44"/>
        <v>83</v>
      </c>
      <c r="AA134" s="30">
        <f t="shared" si="44"/>
        <v>71</v>
      </c>
      <c r="AB134" s="30">
        <f t="shared" si="44"/>
        <v>80</v>
      </c>
      <c r="AC134" s="30">
        <f>SUM(AC136:AC153)</f>
        <v>330</v>
      </c>
      <c r="AD134" s="30">
        <f t="shared" si="44"/>
        <v>361</v>
      </c>
      <c r="AE134" s="30">
        <f t="shared" si="44"/>
        <v>347</v>
      </c>
      <c r="AF134" s="30">
        <f t="shared" si="44"/>
        <v>15</v>
      </c>
      <c r="AG134" s="30">
        <f t="shared" si="44"/>
        <v>477</v>
      </c>
      <c r="AH134" s="30">
        <f t="shared" si="44"/>
        <v>0</v>
      </c>
      <c r="AI134" s="30">
        <f t="shared" si="44"/>
        <v>14</v>
      </c>
      <c r="AJ134" s="30">
        <f t="shared" si="44"/>
        <v>63</v>
      </c>
      <c r="AK134" s="30"/>
      <c r="AL134" s="30">
        <f t="shared" si="44"/>
        <v>540</v>
      </c>
      <c r="AM134" s="30"/>
      <c r="AN134" s="965">
        <f t="shared" si="44"/>
        <v>68</v>
      </c>
      <c r="AO134" s="30">
        <f t="shared" si="44"/>
        <v>0</v>
      </c>
      <c r="BY134" s="35"/>
      <c r="BZ134" s="35"/>
      <c r="CA134" s="35"/>
    </row>
    <row r="135" spans="1:82">
      <c r="A135" s="1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10"/>
      <c r="M135" s="31"/>
      <c r="N135" s="31"/>
      <c r="O135" s="31"/>
      <c r="P135" s="31"/>
      <c r="Q135" s="31"/>
      <c r="R135" s="31"/>
      <c r="S135" s="31"/>
      <c r="T135" s="31"/>
      <c r="U135" s="35"/>
      <c r="V135" s="27"/>
      <c r="W135" s="27"/>
      <c r="X135" s="10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64"/>
      <c r="AO135" s="27"/>
      <c r="BY135" s="35"/>
      <c r="BZ135" s="35"/>
      <c r="CA135" s="238"/>
      <c r="CB135" s="238"/>
      <c r="CC135" s="238"/>
    </row>
    <row r="136" spans="1:82">
      <c r="A136" s="10" t="s">
        <v>459</v>
      </c>
      <c r="B136" s="27">
        <v>877</v>
      </c>
      <c r="C136" s="27">
        <v>918</v>
      </c>
      <c r="D136" s="27">
        <v>657</v>
      </c>
      <c r="E136" s="27">
        <v>683</v>
      </c>
      <c r="F136" s="27">
        <v>465</v>
      </c>
      <c r="G136" s="27">
        <v>531</v>
      </c>
      <c r="H136" s="27">
        <v>612</v>
      </c>
      <c r="I136" s="27">
        <v>670</v>
      </c>
      <c r="J136" s="30">
        <f t="shared" ref="J136:J153" si="45">B136+D136+F136+H136</f>
        <v>2611</v>
      </c>
      <c r="K136" s="30">
        <f t="shared" ref="K136:K153" si="46">C136+E136+G136+I136</f>
        <v>2802</v>
      </c>
      <c r="L136" s="10" t="s">
        <v>459</v>
      </c>
      <c r="M136" s="31">
        <v>112</v>
      </c>
      <c r="N136" s="31">
        <v>88</v>
      </c>
      <c r="O136" s="31">
        <v>51</v>
      </c>
      <c r="P136" s="31">
        <v>39</v>
      </c>
      <c r="Q136" s="31">
        <v>42</v>
      </c>
      <c r="R136" s="31">
        <v>47</v>
      </c>
      <c r="S136" s="31">
        <v>158</v>
      </c>
      <c r="T136" s="31">
        <v>151</v>
      </c>
      <c r="U136" s="35">
        <v>190</v>
      </c>
      <c r="V136" s="30">
        <f t="shared" ref="V136:V153" si="47">M136+O136+Q136+S136</f>
        <v>363</v>
      </c>
      <c r="W136" s="30">
        <f t="shared" ref="W136:W153" si="48">N136+P136+R136+T136</f>
        <v>325</v>
      </c>
      <c r="X136" s="10" t="s">
        <v>459</v>
      </c>
      <c r="Y136" s="27">
        <v>29</v>
      </c>
      <c r="Z136" s="27">
        <v>25</v>
      </c>
      <c r="AA136" s="27">
        <v>20</v>
      </c>
      <c r="AB136" s="27">
        <v>24</v>
      </c>
      <c r="AC136" s="30">
        <f t="shared" ref="AC136:AC153" si="49">SUM(Y136:AB136)</f>
        <v>98</v>
      </c>
      <c r="AD136" s="27">
        <v>91</v>
      </c>
      <c r="AE136" s="27">
        <v>91</v>
      </c>
      <c r="AF136" s="27">
        <v>0</v>
      </c>
      <c r="AG136" s="27">
        <v>123</v>
      </c>
      <c r="AH136" s="27"/>
      <c r="AI136" s="195">
        <v>1</v>
      </c>
      <c r="AJ136" s="195">
        <v>32</v>
      </c>
      <c r="AK136" s="195"/>
      <c r="AL136" s="195">
        <f>+AG136+AJ136</f>
        <v>155</v>
      </c>
      <c r="AM136" s="195"/>
      <c r="AN136" s="64">
        <v>16</v>
      </c>
      <c r="AO136" s="27"/>
      <c r="BY136" s="35"/>
      <c r="BZ136" s="240"/>
      <c r="CA136" s="238"/>
      <c r="CB136" s="238"/>
      <c r="CC136" s="238"/>
      <c r="CD136" s="20"/>
    </row>
    <row r="137" spans="1:82" s="184" customFormat="1">
      <c r="A137" s="235" t="s">
        <v>460</v>
      </c>
      <c r="B137" s="195"/>
      <c r="C137" s="195"/>
      <c r="D137" s="195"/>
      <c r="E137" s="195"/>
      <c r="F137" s="195"/>
      <c r="G137" s="195"/>
      <c r="H137" s="195"/>
      <c r="I137" s="195"/>
      <c r="J137" s="193">
        <f t="shared" si="45"/>
        <v>0</v>
      </c>
      <c r="K137" s="193">
        <f t="shared" si="46"/>
        <v>0</v>
      </c>
      <c r="L137" s="235" t="s">
        <v>460</v>
      </c>
      <c r="M137" s="194"/>
      <c r="N137" s="194"/>
      <c r="O137" s="194"/>
      <c r="P137" s="194"/>
      <c r="Q137" s="194"/>
      <c r="R137" s="194"/>
      <c r="S137" s="194"/>
      <c r="T137" s="194"/>
      <c r="U137" s="275">
        <v>0</v>
      </c>
      <c r="V137" s="193">
        <f t="shared" si="47"/>
        <v>0</v>
      </c>
      <c r="W137" s="193">
        <f t="shared" si="48"/>
        <v>0</v>
      </c>
      <c r="X137" s="235" t="s">
        <v>460</v>
      </c>
      <c r="Y137" s="195"/>
      <c r="Z137" s="195"/>
      <c r="AA137" s="195"/>
      <c r="AB137" s="195"/>
      <c r="AC137" s="193">
        <f t="shared" si="49"/>
        <v>0</v>
      </c>
      <c r="AD137" s="27"/>
      <c r="AE137" s="195"/>
      <c r="AF137" s="195"/>
      <c r="AG137" s="195"/>
      <c r="AH137" s="195"/>
      <c r="AI137" s="195"/>
      <c r="AJ137" s="195"/>
      <c r="AK137" s="195"/>
      <c r="AL137" s="195">
        <f t="shared" ref="AL137:AL153" si="50">+AG137+AJ137</f>
        <v>0</v>
      </c>
      <c r="AM137" s="195"/>
      <c r="AN137" s="190"/>
      <c r="AO137" s="195"/>
      <c r="BY137" s="275"/>
      <c r="BZ137" s="275"/>
      <c r="CA137" s="238"/>
      <c r="CB137" s="240"/>
      <c r="CC137" s="240"/>
      <c r="CD137" s="20"/>
    </row>
    <row r="138" spans="1:82">
      <c r="A138" s="10" t="s">
        <v>461</v>
      </c>
      <c r="B138" s="27">
        <v>347</v>
      </c>
      <c r="C138" s="27">
        <v>324</v>
      </c>
      <c r="D138" s="27">
        <v>351</v>
      </c>
      <c r="E138" s="27">
        <v>286</v>
      </c>
      <c r="F138" s="27">
        <v>246</v>
      </c>
      <c r="G138" s="27">
        <v>216</v>
      </c>
      <c r="H138" s="27">
        <v>450</v>
      </c>
      <c r="I138" s="27">
        <v>448</v>
      </c>
      <c r="J138" s="30">
        <f t="shared" si="45"/>
        <v>1394</v>
      </c>
      <c r="K138" s="30">
        <f t="shared" si="46"/>
        <v>1274</v>
      </c>
      <c r="L138" s="10" t="s">
        <v>461</v>
      </c>
      <c r="M138" s="31">
        <v>12</v>
      </c>
      <c r="N138" s="31">
        <v>18</v>
      </c>
      <c r="O138" s="31">
        <v>5</v>
      </c>
      <c r="P138" s="31">
        <v>6</v>
      </c>
      <c r="Q138" s="31">
        <v>12</v>
      </c>
      <c r="R138" s="31">
        <v>4</v>
      </c>
      <c r="S138" s="31">
        <v>89</v>
      </c>
      <c r="T138" s="31">
        <v>87</v>
      </c>
      <c r="U138" s="35">
        <v>156</v>
      </c>
      <c r="V138" s="30">
        <f t="shared" si="47"/>
        <v>118</v>
      </c>
      <c r="W138" s="30">
        <f t="shared" si="48"/>
        <v>115</v>
      </c>
      <c r="X138" s="10" t="s">
        <v>461</v>
      </c>
      <c r="Y138" s="27">
        <v>17</v>
      </c>
      <c r="Z138" s="27">
        <v>15</v>
      </c>
      <c r="AA138" s="27">
        <v>15</v>
      </c>
      <c r="AB138" s="27">
        <v>18</v>
      </c>
      <c r="AC138" s="30">
        <f t="shared" si="49"/>
        <v>65</v>
      </c>
      <c r="AD138" s="27">
        <v>76</v>
      </c>
      <c r="AE138" s="27">
        <v>71</v>
      </c>
      <c r="AF138" s="27">
        <v>6</v>
      </c>
      <c r="AG138" s="27">
        <v>108</v>
      </c>
      <c r="AH138" s="27"/>
      <c r="AI138" s="161">
        <v>0</v>
      </c>
      <c r="AJ138" s="195">
        <v>0</v>
      </c>
      <c r="AK138" s="195"/>
      <c r="AL138" s="195">
        <f t="shared" si="50"/>
        <v>108</v>
      </c>
      <c r="AM138" s="195"/>
      <c r="AN138" s="190">
        <v>12</v>
      </c>
      <c r="AO138" s="27"/>
      <c r="BY138" s="35"/>
      <c r="BZ138" s="240"/>
      <c r="CA138" s="238"/>
      <c r="CB138" s="240"/>
      <c r="CC138" s="240"/>
      <c r="CD138" s="147"/>
    </row>
    <row r="139" spans="1:82">
      <c r="A139" s="10" t="s">
        <v>462</v>
      </c>
      <c r="B139" s="27">
        <v>131</v>
      </c>
      <c r="C139" s="27">
        <v>127</v>
      </c>
      <c r="D139" s="27">
        <v>112</v>
      </c>
      <c r="E139" s="27">
        <v>89</v>
      </c>
      <c r="F139" s="27">
        <v>67</v>
      </c>
      <c r="G139" s="27">
        <v>73</v>
      </c>
      <c r="H139" s="27">
        <v>83</v>
      </c>
      <c r="I139" s="27">
        <v>73</v>
      </c>
      <c r="J139" s="30">
        <f t="shared" si="45"/>
        <v>393</v>
      </c>
      <c r="K139" s="30">
        <f t="shared" si="46"/>
        <v>362</v>
      </c>
      <c r="L139" s="10" t="s">
        <v>462</v>
      </c>
      <c r="M139" s="31">
        <v>8</v>
      </c>
      <c r="N139" s="31">
        <v>12</v>
      </c>
      <c r="O139" s="31">
        <v>5</v>
      </c>
      <c r="P139" s="31">
        <v>5</v>
      </c>
      <c r="Q139" s="31">
        <v>6</v>
      </c>
      <c r="R139" s="31">
        <v>7</v>
      </c>
      <c r="S139" s="31">
        <v>16</v>
      </c>
      <c r="T139" s="31">
        <v>14</v>
      </c>
      <c r="U139" s="35">
        <v>5</v>
      </c>
      <c r="V139" s="30">
        <f t="shared" si="47"/>
        <v>35</v>
      </c>
      <c r="W139" s="30">
        <f t="shared" si="48"/>
        <v>38</v>
      </c>
      <c r="X139" s="10" t="s">
        <v>462</v>
      </c>
      <c r="Y139" s="27">
        <v>8</v>
      </c>
      <c r="Z139" s="27">
        <v>7</v>
      </c>
      <c r="AA139" s="27">
        <v>7</v>
      </c>
      <c r="AB139" s="27">
        <v>7</v>
      </c>
      <c r="AC139" s="30">
        <f t="shared" si="49"/>
        <v>29</v>
      </c>
      <c r="AD139" s="27">
        <v>41</v>
      </c>
      <c r="AE139" s="27">
        <v>39</v>
      </c>
      <c r="AF139" s="27">
        <v>2</v>
      </c>
      <c r="AG139" s="27">
        <v>37</v>
      </c>
      <c r="AH139" s="27"/>
      <c r="AI139" s="161">
        <v>0</v>
      </c>
      <c r="AJ139" s="195">
        <v>7</v>
      </c>
      <c r="AK139" s="195"/>
      <c r="AL139" s="195">
        <f t="shared" si="50"/>
        <v>44</v>
      </c>
      <c r="AM139" s="195"/>
      <c r="AN139" s="190">
        <v>8</v>
      </c>
      <c r="AO139" s="27"/>
      <c r="BY139" s="275"/>
      <c r="BZ139" s="240"/>
      <c r="CA139" s="238"/>
      <c r="CB139" s="240"/>
      <c r="CC139" s="240"/>
      <c r="CD139" s="20"/>
    </row>
    <row r="140" spans="1:82">
      <c r="A140" s="10" t="s">
        <v>463</v>
      </c>
      <c r="B140" s="27">
        <v>41</v>
      </c>
      <c r="C140" s="27">
        <v>25</v>
      </c>
      <c r="D140" s="27">
        <v>28</v>
      </c>
      <c r="E140" s="27">
        <v>17</v>
      </c>
      <c r="F140" s="27">
        <v>39</v>
      </c>
      <c r="G140" s="27">
        <v>14</v>
      </c>
      <c r="H140" s="27">
        <v>30</v>
      </c>
      <c r="I140" s="27">
        <v>20</v>
      </c>
      <c r="J140" s="30">
        <f t="shared" si="45"/>
        <v>138</v>
      </c>
      <c r="K140" s="30">
        <f t="shared" si="46"/>
        <v>76</v>
      </c>
      <c r="L140" s="10" t="s">
        <v>463</v>
      </c>
      <c r="M140" s="31">
        <v>1</v>
      </c>
      <c r="N140" s="31">
        <v>1</v>
      </c>
      <c r="O140" s="31">
        <v>1</v>
      </c>
      <c r="P140" s="31">
        <v>2</v>
      </c>
      <c r="Q140" s="31">
        <v>8</v>
      </c>
      <c r="R140" s="31">
        <v>2</v>
      </c>
      <c r="S140" s="31">
        <v>10</v>
      </c>
      <c r="T140" s="31">
        <v>7</v>
      </c>
      <c r="U140" s="35">
        <v>16</v>
      </c>
      <c r="V140" s="30">
        <f t="shared" si="47"/>
        <v>20</v>
      </c>
      <c r="W140" s="30">
        <f t="shared" si="48"/>
        <v>12</v>
      </c>
      <c r="X140" s="10" t="s">
        <v>463</v>
      </c>
      <c r="Y140" s="27">
        <v>2</v>
      </c>
      <c r="Z140" s="27">
        <v>1</v>
      </c>
      <c r="AA140" s="27">
        <v>1</v>
      </c>
      <c r="AB140" s="27">
        <v>1</v>
      </c>
      <c r="AC140" s="30">
        <f t="shared" si="49"/>
        <v>5</v>
      </c>
      <c r="AD140" s="27">
        <v>5</v>
      </c>
      <c r="AE140" s="27">
        <v>5</v>
      </c>
      <c r="AF140" s="27">
        <v>0</v>
      </c>
      <c r="AG140" s="27">
        <v>5</v>
      </c>
      <c r="AH140" s="27"/>
      <c r="AI140" s="27">
        <v>0</v>
      </c>
      <c r="AJ140" s="195">
        <v>1</v>
      </c>
      <c r="AK140" s="195"/>
      <c r="AL140" s="195">
        <f t="shared" si="50"/>
        <v>6</v>
      </c>
      <c r="AM140" s="195"/>
      <c r="AN140" s="190">
        <v>1</v>
      </c>
      <c r="AO140" s="27"/>
      <c r="BY140" s="35"/>
      <c r="BZ140" s="240"/>
      <c r="CA140" s="238"/>
      <c r="CB140" s="240"/>
      <c r="CC140" s="240"/>
      <c r="CD140" s="20"/>
    </row>
    <row r="141" spans="1:82">
      <c r="A141" s="10" t="s">
        <v>464</v>
      </c>
      <c r="B141" s="27">
        <v>0</v>
      </c>
      <c r="C141" s="27">
        <v>0</v>
      </c>
      <c r="D141" s="27">
        <v>0</v>
      </c>
      <c r="E141" s="27">
        <v>0</v>
      </c>
      <c r="F141" s="27">
        <v>0</v>
      </c>
      <c r="G141" s="27">
        <v>0</v>
      </c>
      <c r="H141" s="27">
        <v>0</v>
      </c>
      <c r="I141" s="27">
        <v>0</v>
      </c>
      <c r="J141" s="30">
        <f t="shared" si="45"/>
        <v>0</v>
      </c>
      <c r="K141" s="30">
        <f t="shared" si="46"/>
        <v>0</v>
      </c>
      <c r="L141" s="10" t="s">
        <v>464</v>
      </c>
      <c r="M141" s="31">
        <v>0</v>
      </c>
      <c r="N141" s="31">
        <v>0</v>
      </c>
      <c r="O141" s="31">
        <v>0</v>
      </c>
      <c r="P141" s="31">
        <v>0</v>
      </c>
      <c r="Q141" s="31">
        <v>0</v>
      </c>
      <c r="R141" s="31">
        <v>0</v>
      </c>
      <c r="S141" s="31">
        <v>0</v>
      </c>
      <c r="T141" s="31">
        <v>0</v>
      </c>
      <c r="U141" s="35">
        <v>0</v>
      </c>
      <c r="V141" s="30">
        <f t="shared" si="47"/>
        <v>0</v>
      </c>
      <c r="W141" s="30">
        <f t="shared" si="48"/>
        <v>0</v>
      </c>
      <c r="X141" s="10" t="s">
        <v>464</v>
      </c>
      <c r="Y141" s="27">
        <v>0</v>
      </c>
      <c r="Z141" s="27">
        <v>0</v>
      </c>
      <c r="AA141" s="27">
        <v>0</v>
      </c>
      <c r="AB141" s="27">
        <v>0</v>
      </c>
      <c r="AC141" s="30">
        <f t="shared" si="49"/>
        <v>0</v>
      </c>
      <c r="AD141" s="27">
        <v>0</v>
      </c>
      <c r="AE141" s="27">
        <v>0</v>
      </c>
      <c r="AF141" s="27">
        <v>0</v>
      </c>
      <c r="AG141" s="27">
        <v>0</v>
      </c>
      <c r="AH141" s="27"/>
      <c r="AI141" s="27">
        <v>0</v>
      </c>
      <c r="AJ141" s="195">
        <v>0</v>
      </c>
      <c r="AK141" s="195"/>
      <c r="AL141" s="195">
        <f t="shared" si="50"/>
        <v>0</v>
      </c>
      <c r="AM141" s="195"/>
      <c r="AN141" s="190">
        <v>0</v>
      </c>
      <c r="AO141" s="27"/>
      <c r="BY141" s="35"/>
      <c r="BZ141" s="35"/>
      <c r="CA141" s="238"/>
      <c r="CB141" s="240"/>
      <c r="CC141" s="240"/>
      <c r="CD141" s="20"/>
    </row>
    <row r="142" spans="1:82">
      <c r="A142" s="10" t="s">
        <v>465</v>
      </c>
      <c r="B142" s="27"/>
      <c r="C142" s="27"/>
      <c r="D142" s="27"/>
      <c r="E142" s="27"/>
      <c r="F142" s="27"/>
      <c r="G142" s="27"/>
      <c r="H142" s="27"/>
      <c r="I142" s="27"/>
      <c r="J142" s="30">
        <f t="shared" si="45"/>
        <v>0</v>
      </c>
      <c r="K142" s="30">
        <f t="shared" si="46"/>
        <v>0</v>
      </c>
      <c r="L142" s="10" t="s">
        <v>465</v>
      </c>
      <c r="M142" s="31"/>
      <c r="N142" s="31"/>
      <c r="O142" s="31"/>
      <c r="P142" s="31"/>
      <c r="Q142" s="31"/>
      <c r="R142" s="31"/>
      <c r="S142" s="31"/>
      <c r="T142" s="31"/>
      <c r="U142" s="35">
        <v>0</v>
      </c>
      <c r="V142" s="30">
        <f t="shared" si="47"/>
        <v>0</v>
      </c>
      <c r="W142" s="30">
        <f t="shared" si="48"/>
        <v>0</v>
      </c>
      <c r="X142" s="10" t="s">
        <v>465</v>
      </c>
      <c r="Y142" s="27"/>
      <c r="Z142" s="27"/>
      <c r="AA142" s="27"/>
      <c r="AB142" s="27"/>
      <c r="AC142" s="30">
        <f t="shared" si="49"/>
        <v>0</v>
      </c>
      <c r="AD142" s="27"/>
      <c r="AE142" s="27"/>
      <c r="AF142" s="27"/>
      <c r="AG142" s="27"/>
      <c r="AH142" s="27"/>
      <c r="AI142" s="27"/>
      <c r="AJ142" s="195"/>
      <c r="AK142" s="195"/>
      <c r="AL142" s="195">
        <f t="shared" si="50"/>
        <v>0</v>
      </c>
      <c r="AM142" s="195"/>
      <c r="AN142" s="190"/>
      <c r="AO142" s="27"/>
      <c r="BY142" s="35"/>
      <c r="BZ142" s="35"/>
      <c r="CA142" s="238"/>
      <c r="CB142" s="240"/>
      <c r="CC142" s="240"/>
      <c r="CD142" s="20"/>
    </row>
    <row r="143" spans="1:82">
      <c r="A143" s="10" t="s">
        <v>561</v>
      </c>
      <c r="B143" s="27">
        <v>39</v>
      </c>
      <c r="C143" s="27">
        <v>36</v>
      </c>
      <c r="D143" s="27">
        <v>12</v>
      </c>
      <c r="E143" s="27">
        <v>10</v>
      </c>
      <c r="F143" s="27">
        <v>4</v>
      </c>
      <c r="G143" s="27">
        <v>4</v>
      </c>
      <c r="H143" s="27">
        <v>7</v>
      </c>
      <c r="I143" s="27">
        <v>7</v>
      </c>
      <c r="J143" s="30">
        <f t="shared" si="45"/>
        <v>62</v>
      </c>
      <c r="K143" s="30">
        <f t="shared" si="46"/>
        <v>57</v>
      </c>
      <c r="L143" s="10" t="s">
        <v>561</v>
      </c>
      <c r="M143" s="31">
        <v>2</v>
      </c>
      <c r="N143" s="31">
        <v>1</v>
      </c>
      <c r="O143" s="31">
        <v>0</v>
      </c>
      <c r="P143" s="31">
        <v>0</v>
      </c>
      <c r="Q143" s="31">
        <v>0</v>
      </c>
      <c r="R143" s="31">
        <v>0</v>
      </c>
      <c r="S143" s="31">
        <v>0</v>
      </c>
      <c r="T143" s="31">
        <v>0</v>
      </c>
      <c r="U143" s="35">
        <v>1</v>
      </c>
      <c r="V143" s="30">
        <f t="shared" si="47"/>
        <v>2</v>
      </c>
      <c r="W143" s="30">
        <f t="shared" si="48"/>
        <v>1</v>
      </c>
      <c r="X143" s="10" t="s">
        <v>561</v>
      </c>
      <c r="Y143" s="27">
        <v>2</v>
      </c>
      <c r="Z143" s="27">
        <v>1</v>
      </c>
      <c r="AA143" s="27">
        <v>1</v>
      </c>
      <c r="AB143" s="27">
        <v>1</v>
      </c>
      <c r="AC143" s="30">
        <f t="shared" si="49"/>
        <v>5</v>
      </c>
      <c r="AD143" s="27">
        <v>3</v>
      </c>
      <c r="AE143" s="27">
        <v>3</v>
      </c>
      <c r="AF143" s="27">
        <v>0</v>
      </c>
      <c r="AG143" s="27">
        <v>9</v>
      </c>
      <c r="AH143" s="27"/>
      <c r="AI143" s="27">
        <v>0</v>
      </c>
      <c r="AJ143" s="195">
        <v>0</v>
      </c>
      <c r="AK143" s="195"/>
      <c r="AL143" s="195">
        <f t="shared" si="50"/>
        <v>9</v>
      </c>
      <c r="AM143" s="195"/>
      <c r="AN143" s="190">
        <v>1</v>
      </c>
      <c r="AO143" s="27"/>
      <c r="BY143" s="35"/>
      <c r="BZ143" s="35"/>
      <c r="CA143" s="238"/>
      <c r="CB143" s="240"/>
      <c r="CC143" s="240"/>
      <c r="CD143" s="20"/>
    </row>
    <row r="144" spans="1:82">
      <c r="A144" s="10" t="s">
        <v>467</v>
      </c>
      <c r="B144" s="27">
        <v>217</v>
      </c>
      <c r="C144" s="27">
        <v>254</v>
      </c>
      <c r="D144" s="27">
        <v>211</v>
      </c>
      <c r="E144" s="27">
        <v>188</v>
      </c>
      <c r="F144" s="27">
        <v>104</v>
      </c>
      <c r="G144" s="27">
        <v>140</v>
      </c>
      <c r="H144" s="27">
        <v>116</v>
      </c>
      <c r="I144" s="27">
        <v>126</v>
      </c>
      <c r="J144" s="30">
        <f t="shared" si="45"/>
        <v>648</v>
      </c>
      <c r="K144" s="30">
        <f t="shared" si="46"/>
        <v>708</v>
      </c>
      <c r="L144" s="10" t="s">
        <v>467</v>
      </c>
      <c r="M144" s="31">
        <v>29</v>
      </c>
      <c r="N144" s="31">
        <v>30</v>
      </c>
      <c r="O144" s="31">
        <v>20</v>
      </c>
      <c r="P144" s="31">
        <v>23</v>
      </c>
      <c r="Q144" s="31">
        <v>12</v>
      </c>
      <c r="R144" s="31">
        <v>19</v>
      </c>
      <c r="S144" s="31">
        <v>57</v>
      </c>
      <c r="T144" s="31">
        <v>62</v>
      </c>
      <c r="U144" s="35">
        <v>14</v>
      </c>
      <c r="V144" s="30">
        <f t="shared" si="47"/>
        <v>118</v>
      </c>
      <c r="W144" s="30">
        <f t="shared" si="48"/>
        <v>134</v>
      </c>
      <c r="X144" s="10" t="s">
        <v>467</v>
      </c>
      <c r="Y144" s="27">
        <v>9</v>
      </c>
      <c r="Z144" s="27">
        <v>8</v>
      </c>
      <c r="AA144" s="27">
        <v>6</v>
      </c>
      <c r="AB144" s="27">
        <v>6</v>
      </c>
      <c r="AC144" s="30">
        <f t="shared" si="49"/>
        <v>29</v>
      </c>
      <c r="AD144" s="27">
        <v>35</v>
      </c>
      <c r="AE144" s="27">
        <v>35</v>
      </c>
      <c r="AF144" s="27">
        <v>0</v>
      </c>
      <c r="AG144" s="27">
        <v>46</v>
      </c>
      <c r="AH144" s="27"/>
      <c r="AI144" s="161">
        <v>0</v>
      </c>
      <c r="AJ144" s="195">
        <v>5</v>
      </c>
      <c r="AK144" s="195"/>
      <c r="AL144" s="195">
        <f t="shared" si="50"/>
        <v>51</v>
      </c>
      <c r="AM144" s="195"/>
      <c r="AN144" s="190">
        <v>5</v>
      </c>
      <c r="AO144" s="27"/>
      <c r="BY144" s="35"/>
      <c r="BZ144" s="240"/>
      <c r="CA144" s="238"/>
      <c r="CB144" s="240"/>
      <c r="CC144" s="240"/>
      <c r="CD144" s="20"/>
    </row>
    <row r="145" spans="1:82">
      <c r="A145" s="10" t="s">
        <v>468</v>
      </c>
      <c r="B145" s="27">
        <v>0</v>
      </c>
      <c r="C145" s="27">
        <v>0</v>
      </c>
      <c r="D145" s="27">
        <v>0</v>
      </c>
      <c r="E145" s="27">
        <v>0</v>
      </c>
      <c r="F145" s="27">
        <v>0</v>
      </c>
      <c r="G145" s="27">
        <v>0</v>
      </c>
      <c r="H145" s="27">
        <v>0</v>
      </c>
      <c r="I145" s="27">
        <v>0</v>
      </c>
      <c r="J145" s="30">
        <f t="shared" si="45"/>
        <v>0</v>
      </c>
      <c r="K145" s="30">
        <f t="shared" si="46"/>
        <v>0</v>
      </c>
      <c r="L145" s="10" t="s">
        <v>468</v>
      </c>
      <c r="M145" s="31">
        <v>0</v>
      </c>
      <c r="N145" s="31">
        <v>0</v>
      </c>
      <c r="O145" s="31">
        <v>0</v>
      </c>
      <c r="P145" s="31">
        <v>0</v>
      </c>
      <c r="Q145" s="31">
        <v>0</v>
      </c>
      <c r="R145" s="31">
        <v>0</v>
      </c>
      <c r="S145" s="31">
        <v>0</v>
      </c>
      <c r="T145" s="31">
        <v>0</v>
      </c>
      <c r="U145" s="35">
        <v>0</v>
      </c>
      <c r="V145" s="30">
        <f t="shared" si="47"/>
        <v>0</v>
      </c>
      <c r="W145" s="30">
        <f t="shared" si="48"/>
        <v>0</v>
      </c>
      <c r="X145" s="10" t="s">
        <v>468</v>
      </c>
      <c r="Y145" s="27">
        <v>0</v>
      </c>
      <c r="Z145" s="27">
        <v>0</v>
      </c>
      <c r="AA145" s="27">
        <v>0</v>
      </c>
      <c r="AB145" s="27">
        <v>0</v>
      </c>
      <c r="AC145" s="30">
        <f t="shared" si="49"/>
        <v>0</v>
      </c>
      <c r="AD145" s="27">
        <v>0</v>
      </c>
      <c r="AE145" s="27">
        <v>0</v>
      </c>
      <c r="AF145" s="27">
        <v>0</v>
      </c>
      <c r="AG145" s="27">
        <v>0</v>
      </c>
      <c r="AH145" s="27"/>
      <c r="AI145" s="27">
        <v>0</v>
      </c>
      <c r="AJ145" s="195">
        <v>0</v>
      </c>
      <c r="AK145" s="195"/>
      <c r="AL145" s="195">
        <f t="shared" si="50"/>
        <v>0</v>
      </c>
      <c r="AM145" s="195"/>
      <c r="AN145" s="190"/>
      <c r="AO145" s="27"/>
      <c r="BY145" s="35"/>
      <c r="BZ145" s="35"/>
      <c r="CA145" s="238"/>
      <c r="CB145" s="240"/>
      <c r="CC145" s="240"/>
      <c r="CD145" s="20"/>
    </row>
    <row r="146" spans="1:82">
      <c r="A146" s="10" t="s">
        <v>469</v>
      </c>
      <c r="B146" s="27">
        <v>118</v>
      </c>
      <c r="C146" s="27">
        <v>124</v>
      </c>
      <c r="D146" s="27">
        <v>73</v>
      </c>
      <c r="E146" s="27">
        <v>46</v>
      </c>
      <c r="F146" s="27">
        <v>51</v>
      </c>
      <c r="G146" s="27">
        <v>52</v>
      </c>
      <c r="H146" s="27">
        <v>57</v>
      </c>
      <c r="I146" s="27">
        <v>57</v>
      </c>
      <c r="J146" s="30">
        <f t="shared" si="45"/>
        <v>299</v>
      </c>
      <c r="K146" s="30">
        <f t="shared" si="46"/>
        <v>279</v>
      </c>
      <c r="L146" s="10" t="s">
        <v>469</v>
      </c>
      <c r="M146" s="31">
        <v>27</v>
      </c>
      <c r="N146" s="31">
        <v>18</v>
      </c>
      <c r="O146" s="31">
        <v>13</v>
      </c>
      <c r="P146" s="31">
        <v>8</v>
      </c>
      <c r="Q146" s="31">
        <v>14</v>
      </c>
      <c r="R146" s="31">
        <v>9</v>
      </c>
      <c r="S146" s="31">
        <v>19</v>
      </c>
      <c r="T146" s="31">
        <v>19</v>
      </c>
      <c r="U146" s="35">
        <v>18</v>
      </c>
      <c r="V146" s="30">
        <f t="shared" si="47"/>
        <v>73</v>
      </c>
      <c r="W146" s="30">
        <f t="shared" si="48"/>
        <v>54</v>
      </c>
      <c r="X146" s="10" t="s">
        <v>469</v>
      </c>
      <c r="Y146" s="27">
        <v>4</v>
      </c>
      <c r="Z146" s="27">
        <v>2</v>
      </c>
      <c r="AA146" s="27">
        <v>2</v>
      </c>
      <c r="AB146" s="27">
        <v>2</v>
      </c>
      <c r="AC146" s="30">
        <f t="shared" si="49"/>
        <v>10</v>
      </c>
      <c r="AD146" s="27">
        <v>7</v>
      </c>
      <c r="AE146" s="27">
        <v>7</v>
      </c>
      <c r="AF146" s="27">
        <v>0</v>
      </c>
      <c r="AG146" s="27">
        <v>12</v>
      </c>
      <c r="AH146" s="27"/>
      <c r="AI146" s="27">
        <v>13</v>
      </c>
      <c r="AJ146" s="195">
        <v>1</v>
      </c>
      <c r="AK146" s="195"/>
      <c r="AL146" s="195">
        <f t="shared" si="50"/>
        <v>13</v>
      </c>
      <c r="AM146" s="195"/>
      <c r="AN146" s="190">
        <v>2</v>
      </c>
      <c r="AO146" s="27"/>
      <c r="BY146" s="35"/>
      <c r="BZ146" s="35"/>
      <c r="CA146" s="238"/>
      <c r="CB146" s="240"/>
      <c r="CC146" s="240"/>
      <c r="CD146" s="20"/>
    </row>
    <row r="147" spans="1:82">
      <c r="A147" s="10" t="s">
        <v>470</v>
      </c>
      <c r="B147" s="27">
        <v>160</v>
      </c>
      <c r="C147" s="27">
        <v>167</v>
      </c>
      <c r="D147" s="27">
        <v>149</v>
      </c>
      <c r="E147" s="27">
        <v>136</v>
      </c>
      <c r="F147" s="27">
        <v>106</v>
      </c>
      <c r="G147" s="27">
        <v>77</v>
      </c>
      <c r="H147" s="27">
        <v>173</v>
      </c>
      <c r="I147" s="27">
        <v>121</v>
      </c>
      <c r="J147" s="30">
        <f t="shared" si="45"/>
        <v>588</v>
      </c>
      <c r="K147" s="30">
        <f t="shared" si="46"/>
        <v>501</v>
      </c>
      <c r="L147" s="10" t="s">
        <v>470</v>
      </c>
      <c r="M147" s="31">
        <v>17</v>
      </c>
      <c r="N147" s="31">
        <v>17</v>
      </c>
      <c r="O147" s="31">
        <v>7</v>
      </c>
      <c r="P147" s="31">
        <v>12</v>
      </c>
      <c r="Q147" s="31">
        <v>9</v>
      </c>
      <c r="R147" s="31">
        <v>4</v>
      </c>
      <c r="S147" s="31">
        <v>60</v>
      </c>
      <c r="T147" s="31">
        <v>44</v>
      </c>
      <c r="U147" s="35">
        <v>57</v>
      </c>
      <c r="V147" s="30">
        <f t="shared" si="47"/>
        <v>93</v>
      </c>
      <c r="W147" s="30">
        <f t="shared" si="48"/>
        <v>77</v>
      </c>
      <c r="X147" s="10" t="s">
        <v>470</v>
      </c>
      <c r="Y147" s="27">
        <v>5</v>
      </c>
      <c r="Z147" s="27">
        <v>5</v>
      </c>
      <c r="AA147" s="27">
        <v>4</v>
      </c>
      <c r="AB147" s="27">
        <v>5</v>
      </c>
      <c r="AC147" s="30">
        <f t="shared" si="49"/>
        <v>19</v>
      </c>
      <c r="AD147" s="27">
        <v>18</v>
      </c>
      <c r="AE147" s="27">
        <v>18</v>
      </c>
      <c r="AF147" s="27">
        <v>0</v>
      </c>
      <c r="AG147" s="27">
        <v>17</v>
      </c>
      <c r="AH147" s="27"/>
      <c r="AI147" s="161">
        <v>0</v>
      </c>
      <c r="AJ147" s="195">
        <v>4</v>
      </c>
      <c r="AK147" s="195"/>
      <c r="AL147" s="195">
        <f t="shared" si="50"/>
        <v>21</v>
      </c>
      <c r="AM147" s="195"/>
      <c r="AN147" s="190">
        <v>3</v>
      </c>
      <c r="AO147" s="27"/>
      <c r="BY147" s="35"/>
      <c r="BZ147" s="240"/>
      <c r="CA147" s="238"/>
      <c r="CB147" s="240"/>
      <c r="CC147" s="240"/>
      <c r="CD147" s="20"/>
    </row>
    <row r="148" spans="1:82">
      <c r="A148" s="10" t="s">
        <v>471</v>
      </c>
      <c r="B148" s="27">
        <v>0</v>
      </c>
      <c r="C148" s="27">
        <v>0</v>
      </c>
      <c r="D148" s="27">
        <v>0</v>
      </c>
      <c r="E148" s="27">
        <v>0</v>
      </c>
      <c r="F148" s="27">
        <v>0</v>
      </c>
      <c r="G148" s="27">
        <v>0</v>
      </c>
      <c r="H148" s="27">
        <v>0</v>
      </c>
      <c r="I148" s="27">
        <v>0</v>
      </c>
      <c r="J148" s="30">
        <f t="shared" si="45"/>
        <v>0</v>
      </c>
      <c r="K148" s="30">
        <f t="shared" si="46"/>
        <v>0</v>
      </c>
      <c r="L148" s="10" t="s">
        <v>471</v>
      </c>
      <c r="M148" s="31">
        <v>0</v>
      </c>
      <c r="N148" s="31">
        <v>0</v>
      </c>
      <c r="O148" s="31">
        <v>0</v>
      </c>
      <c r="P148" s="31">
        <v>0</v>
      </c>
      <c r="Q148" s="31">
        <v>0</v>
      </c>
      <c r="R148" s="31">
        <v>0</v>
      </c>
      <c r="S148" s="31">
        <v>0</v>
      </c>
      <c r="T148" s="31">
        <v>0</v>
      </c>
      <c r="U148" s="35">
        <v>0</v>
      </c>
      <c r="V148" s="30">
        <f t="shared" si="47"/>
        <v>0</v>
      </c>
      <c r="W148" s="30">
        <f t="shared" si="48"/>
        <v>0</v>
      </c>
      <c r="X148" s="10" t="s">
        <v>471</v>
      </c>
      <c r="Y148" s="27">
        <v>0</v>
      </c>
      <c r="Z148" s="27">
        <v>0</v>
      </c>
      <c r="AA148" s="27">
        <v>0</v>
      </c>
      <c r="AB148" s="27">
        <v>0</v>
      </c>
      <c r="AC148" s="30">
        <f t="shared" si="49"/>
        <v>0</v>
      </c>
      <c r="AD148" s="27">
        <v>0</v>
      </c>
      <c r="AE148" s="27">
        <v>0</v>
      </c>
      <c r="AF148" s="27">
        <v>0</v>
      </c>
      <c r="AG148" s="27">
        <v>0</v>
      </c>
      <c r="AH148" s="27"/>
      <c r="AI148" s="27">
        <v>0</v>
      </c>
      <c r="AJ148" s="195">
        <v>0</v>
      </c>
      <c r="AK148" s="195"/>
      <c r="AL148" s="195">
        <f t="shared" si="50"/>
        <v>0</v>
      </c>
      <c r="AM148" s="195"/>
      <c r="AN148" s="190">
        <v>1</v>
      </c>
      <c r="AO148" s="27"/>
      <c r="BY148" s="35"/>
      <c r="BZ148" s="35"/>
      <c r="CA148" s="238"/>
      <c r="CB148" s="240"/>
      <c r="CC148" s="240"/>
      <c r="CD148" s="20"/>
    </row>
    <row r="149" spans="1:82">
      <c r="A149" s="10" t="s">
        <v>472</v>
      </c>
      <c r="B149" s="27">
        <v>226</v>
      </c>
      <c r="C149" s="27">
        <v>273</v>
      </c>
      <c r="D149" s="27">
        <v>267</v>
      </c>
      <c r="E149" s="27">
        <v>275</v>
      </c>
      <c r="F149" s="27">
        <v>183</v>
      </c>
      <c r="G149" s="27">
        <v>187</v>
      </c>
      <c r="H149" s="27">
        <v>237</v>
      </c>
      <c r="I149" s="27">
        <v>261</v>
      </c>
      <c r="J149" s="30">
        <f t="shared" si="45"/>
        <v>913</v>
      </c>
      <c r="K149" s="30">
        <f t="shared" si="46"/>
        <v>996</v>
      </c>
      <c r="L149" s="10" t="s">
        <v>472</v>
      </c>
      <c r="M149" s="31">
        <v>32</v>
      </c>
      <c r="N149" s="31">
        <v>37</v>
      </c>
      <c r="O149" s="31">
        <v>27</v>
      </c>
      <c r="P149" s="31">
        <v>27</v>
      </c>
      <c r="Q149" s="31">
        <v>13</v>
      </c>
      <c r="R149" s="31">
        <v>17</v>
      </c>
      <c r="S149" s="31">
        <v>52</v>
      </c>
      <c r="T149" s="31">
        <v>76</v>
      </c>
      <c r="U149" s="35">
        <v>145</v>
      </c>
      <c r="V149" s="30">
        <f t="shared" si="47"/>
        <v>124</v>
      </c>
      <c r="W149" s="30">
        <f t="shared" si="48"/>
        <v>157</v>
      </c>
      <c r="X149" s="10" t="s">
        <v>472</v>
      </c>
      <c r="Y149" s="27">
        <v>11</v>
      </c>
      <c r="Z149" s="27">
        <v>12</v>
      </c>
      <c r="AA149" s="27">
        <v>9</v>
      </c>
      <c r="AB149" s="27">
        <v>11</v>
      </c>
      <c r="AC149" s="30">
        <f t="shared" si="49"/>
        <v>43</v>
      </c>
      <c r="AD149" s="27">
        <v>56</v>
      </c>
      <c r="AE149" s="27">
        <v>49</v>
      </c>
      <c r="AF149" s="27">
        <v>7</v>
      </c>
      <c r="AG149" s="27">
        <v>80</v>
      </c>
      <c r="AH149" s="27"/>
      <c r="AI149" s="161">
        <v>0</v>
      </c>
      <c r="AJ149" s="195">
        <v>6</v>
      </c>
      <c r="AK149" s="195"/>
      <c r="AL149" s="195">
        <f t="shared" si="50"/>
        <v>86</v>
      </c>
      <c r="AM149" s="195"/>
      <c r="AN149" s="190">
        <v>9</v>
      </c>
      <c r="AO149" s="27"/>
      <c r="BY149" s="35"/>
      <c r="BZ149" s="240"/>
      <c r="CA149" s="238"/>
      <c r="CB149" s="20"/>
      <c r="CC149" s="20"/>
      <c r="CD149" s="20"/>
    </row>
    <row r="150" spans="1:82" s="184" customFormat="1">
      <c r="A150" s="235" t="s">
        <v>562</v>
      </c>
      <c r="B150" s="195"/>
      <c r="C150" s="195"/>
      <c r="D150" s="195"/>
      <c r="E150" s="195"/>
      <c r="F150" s="195"/>
      <c r="G150" s="195"/>
      <c r="H150" s="195"/>
      <c r="I150" s="195"/>
      <c r="J150" s="193">
        <f t="shared" si="45"/>
        <v>0</v>
      </c>
      <c r="K150" s="193">
        <f t="shared" si="46"/>
        <v>0</v>
      </c>
      <c r="L150" s="235" t="s">
        <v>562</v>
      </c>
      <c r="M150" s="194"/>
      <c r="N150" s="194"/>
      <c r="O150" s="194"/>
      <c r="P150" s="194"/>
      <c r="Q150" s="194"/>
      <c r="R150" s="194"/>
      <c r="S150" s="194"/>
      <c r="T150" s="194"/>
      <c r="U150" s="275">
        <v>0</v>
      </c>
      <c r="V150" s="193">
        <f t="shared" si="47"/>
        <v>0</v>
      </c>
      <c r="W150" s="193">
        <f t="shared" si="48"/>
        <v>0</v>
      </c>
      <c r="X150" s="235" t="s">
        <v>562</v>
      </c>
      <c r="Y150" s="195"/>
      <c r="Z150" s="195"/>
      <c r="AA150" s="195"/>
      <c r="AB150" s="195"/>
      <c r="AC150" s="193">
        <f t="shared" si="49"/>
        <v>0</v>
      </c>
      <c r="AD150" s="27"/>
      <c r="AE150" s="195"/>
      <c r="AF150" s="195"/>
      <c r="AG150" s="195"/>
      <c r="AH150" s="195"/>
      <c r="AI150" s="195"/>
      <c r="AJ150" s="195"/>
      <c r="AK150" s="195"/>
      <c r="AL150" s="195">
        <f t="shared" si="50"/>
        <v>0</v>
      </c>
      <c r="AM150" s="195"/>
      <c r="AN150" s="190"/>
      <c r="AO150" s="195"/>
      <c r="BY150" s="275"/>
      <c r="BZ150" s="275"/>
      <c r="CA150" s="238"/>
      <c r="CB150" s="147"/>
      <c r="CC150" s="147"/>
      <c r="CD150" s="147"/>
    </row>
    <row r="151" spans="1:82">
      <c r="A151" s="42" t="s">
        <v>474</v>
      </c>
      <c r="B151" s="27">
        <v>52</v>
      </c>
      <c r="C151" s="27">
        <v>36</v>
      </c>
      <c r="D151" s="27">
        <v>16</v>
      </c>
      <c r="E151" s="27">
        <v>16</v>
      </c>
      <c r="F151" s="27">
        <v>7</v>
      </c>
      <c r="G151" s="27">
        <v>9</v>
      </c>
      <c r="H151" s="27">
        <v>6</v>
      </c>
      <c r="I151" s="27">
        <v>5</v>
      </c>
      <c r="J151" s="30">
        <f t="shared" si="45"/>
        <v>81</v>
      </c>
      <c r="K151" s="30">
        <f t="shared" si="46"/>
        <v>66</v>
      </c>
      <c r="L151" s="42" t="s">
        <v>474</v>
      </c>
      <c r="M151" s="31">
        <v>6</v>
      </c>
      <c r="N151" s="31">
        <v>8</v>
      </c>
      <c r="O151" s="31">
        <v>0</v>
      </c>
      <c r="P151" s="31">
        <v>2</v>
      </c>
      <c r="Q151" s="31">
        <v>1</v>
      </c>
      <c r="R151" s="31">
        <v>1</v>
      </c>
      <c r="S151" s="31">
        <v>0</v>
      </c>
      <c r="T151" s="31">
        <v>0</v>
      </c>
      <c r="U151" s="35">
        <v>0</v>
      </c>
      <c r="V151" s="30">
        <f t="shared" si="47"/>
        <v>7</v>
      </c>
      <c r="W151" s="30">
        <f t="shared" si="48"/>
        <v>11</v>
      </c>
      <c r="X151" s="42" t="s">
        <v>474</v>
      </c>
      <c r="Y151" s="27">
        <v>2</v>
      </c>
      <c r="Z151" s="27">
        <v>2</v>
      </c>
      <c r="AA151" s="27">
        <v>1</v>
      </c>
      <c r="AB151" s="27">
        <v>1</v>
      </c>
      <c r="AC151" s="30">
        <f t="shared" si="49"/>
        <v>6</v>
      </c>
      <c r="AD151" s="27">
        <v>6</v>
      </c>
      <c r="AE151" s="27">
        <v>6</v>
      </c>
      <c r="AF151" s="27">
        <v>0</v>
      </c>
      <c r="AG151" s="27">
        <v>12</v>
      </c>
      <c r="AH151" s="27"/>
      <c r="AI151" s="161">
        <v>0</v>
      </c>
      <c r="AJ151" s="195">
        <v>1</v>
      </c>
      <c r="AK151" s="195"/>
      <c r="AL151" s="195">
        <f t="shared" si="50"/>
        <v>13</v>
      </c>
      <c r="AM151" s="195"/>
      <c r="AN151" s="190">
        <v>6</v>
      </c>
      <c r="AO151" s="27"/>
      <c r="BY151" s="35"/>
      <c r="BZ151" s="240"/>
      <c r="CA151" s="238"/>
      <c r="CB151" s="20"/>
      <c r="CC151" s="20"/>
      <c r="CD151" s="20"/>
    </row>
    <row r="152" spans="1:82">
      <c r="A152" s="10" t="s">
        <v>475</v>
      </c>
      <c r="B152" s="27">
        <v>92</v>
      </c>
      <c r="C152" s="27">
        <v>104</v>
      </c>
      <c r="D152" s="27">
        <v>60</v>
      </c>
      <c r="E152" s="27">
        <v>63</v>
      </c>
      <c r="F152" s="27">
        <v>51</v>
      </c>
      <c r="G152" s="27">
        <v>67</v>
      </c>
      <c r="H152" s="27">
        <v>38</v>
      </c>
      <c r="I152" s="27">
        <v>44</v>
      </c>
      <c r="J152" s="30">
        <f t="shared" si="45"/>
        <v>241</v>
      </c>
      <c r="K152" s="30">
        <f t="shared" si="46"/>
        <v>278</v>
      </c>
      <c r="L152" s="10" t="s">
        <v>475</v>
      </c>
      <c r="M152" s="31">
        <v>19</v>
      </c>
      <c r="N152" s="31">
        <v>13</v>
      </c>
      <c r="O152" s="31">
        <v>14</v>
      </c>
      <c r="P152" s="31">
        <v>14</v>
      </c>
      <c r="Q152" s="31">
        <v>15</v>
      </c>
      <c r="R152" s="31">
        <v>13</v>
      </c>
      <c r="S152" s="31">
        <v>6</v>
      </c>
      <c r="T152" s="31">
        <v>7</v>
      </c>
      <c r="U152" s="35">
        <v>4</v>
      </c>
      <c r="V152" s="30">
        <f t="shared" si="47"/>
        <v>54</v>
      </c>
      <c r="W152" s="30">
        <f t="shared" si="48"/>
        <v>47</v>
      </c>
      <c r="X152" s="10" t="s">
        <v>475</v>
      </c>
      <c r="Y152" s="27">
        <v>4</v>
      </c>
      <c r="Z152" s="27">
        <v>3</v>
      </c>
      <c r="AA152" s="27">
        <v>3</v>
      </c>
      <c r="AB152" s="27">
        <v>2</v>
      </c>
      <c r="AC152" s="30">
        <f t="shared" si="49"/>
        <v>12</v>
      </c>
      <c r="AD152" s="27">
        <v>12</v>
      </c>
      <c r="AE152" s="27">
        <v>12</v>
      </c>
      <c r="AF152" s="27">
        <v>0</v>
      </c>
      <c r="AG152" s="27">
        <v>14</v>
      </c>
      <c r="AH152" s="27"/>
      <c r="AI152" s="27">
        <v>0</v>
      </c>
      <c r="AJ152" s="195">
        <v>3</v>
      </c>
      <c r="AK152" s="195"/>
      <c r="AL152" s="195">
        <f t="shared" si="50"/>
        <v>17</v>
      </c>
      <c r="AM152" s="195"/>
      <c r="AN152" s="190">
        <v>2</v>
      </c>
      <c r="AO152" s="27"/>
      <c r="BY152" s="35"/>
      <c r="BZ152" s="240"/>
      <c r="CA152" s="238"/>
    </row>
    <row r="153" spans="1:82">
      <c r="A153" s="10" t="s">
        <v>476</v>
      </c>
      <c r="B153" s="27">
        <v>63</v>
      </c>
      <c r="C153" s="27">
        <v>95</v>
      </c>
      <c r="D153" s="27">
        <v>36</v>
      </c>
      <c r="E153" s="27">
        <v>34</v>
      </c>
      <c r="F153" s="27">
        <v>38</v>
      </c>
      <c r="G153" s="27">
        <v>34</v>
      </c>
      <c r="H153" s="27">
        <v>56</v>
      </c>
      <c r="I153" s="27">
        <v>49</v>
      </c>
      <c r="J153" s="30">
        <f t="shared" si="45"/>
        <v>193</v>
      </c>
      <c r="K153" s="30">
        <f t="shared" si="46"/>
        <v>212</v>
      </c>
      <c r="L153" s="10" t="s">
        <v>476</v>
      </c>
      <c r="M153" s="31">
        <v>11</v>
      </c>
      <c r="N153" s="31">
        <v>14</v>
      </c>
      <c r="O153" s="31">
        <v>3</v>
      </c>
      <c r="P153" s="31">
        <v>4</v>
      </c>
      <c r="Q153" s="31">
        <v>4</v>
      </c>
      <c r="R153" s="31">
        <v>8</v>
      </c>
      <c r="S153" s="31">
        <v>5</v>
      </c>
      <c r="T153" s="31">
        <v>7</v>
      </c>
      <c r="U153" s="35">
        <v>3</v>
      </c>
      <c r="V153" s="30">
        <f t="shared" si="47"/>
        <v>23</v>
      </c>
      <c r="W153" s="30">
        <f t="shared" si="48"/>
        <v>33</v>
      </c>
      <c r="X153" s="10" t="s">
        <v>476</v>
      </c>
      <c r="Y153" s="27">
        <v>3</v>
      </c>
      <c r="Z153" s="27">
        <v>2</v>
      </c>
      <c r="AA153" s="27">
        <v>2</v>
      </c>
      <c r="AB153" s="27">
        <v>2</v>
      </c>
      <c r="AC153" s="30">
        <f t="shared" si="49"/>
        <v>9</v>
      </c>
      <c r="AD153" s="27">
        <v>11</v>
      </c>
      <c r="AE153" s="27">
        <v>11</v>
      </c>
      <c r="AF153" s="27">
        <v>0</v>
      </c>
      <c r="AG153" s="27">
        <v>14</v>
      </c>
      <c r="AH153" s="27"/>
      <c r="AI153" s="161">
        <v>0</v>
      </c>
      <c r="AJ153" s="195">
        <v>3</v>
      </c>
      <c r="AK153" s="195"/>
      <c r="AL153" s="195">
        <f t="shared" si="50"/>
        <v>17</v>
      </c>
      <c r="AM153" s="195"/>
      <c r="AN153" s="190">
        <v>2</v>
      </c>
      <c r="AO153" s="27"/>
      <c r="BY153" s="35"/>
      <c r="BZ153" s="240"/>
      <c r="CA153" s="238"/>
    </row>
    <row r="154" spans="1:82">
      <c r="A154" s="8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8"/>
      <c r="M154" s="223"/>
      <c r="N154" s="223"/>
      <c r="O154" s="223"/>
      <c r="P154" s="223"/>
      <c r="Q154" s="223"/>
      <c r="R154" s="223"/>
      <c r="S154" s="223"/>
      <c r="T154" s="223"/>
      <c r="U154" s="35"/>
      <c r="V154" s="34"/>
      <c r="W154" s="34"/>
      <c r="X154" s="8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188"/>
      <c r="AO154" s="34"/>
      <c r="BY154" s="35"/>
      <c r="BZ154" s="35"/>
      <c r="CA154" s="238"/>
    </row>
    <row r="155" spans="1:82">
      <c r="L155" s="64"/>
      <c r="X155" s="216"/>
      <c r="AN155" s="159"/>
      <c r="BY155" s="35"/>
      <c r="BZ155" s="35"/>
      <c r="CA155" s="35"/>
    </row>
    <row r="156" spans="1:82">
      <c r="A156" s="22" t="s">
        <v>566</v>
      </c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 t="s">
        <v>567</v>
      </c>
      <c r="M156" s="106"/>
      <c r="N156" s="106"/>
      <c r="O156" s="106"/>
      <c r="P156" s="106"/>
      <c r="Q156" s="106"/>
      <c r="R156" s="106"/>
      <c r="S156" s="106"/>
      <c r="T156" s="106"/>
      <c r="U156" s="22"/>
      <c r="V156" s="22"/>
      <c r="W156" s="22"/>
      <c r="X156" s="22" t="s">
        <v>568</v>
      </c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</row>
    <row r="157" spans="1:82">
      <c r="A157" s="22" t="s">
        <v>372</v>
      </c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 t="s">
        <v>372</v>
      </c>
      <c r="M157" s="106"/>
      <c r="N157" s="106"/>
      <c r="O157" s="106"/>
      <c r="P157" s="106"/>
      <c r="Q157" s="106"/>
      <c r="R157" s="106"/>
      <c r="S157" s="106"/>
      <c r="T157" s="106"/>
      <c r="U157" s="22"/>
      <c r="V157" s="22"/>
      <c r="W157" s="22"/>
      <c r="X157" s="22" t="s">
        <v>373</v>
      </c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</row>
    <row r="158" spans="1:82">
      <c r="A158" s="22" t="s">
        <v>1</v>
      </c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 t="s">
        <v>1</v>
      </c>
      <c r="M158" s="106"/>
      <c r="N158" s="106"/>
      <c r="O158" s="106"/>
      <c r="P158" s="106"/>
      <c r="Q158" s="106"/>
      <c r="R158" s="106"/>
      <c r="S158" s="106"/>
      <c r="T158" s="106"/>
      <c r="U158" s="22"/>
      <c r="V158" s="22"/>
      <c r="W158" s="22"/>
      <c r="X158" s="22" t="s">
        <v>1</v>
      </c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</row>
    <row r="160" spans="1:82">
      <c r="A160" s="23" t="s">
        <v>505</v>
      </c>
      <c r="H160" t="s">
        <v>376</v>
      </c>
      <c r="L160" s="23" t="s">
        <v>505</v>
      </c>
      <c r="S160" s="21" t="s">
        <v>376</v>
      </c>
      <c r="X160" s="23" t="s">
        <v>505</v>
      </c>
      <c r="AL160" t="s">
        <v>376</v>
      </c>
    </row>
    <row r="162" spans="1:76">
      <c r="A162" s="4"/>
      <c r="B162" s="5" t="s">
        <v>544</v>
      </c>
      <c r="C162" s="6"/>
      <c r="D162" s="5" t="s">
        <v>545</v>
      </c>
      <c r="E162" s="6"/>
      <c r="F162" s="5" t="s">
        <v>546</v>
      </c>
      <c r="G162" s="6"/>
      <c r="H162" s="5" t="s">
        <v>547</v>
      </c>
      <c r="I162" s="6"/>
      <c r="J162" s="5" t="s">
        <v>377</v>
      </c>
      <c r="K162" s="6"/>
      <c r="L162" s="4"/>
      <c r="M162" s="53" t="s">
        <v>544</v>
      </c>
      <c r="N162" s="54"/>
      <c r="O162" s="53" t="s">
        <v>545</v>
      </c>
      <c r="P162" s="54"/>
      <c r="Q162" s="53" t="s">
        <v>546</v>
      </c>
      <c r="R162" s="54"/>
      <c r="S162" s="53" t="s">
        <v>547</v>
      </c>
      <c r="T162" s="54"/>
      <c r="U162" s="128"/>
      <c r="V162" s="5" t="s">
        <v>377</v>
      </c>
      <c r="W162" s="6"/>
      <c r="X162" s="4"/>
      <c r="Y162" s="129"/>
      <c r="Z162" s="130"/>
      <c r="AA162" s="130"/>
      <c r="AB162" s="130"/>
      <c r="AC162" s="131"/>
      <c r="AD162" s="788" t="s">
        <v>384</v>
      </c>
      <c r="AE162" s="788"/>
      <c r="AF162" s="25"/>
      <c r="AG162" s="5" t="s">
        <v>548</v>
      </c>
      <c r="AH162" s="24"/>
      <c r="AI162" s="24"/>
      <c r="AJ162" s="24"/>
      <c r="AK162" s="24"/>
      <c r="AL162" s="24"/>
      <c r="AM162" s="837"/>
      <c r="AN162" s="5" t="s">
        <v>386</v>
      </c>
      <c r="AO162" s="6"/>
    </row>
    <row r="163" spans="1:76">
      <c r="A163" s="8" t="s">
        <v>387</v>
      </c>
      <c r="B163" s="9" t="s">
        <v>388</v>
      </c>
      <c r="C163" s="9" t="s">
        <v>389</v>
      </c>
      <c r="D163" s="9" t="s">
        <v>388</v>
      </c>
      <c r="E163" s="9" t="s">
        <v>389</v>
      </c>
      <c r="F163" s="9" t="s">
        <v>388</v>
      </c>
      <c r="G163" s="9" t="s">
        <v>389</v>
      </c>
      <c r="H163" s="9" t="s">
        <v>388</v>
      </c>
      <c r="I163" s="9" t="s">
        <v>389</v>
      </c>
      <c r="J163" s="9" t="s">
        <v>388</v>
      </c>
      <c r="K163" s="9" t="s">
        <v>389</v>
      </c>
      <c r="L163" s="8" t="s">
        <v>387</v>
      </c>
      <c r="M163" s="56" t="s">
        <v>388</v>
      </c>
      <c r="N163" s="56" t="s">
        <v>389</v>
      </c>
      <c r="O163" s="56" t="s">
        <v>388</v>
      </c>
      <c r="P163" s="56" t="s">
        <v>389</v>
      </c>
      <c r="Q163" s="56" t="s">
        <v>388</v>
      </c>
      <c r="R163" s="56" t="s">
        <v>389</v>
      </c>
      <c r="S163" s="56" t="s">
        <v>388</v>
      </c>
      <c r="T163" s="56" t="s">
        <v>389</v>
      </c>
      <c r="U163" s="132"/>
      <c r="V163" s="9" t="s">
        <v>388</v>
      </c>
      <c r="W163" s="9" t="s">
        <v>389</v>
      </c>
      <c r="X163" s="8" t="s">
        <v>387</v>
      </c>
      <c r="Y163" s="133" t="s">
        <v>383</v>
      </c>
      <c r="Z163" s="97"/>
      <c r="AA163" s="97"/>
      <c r="AB163" s="97"/>
      <c r="AC163" s="36"/>
      <c r="AD163" s="24" t="s">
        <v>390</v>
      </c>
      <c r="AE163" s="24"/>
      <c r="AF163" s="755"/>
      <c r="AG163" s="787" t="s">
        <v>391</v>
      </c>
      <c r="AH163" s="134" t="s">
        <v>392</v>
      </c>
      <c r="AI163" s="134" t="s">
        <v>549</v>
      </c>
      <c r="AJ163" s="135" t="s">
        <v>393</v>
      </c>
      <c r="AK163" s="135"/>
      <c r="AL163" s="11"/>
      <c r="AM163" s="844" t="s">
        <v>111</v>
      </c>
      <c r="AN163" s="134" t="s">
        <v>394</v>
      </c>
      <c r="AO163" s="11"/>
    </row>
    <row r="164" spans="1:76">
      <c r="A164" s="10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10"/>
      <c r="M164" s="290"/>
      <c r="N164" s="290"/>
      <c r="O164" s="290"/>
      <c r="P164" s="290"/>
      <c r="Q164" s="290"/>
      <c r="R164" s="290"/>
      <c r="S164" s="290"/>
      <c r="T164" s="290"/>
      <c r="U164" s="35"/>
      <c r="V164" s="26"/>
      <c r="W164" s="26"/>
      <c r="X164" s="4"/>
      <c r="Y164" s="793" t="s">
        <v>550</v>
      </c>
      <c r="Z164" s="793" t="s">
        <v>551</v>
      </c>
      <c r="AA164" s="793" t="s">
        <v>552</v>
      </c>
      <c r="AB164" s="793" t="s">
        <v>553</v>
      </c>
      <c r="AC164" s="19" t="s">
        <v>395</v>
      </c>
      <c r="AD164" s="163" t="s">
        <v>86</v>
      </c>
      <c r="AE164" s="789" t="s">
        <v>401</v>
      </c>
      <c r="AF164" s="790" t="s">
        <v>402</v>
      </c>
      <c r="AG164" s="28" t="s">
        <v>403</v>
      </c>
      <c r="AH164" s="28" t="s">
        <v>404</v>
      </c>
      <c r="AI164" s="28" t="s">
        <v>554</v>
      </c>
      <c r="AJ164" s="136" t="s">
        <v>403</v>
      </c>
      <c r="AK164" s="136"/>
      <c r="AL164" s="28" t="s">
        <v>395</v>
      </c>
      <c r="AM164" s="28"/>
      <c r="AN164" s="136" t="s">
        <v>405</v>
      </c>
      <c r="AO164" s="19" t="s">
        <v>406</v>
      </c>
    </row>
    <row r="165" spans="1:76">
      <c r="A165" s="14" t="s">
        <v>407</v>
      </c>
      <c r="B165" s="30">
        <f t="shared" ref="B165:I165" si="51">SUM(B167:B187)</f>
        <v>1409</v>
      </c>
      <c r="C165" s="30">
        <f t="shared" si="51"/>
        <v>1489</v>
      </c>
      <c r="D165" s="30">
        <f t="shared" si="51"/>
        <v>1156</v>
      </c>
      <c r="E165" s="30">
        <f t="shared" si="51"/>
        <v>1157</v>
      </c>
      <c r="F165" s="30">
        <f t="shared" si="51"/>
        <v>869</v>
      </c>
      <c r="G165" s="30">
        <f t="shared" si="51"/>
        <v>977</v>
      </c>
      <c r="H165" s="30">
        <f t="shared" si="51"/>
        <v>760</v>
      </c>
      <c r="I165" s="30">
        <f t="shared" si="51"/>
        <v>836</v>
      </c>
      <c r="J165" s="30">
        <f>SUM(J167:J187)</f>
        <v>4194</v>
      </c>
      <c r="K165" s="30">
        <f>SUM(K167:K187)</f>
        <v>4459</v>
      </c>
      <c r="L165" s="14" t="s">
        <v>407</v>
      </c>
      <c r="M165" s="29">
        <f t="shared" ref="M165:T165" si="52">SUM(M167:M187)</f>
        <v>274</v>
      </c>
      <c r="N165" s="29">
        <f t="shared" si="52"/>
        <v>273</v>
      </c>
      <c r="O165" s="29">
        <f t="shared" si="52"/>
        <v>137</v>
      </c>
      <c r="P165" s="29">
        <f t="shared" si="52"/>
        <v>127</v>
      </c>
      <c r="Q165" s="29">
        <f t="shared" si="52"/>
        <v>84</v>
      </c>
      <c r="R165" s="29">
        <f t="shared" si="52"/>
        <v>109</v>
      </c>
      <c r="S165" s="29">
        <f t="shared" si="52"/>
        <v>126</v>
      </c>
      <c r="T165" s="29">
        <f t="shared" si="52"/>
        <v>127</v>
      </c>
      <c r="U165" s="137"/>
      <c r="V165" s="30">
        <f>SUM(V167:V187)</f>
        <v>621</v>
      </c>
      <c r="W165" s="30">
        <f>SUM(W167:W187)</f>
        <v>636</v>
      </c>
      <c r="X165" s="14" t="s">
        <v>407</v>
      </c>
      <c r="Y165" s="30">
        <f t="shared" ref="Y165:AO165" si="53">SUM(Y167:Y187)</f>
        <v>0</v>
      </c>
      <c r="Z165" s="30">
        <f t="shared" si="53"/>
        <v>0</v>
      </c>
      <c r="AA165" s="30">
        <f t="shared" si="53"/>
        <v>0</v>
      </c>
      <c r="AB165" s="30">
        <f t="shared" si="53"/>
        <v>0</v>
      </c>
      <c r="AC165" s="30">
        <f>SUM(AC167:AC187)</f>
        <v>0</v>
      </c>
      <c r="AD165" s="30">
        <f t="shared" si="53"/>
        <v>0</v>
      </c>
      <c r="AE165" s="30">
        <f t="shared" si="53"/>
        <v>0</v>
      </c>
      <c r="AF165" s="30">
        <f t="shared" si="53"/>
        <v>0</v>
      </c>
      <c r="AG165" s="30">
        <f t="shared" si="53"/>
        <v>367</v>
      </c>
      <c r="AH165" s="30">
        <f t="shared" si="53"/>
        <v>131</v>
      </c>
      <c r="AI165" s="30">
        <f>SUM(AI167:AI187)</f>
        <v>0</v>
      </c>
      <c r="AJ165" s="30">
        <f>SUM(AJ167:AJ187)</f>
        <v>18</v>
      </c>
      <c r="AK165" s="30"/>
      <c r="AL165" s="30">
        <f t="shared" si="53"/>
        <v>385</v>
      </c>
      <c r="AM165" s="30"/>
      <c r="AN165" s="30">
        <f t="shared" si="53"/>
        <v>39</v>
      </c>
      <c r="AO165" s="30">
        <f t="shared" si="53"/>
        <v>0</v>
      </c>
      <c r="AQ165" t="s">
        <v>729</v>
      </c>
      <c r="AR165" t="s">
        <v>731</v>
      </c>
      <c r="AS165" t="s">
        <v>742</v>
      </c>
      <c r="AT165" t="s">
        <v>743</v>
      </c>
      <c r="AU165" t="s">
        <v>744</v>
      </c>
      <c r="AV165" t="s">
        <v>745</v>
      </c>
      <c r="AZ165" t="s">
        <v>729</v>
      </c>
      <c r="BA165" t="s">
        <v>731</v>
      </c>
      <c r="BB165" t="s">
        <v>730</v>
      </c>
      <c r="BD165" t="s">
        <v>729</v>
      </c>
      <c r="BE165" t="s">
        <v>730</v>
      </c>
      <c r="BF165" t="s">
        <v>731</v>
      </c>
      <c r="BG165" t="s">
        <v>738</v>
      </c>
      <c r="BH165" t="s">
        <v>739</v>
      </c>
      <c r="BI165" t="s">
        <v>740</v>
      </c>
      <c r="BJ165" t="s">
        <v>741</v>
      </c>
      <c r="BL165" s="238" t="s">
        <v>729</v>
      </c>
      <c r="BM165" s="238" t="s">
        <v>732</v>
      </c>
      <c r="BN165" s="238" t="s">
        <v>733</v>
      </c>
      <c r="BO165" s="238" t="s">
        <v>736</v>
      </c>
      <c r="BP165" t="s">
        <v>729</v>
      </c>
      <c r="BQ165" t="s">
        <v>732</v>
      </c>
      <c r="BR165" t="s">
        <v>733</v>
      </c>
      <c r="BS165" t="s">
        <v>761</v>
      </c>
      <c r="BT165" t="s">
        <v>736</v>
      </c>
      <c r="BU165" t="s">
        <v>729</v>
      </c>
      <c r="BV165" t="s">
        <v>732</v>
      </c>
      <c r="BW165" t="s">
        <v>733</v>
      </c>
      <c r="BX165" t="s">
        <v>736</v>
      </c>
    </row>
    <row r="166" spans="1:76">
      <c r="A166" s="1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10"/>
      <c r="M166" s="31"/>
      <c r="N166" s="31"/>
      <c r="O166" s="31"/>
      <c r="P166" s="31"/>
      <c r="Q166" s="31"/>
      <c r="R166" s="31"/>
      <c r="S166" s="31"/>
      <c r="T166" s="31"/>
      <c r="U166" s="35"/>
      <c r="V166" s="27"/>
      <c r="W166" s="27"/>
      <c r="X166" s="10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Q166" t="s">
        <v>758</v>
      </c>
      <c r="AR166">
        <v>2</v>
      </c>
      <c r="AS166">
        <v>10</v>
      </c>
      <c r="AT166">
        <v>59</v>
      </c>
      <c r="AU166">
        <v>1</v>
      </c>
      <c r="AV166">
        <v>2</v>
      </c>
      <c r="AX166" s="10" t="s">
        <v>506</v>
      </c>
      <c r="AZ166" t="s">
        <v>758</v>
      </c>
      <c r="BA166">
        <v>2</v>
      </c>
      <c r="BB166">
        <v>6</v>
      </c>
      <c r="BD166" t="s">
        <v>758</v>
      </c>
      <c r="BE166">
        <v>6</v>
      </c>
      <c r="BF166">
        <v>2</v>
      </c>
      <c r="BG166">
        <v>13</v>
      </c>
      <c r="BH166">
        <v>11</v>
      </c>
      <c r="BI166">
        <v>10</v>
      </c>
      <c r="BJ166">
        <v>9</v>
      </c>
      <c r="BK166">
        <v>0</v>
      </c>
      <c r="BL166" s="239" t="s">
        <v>758</v>
      </c>
      <c r="BM166" s="240">
        <v>30</v>
      </c>
      <c r="BN166" s="239" t="s">
        <v>760</v>
      </c>
      <c r="BO166" s="239" t="s">
        <v>737</v>
      </c>
      <c r="BP166" t="s">
        <v>758</v>
      </c>
      <c r="BQ166">
        <v>34</v>
      </c>
      <c r="BR166" t="s">
        <v>735</v>
      </c>
      <c r="BS166" t="s">
        <v>389</v>
      </c>
      <c r="BT166" t="s">
        <v>737</v>
      </c>
    </row>
    <row r="167" spans="1:76">
      <c r="A167" s="10" t="s">
        <v>506</v>
      </c>
      <c r="B167" s="27">
        <v>431</v>
      </c>
      <c r="C167" s="27">
        <v>489</v>
      </c>
      <c r="D167" s="27">
        <v>354</v>
      </c>
      <c r="E167" s="27">
        <v>380</v>
      </c>
      <c r="F167" s="27">
        <v>330</v>
      </c>
      <c r="G167" s="27">
        <v>391</v>
      </c>
      <c r="H167" s="27">
        <v>241</v>
      </c>
      <c r="I167" s="27">
        <v>312</v>
      </c>
      <c r="J167" s="30">
        <f t="shared" ref="J167:J187" si="54">B167+D167+F167+H167</f>
        <v>1356</v>
      </c>
      <c r="K167" s="30">
        <f t="shared" ref="K167:K187" si="55">C167+E167+G167+I167</f>
        <v>1572</v>
      </c>
      <c r="L167" s="10" t="s">
        <v>506</v>
      </c>
      <c r="M167" s="31">
        <v>82</v>
      </c>
      <c r="N167" s="31">
        <v>71</v>
      </c>
      <c r="O167" s="31">
        <v>56</v>
      </c>
      <c r="P167" s="31">
        <v>63</v>
      </c>
      <c r="Q167" s="31">
        <v>33</v>
      </c>
      <c r="R167" s="31">
        <v>54</v>
      </c>
      <c r="S167" s="31">
        <v>36</v>
      </c>
      <c r="T167" s="31">
        <v>59</v>
      </c>
      <c r="U167" s="35"/>
      <c r="V167" s="30">
        <f t="shared" ref="V167:V187" si="56">M167+O167+Q167+S167</f>
        <v>207</v>
      </c>
      <c r="W167" s="30">
        <f t="shared" ref="W167:W187" si="57">N167+P167+R167+T167</f>
        <v>247</v>
      </c>
      <c r="X167" s="10" t="s">
        <v>506</v>
      </c>
      <c r="Y167" s="27"/>
      <c r="Z167" s="27"/>
      <c r="AA167" s="27"/>
      <c r="AB167" s="27"/>
      <c r="AC167" s="30">
        <f t="shared" ref="AC167:AC187" si="58">SUM(Y167:AB167)</f>
        <v>0</v>
      </c>
      <c r="AD167" s="27">
        <f t="shared" ref="AD167:AD187" si="59">+AE167+AF167</f>
        <v>0</v>
      </c>
      <c r="AE167" s="27"/>
      <c r="AF167" s="27"/>
      <c r="AG167" s="27">
        <v>114</v>
      </c>
      <c r="AH167" s="27">
        <v>39</v>
      </c>
      <c r="AJ167" s="27">
        <v>7</v>
      </c>
      <c r="AK167" s="27"/>
      <c r="AL167" s="30">
        <f t="shared" ref="AL167:AL187" si="60">AG167+AJ167</f>
        <v>121</v>
      </c>
      <c r="AM167" s="30"/>
      <c r="AN167" s="27">
        <v>12</v>
      </c>
      <c r="AO167" s="27"/>
      <c r="AQ167" t="s">
        <v>759</v>
      </c>
      <c r="AR167">
        <v>2</v>
      </c>
      <c r="AS167">
        <v>10</v>
      </c>
      <c r="AT167">
        <v>8</v>
      </c>
      <c r="AU167">
        <v>0</v>
      </c>
      <c r="AV167">
        <v>0</v>
      </c>
      <c r="AX167" s="10" t="s">
        <v>507</v>
      </c>
      <c r="AZ167" t="s">
        <v>759</v>
      </c>
      <c r="BA167">
        <v>2</v>
      </c>
      <c r="BB167">
        <v>1</v>
      </c>
      <c r="BD167" t="s">
        <v>759</v>
      </c>
      <c r="BE167">
        <v>1</v>
      </c>
      <c r="BF167">
        <v>2</v>
      </c>
      <c r="BG167">
        <v>2</v>
      </c>
      <c r="BH167">
        <v>2</v>
      </c>
      <c r="BI167">
        <v>2</v>
      </c>
      <c r="BJ167">
        <v>2</v>
      </c>
      <c r="BK167">
        <v>0</v>
      </c>
      <c r="BL167" s="239" t="s">
        <v>759</v>
      </c>
      <c r="BM167" s="240">
        <v>3</v>
      </c>
      <c r="BN167" s="239" t="s">
        <v>760</v>
      </c>
      <c r="BO167" s="239" t="s">
        <v>737</v>
      </c>
      <c r="BP167" t="s">
        <v>759</v>
      </c>
      <c r="BQ167">
        <v>8</v>
      </c>
      <c r="BR167" t="s">
        <v>735</v>
      </c>
      <c r="BS167" t="s">
        <v>389</v>
      </c>
      <c r="BT167" t="s">
        <v>737</v>
      </c>
      <c r="BU167" t="s">
        <v>758</v>
      </c>
      <c r="BV167">
        <v>130</v>
      </c>
      <c r="BW167" t="s">
        <v>735</v>
      </c>
      <c r="BX167" t="s">
        <v>737</v>
      </c>
    </row>
    <row r="168" spans="1:76">
      <c r="A168" s="10" t="s">
        <v>507</v>
      </c>
      <c r="B168" s="27">
        <v>82</v>
      </c>
      <c r="C168" s="27">
        <v>76</v>
      </c>
      <c r="D168" s="27">
        <v>72</v>
      </c>
      <c r="E168" s="27">
        <v>59</v>
      </c>
      <c r="F168" s="27">
        <v>49</v>
      </c>
      <c r="G168" s="27">
        <v>47</v>
      </c>
      <c r="H168" s="27">
        <v>52</v>
      </c>
      <c r="I168" s="27">
        <v>56</v>
      </c>
      <c r="J168" s="30">
        <f t="shared" si="54"/>
        <v>255</v>
      </c>
      <c r="K168" s="30">
        <f t="shared" si="55"/>
        <v>238</v>
      </c>
      <c r="L168" s="10" t="s">
        <v>507</v>
      </c>
      <c r="M168" s="31">
        <v>1</v>
      </c>
      <c r="N168" s="31">
        <v>1</v>
      </c>
      <c r="O168" s="31">
        <v>1</v>
      </c>
      <c r="P168" s="31">
        <v>1</v>
      </c>
      <c r="Q168" s="31">
        <v>1</v>
      </c>
      <c r="R168" s="31">
        <v>1</v>
      </c>
      <c r="S168" s="31">
        <v>17</v>
      </c>
      <c r="T168" s="31">
        <v>23</v>
      </c>
      <c r="U168" s="35"/>
      <c r="V168" s="30">
        <f t="shared" si="56"/>
        <v>20</v>
      </c>
      <c r="W168" s="30">
        <f t="shared" si="57"/>
        <v>26</v>
      </c>
      <c r="X168" s="10" t="s">
        <v>507</v>
      </c>
      <c r="Y168" s="27"/>
      <c r="Z168" s="27"/>
      <c r="AA168" s="27"/>
      <c r="AB168" s="27"/>
      <c r="AC168" s="30">
        <f t="shared" si="58"/>
        <v>0</v>
      </c>
      <c r="AD168" s="27">
        <f t="shared" si="59"/>
        <v>0</v>
      </c>
      <c r="AE168" s="27"/>
      <c r="AF168" s="27"/>
      <c r="AG168" s="27">
        <v>22</v>
      </c>
      <c r="AH168" s="27">
        <v>8</v>
      </c>
      <c r="AJ168" s="27">
        <v>3</v>
      </c>
      <c r="AK168" s="27"/>
      <c r="AL168" s="30">
        <f t="shared" si="60"/>
        <v>25</v>
      </c>
      <c r="AM168" s="30"/>
      <c r="AN168" s="27">
        <v>1</v>
      </c>
      <c r="AO168" s="27"/>
      <c r="AQ168" t="s">
        <v>746</v>
      </c>
      <c r="AR168">
        <v>2</v>
      </c>
      <c r="AS168">
        <v>10</v>
      </c>
      <c r="AT168">
        <v>4</v>
      </c>
      <c r="AU168">
        <v>0</v>
      </c>
      <c r="AV168">
        <v>0</v>
      </c>
      <c r="AX168" s="10" t="s">
        <v>508</v>
      </c>
      <c r="AZ168" t="s">
        <v>746</v>
      </c>
      <c r="BA168">
        <v>2</v>
      </c>
      <c r="BB168">
        <v>1</v>
      </c>
      <c r="BD168" t="s">
        <v>746</v>
      </c>
      <c r="BE168">
        <v>1</v>
      </c>
      <c r="BF168">
        <v>2</v>
      </c>
      <c r="BG168">
        <v>1</v>
      </c>
      <c r="BH168">
        <v>1</v>
      </c>
      <c r="BI168">
        <v>1</v>
      </c>
      <c r="BJ168">
        <v>1</v>
      </c>
      <c r="BK168">
        <v>0</v>
      </c>
      <c r="BL168" s="239" t="s">
        <v>746</v>
      </c>
      <c r="BM168" s="240">
        <v>2</v>
      </c>
      <c r="BN168" s="239" t="s">
        <v>760</v>
      </c>
      <c r="BO168" s="239" t="s">
        <v>737</v>
      </c>
      <c r="BT168" t="s">
        <v>737</v>
      </c>
      <c r="BU168" t="s">
        <v>759</v>
      </c>
      <c r="BV168">
        <v>22</v>
      </c>
      <c r="BW168" t="s">
        <v>735</v>
      </c>
      <c r="BX168" t="s">
        <v>737</v>
      </c>
    </row>
    <row r="169" spans="1:76">
      <c r="A169" s="10" t="s">
        <v>508</v>
      </c>
      <c r="B169" s="27">
        <v>42</v>
      </c>
      <c r="C169" s="27">
        <v>47</v>
      </c>
      <c r="D169" s="27">
        <v>22</v>
      </c>
      <c r="E169" s="27">
        <v>23</v>
      </c>
      <c r="F169" s="27">
        <v>21</v>
      </c>
      <c r="G169" s="27">
        <v>16</v>
      </c>
      <c r="H169" s="27">
        <v>36</v>
      </c>
      <c r="I169" s="27">
        <v>24</v>
      </c>
      <c r="J169" s="30">
        <f t="shared" si="54"/>
        <v>121</v>
      </c>
      <c r="K169" s="30">
        <f t="shared" si="55"/>
        <v>110</v>
      </c>
      <c r="L169" s="10" t="s">
        <v>508</v>
      </c>
      <c r="M169" s="31">
        <v>4</v>
      </c>
      <c r="N169" s="31">
        <v>1</v>
      </c>
      <c r="O169" s="31">
        <v>0</v>
      </c>
      <c r="P169" s="31">
        <v>0</v>
      </c>
      <c r="Q169" s="31">
        <v>0</v>
      </c>
      <c r="R169" s="31">
        <v>0</v>
      </c>
      <c r="S169" s="31">
        <v>7</v>
      </c>
      <c r="T169" s="31">
        <v>2</v>
      </c>
      <c r="U169" s="35"/>
      <c r="V169" s="30">
        <f t="shared" si="56"/>
        <v>11</v>
      </c>
      <c r="W169" s="30">
        <f t="shared" si="57"/>
        <v>3</v>
      </c>
      <c r="X169" s="10" t="s">
        <v>508</v>
      </c>
      <c r="Y169" s="27"/>
      <c r="Z169" s="27"/>
      <c r="AA169" s="27"/>
      <c r="AB169" s="27"/>
      <c r="AC169" s="30">
        <f t="shared" si="58"/>
        <v>0</v>
      </c>
      <c r="AD169" s="27">
        <f t="shared" si="59"/>
        <v>0</v>
      </c>
      <c r="AE169" s="27"/>
      <c r="AF169" s="27"/>
      <c r="AG169" s="27">
        <v>8</v>
      </c>
      <c r="AH169" s="27">
        <v>1</v>
      </c>
      <c r="AJ169" s="27">
        <v>0</v>
      </c>
      <c r="AK169" s="27"/>
      <c r="AL169" s="30">
        <f t="shared" si="60"/>
        <v>8</v>
      </c>
      <c r="AM169" s="30"/>
      <c r="AN169" s="27">
        <v>1</v>
      </c>
      <c r="AO169" s="27"/>
      <c r="AQ169" t="s">
        <v>747</v>
      </c>
      <c r="AR169">
        <v>2</v>
      </c>
      <c r="AS169">
        <v>10</v>
      </c>
      <c r="AT169">
        <v>12</v>
      </c>
      <c r="AU169">
        <v>0</v>
      </c>
      <c r="AV169">
        <v>1</v>
      </c>
      <c r="AX169" s="10" t="s">
        <v>509</v>
      </c>
      <c r="AZ169" t="s">
        <v>747</v>
      </c>
      <c r="BA169">
        <v>2</v>
      </c>
      <c r="BB169">
        <v>2</v>
      </c>
      <c r="BD169" t="s">
        <v>747</v>
      </c>
      <c r="BE169">
        <v>2</v>
      </c>
      <c r="BF169">
        <v>2</v>
      </c>
      <c r="BG169">
        <v>3</v>
      </c>
      <c r="BH169">
        <v>3</v>
      </c>
      <c r="BI169">
        <v>3</v>
      </c>
      <c r="BJ169">
        <v>2</v>
      </c>
      <c r="BK169">
        <v>0</v>
      </c>
      <c r="BL169" s="239" t="s">
        <v>747</v>
      </c>
      <c r="BM169" s="240">
        <v>1</v>
      </c>
      <c r="BN169" s="239" t="s">
        <v>760</v>
      </c>
      <c r="BO169" s="239" t="s">
        <v>737</v>
      </c>
      <c r="BP169" t="s">
        <v>747</v>
      </c>
      <c r="BQ169">
        <v>6</v>
      </c>
      <c r="BR169" t="s">
        <v>735</v>
      </c>
      <c r="BS169" t="s">
        <v>389</v>
      </c>
      <c r="BT169" t="s">
        <v>737</v>
      </c>
    </row>
    <row r="170" spans="1:76">
      <c r="A170" s="10" t="s">
        <v>509</v>
      </c>
      <c r="B170" s="27">
        <v>82</v>
      </c>
      <c r="C170" s="27">
        <v>75</v>
      </c>
      <c r="D170" s="27">
        <v>57</v>
      </c>
      <c r="E170" s="27">
        <v>43</v>
      </c>
      <c r="F170" s="27">
        <v>33</v>
      </c>
      <c r="G170" s="27">
        <v>41</v>
      </c>
      <c r="H170" s="27">
        <v>31</v>
      </c>
      <c r="I170" s="27">
        <v>25</v>
      </c>
      <c r="J170" s="30">
        <f t="shared" si="54"/>
        <v>203</v>
      </c>
      <c r="K170" s="30">
        <f t="shared" si="55"/>
        <v>184</v>
      </c>
      <c r="L170" s="10" t="s">
        <v>509</v>
      </c>
      <c r="M170" s="31">
        <v>10</v>
      </c>
      <c r="N170" s="31">
        <v>24</v>
      </c>
      <c r="O170" s="31">
        <v>4</v>
      </c>
      <c r="P170" s="31">
        <v>6</v>
      </c>
      <c r="Q170" s="31">
        <v>3</v>
      </c>
      <c r="R170" s="31">
        <v>1</v>
      </c>
      <c r="S170" s="31">
        <v>4</v>
      </c>
      <c r="T170" s="31">
        <v>0</v>
      </c>
      <c r="U170" s="35"/>
      <c r="V170" s="30">
        <f t="shared" si="56"/>
        <v>21</v>
      </c>
      <c r="W170" s="30">
        <f t="shared" si="57"/>
        <v>31</v>
      </c>
      <c r="X170" s="10" t="s">
        <v>509</v>
      </c>
      <c r="Y170" s="27"/>
      <c r="Z170" s="27"/>
      <c r="AA170" s="27"/>
      <c r="AB170" s="27"/>
      <c r="AC170" s="30">
        <f t="shared" si="58"/>
        <v>0</v>
      </c>
      <c r="AD170" s="27">
        <f t="shared" si="59"/>
        <v>0</v>
      </c>
      <c r="AE170" s="27"/>
      <c r="AF170" s="27"/>
      <c r="AG170" s="27">
        <v>25</v>
      </c>
      <c r="AH170" s="27">
        <v>8</v>
      </c>
      <c r="AJ170" s="27">
        <v>0</v>
      </c>
      <c r="AK170" s="27"/>
      <c r="AL170" s="30">
        <f t="shared" si="60"/>
        <v>25</v>
      </c>
      <c r="AM170" s="30"/>
      <c r="AN170" s="27">
        <v>2</v>
      </c>
      <c r="AO170" s="27"/>
      <c r="AX170" s="10" t="s">
        <v>510</v>
      </c>
      <c r="BK170">
        <v>0</v>
      </c>
      <c r="BL170" s="239"/>
      <c r="BM170" s="240"/>
      <c r="BN170" s="239"/>
      <c r="BO170" s="239"/>
      <c r="BT170" t="s">
        <v>737</v>
      </c>
      <c r="BU170" t="s">
        <v>747</v>
      </c>
      <c r="BV170">
        <v>25</v>
      </c>
      <c r="BW170" t="s">
        <v>735</v>
      </c>
      <c r="BX170" t="s">
        <v>737</v>
      </c>
    </row>
    <row r="171" spans="1:76">
      <c r="A171" s="10" t="s">
        <v>510</v>
      </c>
      <c r="B171" s="27"/>
      <c r="C171" s="27"/>
      <c r="D171" s="27"/>
      <c r="E171" s="27"/>
      <c r="F171" s="27"/>
      <c r="G171" s="27"/>
      <c r="H171" s="27"/>
      <c r="I171" s="27"/>
      <c r="J171" s="30">
        <f t="shared" si="54"/>
        <v>0</v>
      </c>
      <c r="K171" s="30">
        <f t="shared" si="55"/>
        <v>0</v>
      </c>
      <c r="L171" s="10" t="s">
        <v>510</v>
      </c>
      <c r="M171" s="31"/>
      <c r="N171" s="31"/>
      <c r="O171" s="31"/>
      <c r="P171" s="31"/>
      <c r="Q171" s="31"/>
      <c r="R171" s="31"/>
      <c r="S171" s="31"/>
      <c r="T171" s="31"/>
      <c r="U171" s="35"/>
      <c r="V171" s="30">
        <f t="shared" si="56"/>
        <v>0</v>
      </c>
      <c r="W171" s="30">
        <f t="shared" si="57"/>
        <v>0</v>
      </c>
      <c r="X171" s="10" t="s">
        <v>510</v>
      </c>
      <c r="Y171" s="27"/>
      <c r="Z171" s="27"/>
      <c r="AA171" s="27"/>
      <c r="AB171" s="27"/>
      <c r="AC171" s="30">
        <f t="shared" si="58"/>
        <v>0</v>
      </c>
      <c r="AD171" s="27">
        <f t="shared" si="59"/>
        <v>0</v>
      </c>
      <c r="AE171" s="27"/>
      <c r="AF171" s="27"/>
      <c r="AG171" s="27">
        <v>0</v>
      </c>
      <c r="AH171" s="27">
        <v>0</v>
      </c>
      <c r="AI171" s="27"/>
      <c r="AJ171" s="27">
        <v>0</v>
      </c>
      <c r="AK171" s="27"/>
      <c r="AL171" s="30">
        <f t="shared" si="60"/>
        <v>0</v>
      </c>
      <c r="AM171" s="30"/>
      <c r="AN171" s="27">
        <v>0</v>
      </c>
      <c r="AO171" s="27"/>
      <c r="AQ171" t="s">
        <v>748</v>
      </c>
      <c r="AR171">
        <v>2</v>
      </c>
      <c r="AS171">
        <v>10</v>
      </c>
      <c r="AT171">
        <v>5</v>
      </c>
      <c r="AU171">
        <v>0</v>
      </c>
      <c r="AV171">
        <v>0</v>
      </c>
      <c r="AX171" s="10" t="s">
        <v>511</v>
      </c>
      <c r="AZ171" t="s">
        <v>748</v>
      </c>
      <c r="BA171">
        <v>2</v>
      </c>
      <c r="BB171">
        <v>1</v>
      </c>
      <c r="BD171" t="s">
        <v>748</v>
      </c>
      <c r="BE171">
        <v>1</v>
      </c>
      <c r="BF171">
        <v>2</v>
      </c>
      <c r="BG171">
        <v>2</v>
      </c>
      <c r="BH171">
        <v>1</v>
      </c>
      <c r="BI171">
        <v>1</v>
      </c>
      <c r="BJ171">
        <v>1</v>
      </c>
      <c r="BK171">
        <v>0</v>
      </c>
      <c r="BL171" s="239" t="s">
        <v>748</v>
      </c>
      <c r="BM171" s="240">
        <v>3</v>
      </c>
      <c r="BN171" s="239" t="s">
        <v>760</v>
      </c>
      <c r="BO171" s="239" t="s">
        <v>737</v>
      </c>
      <c r="BP171" t="s">
        <v>748</v>
      </c>
      <c r="BQ171">
        <v>3</v>
      </c>
      <c r="BR171" t="s">
        <v>735</v>
      </c>
      <c r="BS171" t="s">
        <v>389</v>
      </c>
      <c r="BT171" t="s">
        <v>737</v>
      </c>
      <c r="BX171" t="s">
        <v>737</v>
      </c>
    </row>
    <row r="172" spans="1:76">
      <c r="A172" s="10" t="s">
        <v>511</v>
      </c>
      <c r="B172" s="27">
        <v>42</v>
      </c>
      <c r="C172" s="27">
        <v>40</v>
      </c>
      <c r="D172" s="27">
        <v>33</v>
      </c>
      <c r="E172" s="27">
        <v>25</v>
      </c>
      <c r="F172" s="27">
        <v>19</v>
      </c>
      <c r="G172" s="27">
        <v>19</v>
      </c>
      <c r="H172" s="27">
        <v>24</v>
      </c>
      <c r="I172" s="27">
        <v>35</v>
      </c>
      <c r="J172" s="30">
        <f t="shared" si="54"/>
        <v>118</v>
      </c>
      <c r="K172" s="30">
        <f t="shared" si="55"/>
        <v>119</v>
      </c>
      <c r="L172" s="10" t="s">
        <v>511</v>
      </c>
      <c r="M172" s="31">
        <v>9</v>
      </c>
      <c r="N172" s="31">
        <v>12</v>
      </c>
      <c r="O172" s="31">
        <v>3</v>
      </c>
      <c r="P172" s="31">
        <v>4</v>
      </c>
      <c r="Q172" s="31">
        <v>0</v>
      </c>
      <c r="R172" s="31">
        <v>0</v>
      </c>
      <c r="S172" s="31">
        <v>1</v>
      </c>
      <c r="T172" s="31">
        <v>1</v>
      </c>
      <c r="U172" s="35"/>
      <c r="V172" s="30">
        <f t="shared" si="56"/>
        <v>13</v>
      </c>
      <c r="W172" s="30">
        <f t="shared" si="57"/>
        <v>17</v>
      </c>
      <c r="X172" s="10" t="s">
        <v>511</v>
      </c>
      <c r="Y172" s="27"/>
      <c r="Z172" s="27"/>
      <c r="AA172" s="27"/>
      <c r="AB172" s="27"/>
      <c r="AC172" s="30">
        <f t="shared" si="58"/>
        <v>0</v>
      </c>
      <c r="AD172" s="27">
        <f t="shared" si="59"/>
        <v>0</v>
      </c>
      <c r="AE172" s="27"/>
      <c r="AF172" s="27"/>
      <c r="AG172" s="27">
        <v>10</v>
      </c>
      <c r="AH172" s="27">
        <v>2</v>
      </c>
      <c r="AI172" s="27"/>
      <c r="AJ172" s="27">
        <v>2</v>
      </c>
      <c r="AK172" s="27"/>
      <c r="AL172" s="30">
        <f t="shared" si="60"/>
        <v>12</v>
      </c>
      <c r="AM172" s="30"/>
      <c r="AN172" s="27">
        <v>1</v>
      </c>
      <c r="AO172" s="27"/>
      <c r="AX172" s="10" t="s">
        <v>512</v>
      </c>
      <c r="BK172">
        <v>0</v>
      </c>
      <c r="BL172" s="239"/>
      <c r="BM172" s="240"/>
      <c r="BN172" s="239"/>
      <c r="BO172" s="239"/>
      <c r="BT172" t="s">
        <v>737</v>
      </c>
      <c r="BU172" t="s">
        <v>748</v>
      </c>
      <c r="BV172">
        <v>12</v>
      </c>
      <c r="BW172" t="s">
        <v>735</v>
      </c>
      <c r="BX172" t="s">
        <v>737</v>
      </c>
    </row>
    <row r="173" spans="1:76">
      <c r="A173" s="10" t="s">
        <v>512</v>
      </c>
      <c r="B173" s="27"/>
      <c r="C173" s="27"/>
      <c r="D173" s="27"/>
      <c r="E173" s="27"/>
      <c r="F173" s="27"/>
      <c r="G173" s="27"/>
      <c r="H173" s="27"/>
      <c r="I173" s="27"/>
      <c r="J173" s="30">
        <f t="shared" si="54"/>
        <v>0</v>
      </c>
      <c r="K173" s="30">
        <f t="shared" si="55"/>
        <v>0</v>
      </c>
      <c r="L173" s="10" t="s">
        <v>512</v>
      </c>
      <c r="M173" s="31"/>
      <c r="N173" s="31"/>
      <c r="O173" s="31"/>
      <c r="P173" s="31"/>
      <c r="Q173" s="31"/>
      <c r="R173" s="31"/>
      <c r="S173" s="31"/>
      <c r="T173" s="31"/>
      <c r="U173" s="35"/>
      <c r="V173" s="30">
        <f t="shared" si="56"/>
        <v>0</v>
      </c>
      <c r="W173" s="30">
        <f t="shared" si="57"/>
        <v>0</v>
      </c>
      <c r="X173" s="10" t="s">
        <v>512</v>
      </c>
      <c r="Y173" s="27"/>
      <c r="Z173" s="27"/>
      <c r="AA173" s="27"/>
      <c r="AB173" s="27"/>
      <c r="AC173" s="30">
        <f t="shared" si="58"/>
        <v>0</v>
      </c>
      <c r="AD173" s="27">
        <f t="shared" si="59"/>
        <v>0</v>
      </c>
      <c r="AE173" s="27"/>
      <c r="AF173" s="27"/>
      <c r="AG173" s="27">
        <v>0</v>
      </c>
      <c r="AH173" s="27">
        <v>0</v>
      </c>
      <c r="AI173" s="27"/>
      <c r="AJ173" s="27">
        <v>0</v>
      </c>
      <c r="AK173" s="27"/>
      <c r="AL173" s="30">
        <f t="shared" si="60"/>
        <v>0</v>
      </c>
      <c r="AM173" s="30"/>
      <c r="AN173" s="27">
        <v>0</v>
      </c>
      <c r="AO173" s="27"/>
      <c r="AQ173" t="s">
        <v>749</v>
      </c>
      <c r="AR173">
        <v>2</v>
      </c>
      <c r="AS173">
        <v>10</v>
      </c>
      <c r="AT173">
        <v>5</v>
      </c>
      <c r="AU173">
        <v>0</v>
      </c>
      <c r="AV173">
        <v>0</v>
      </c>
      <c r="AX173" s="10" t="s">
        <v>513</v>
      </c>
      <c r="AZ173" t="s">
        <v>749</v>
      </c>
      <c r="BA173">
        <v>2</v>
      </c>
      <c r="BB173">
        <v>1</v>
      </c>
      <c r="BD173" t="s">
        <v>749</v>
      </c>
      <c r="BE173">
        <v>1</v>
      </c>
      <c r="BF173">
        <v>2</v>
      </c>
      <c r="BG173">
        <v>2</v>
      </c>
      <c r="BH173">
        <v>1</v>
      </c>
      <c r="BI173">
        <v>1</v>
      </c>
      <c r="BJ173">
        <v>1</v>
      </c>
      <c r="BK173">
        <v>0</v>
      </c>
      <c r="BL173" s="239" t="s">
        <v>749</v>
      </c>
      <c r="BM173" s="240">
        <v>3</v>
      </c>
      <c r="BN173" s="239" t="s">
        <v>760</v>
      </c>
      <c r="BO173" s="239" t="s">
        <v>737</v>
      </c>
      <c r="BP173" t="s">
        <v>749</v>
      </c>
      <c r="BQ173">
        <v>1</v>
      </c>
      <c r="BR173" t="s">
        <v>735</v>
      </c>
      <c r="BS173" t="s">
        <v>389</v>
      </c>
      <c r="BT173" t="s">
        <v>737</v>
      </c>
    </row>
    <row r="174" spans="1:76">
      <c r="A174" s="10" t="s">
        <v>513</v>
      </c>
      <c r="B174" s="27">
        <v>36</v>
      </c>
      <c r="C174" s="27">
        <v>34</v>
      </c>
      <c r="D174" s="27">
        <v>26</v>
      </c>
      <c r="E174" s="27">
        <v>16</v>
      </c>
      <c r="F174" s="27">
        <v>17</v>
      </c>
      <c r="G174" s="27">
        <v>8</v>
      </c>
      <c r="H174" s="27">
        <v>6</v>
      </c>
      <c r="I174" s="27">
        <v>14</v>
      </c>
      <c r="J174" s="30">
        <f t="shared" si="54"/>
        <v>85</v>
      </c>
      <c r="K174" s="30">
        <f t="shared" si="55"/>
        <v>72</v>
      </c>
      <c r="L174" s="10" t="s">
        <v>513</v>
      </c>
      <c r="M174" s="31">
        <v>9</v>
      </c>
      <c r="N174" s="31">
        <v>11</v>
      </c>
      <c r="O174" s="31">
        <v>0</v>
      </c>
      <c r="P174" s="31">
        <v>0</v>
      </c>
      <c r="Q174" s="31">
        <v>2</v>
      </c>
      <c r="R174" s="31">
        <v>1</v>
      </c>
      <c r="S174" s="31">
        <v>0</v>
      </c>
      <c r="T174" s="31">
        <v>0</v>
      </c>
      <c r="U174" s="35"/>
      <c r="V174" s="30">
        <f t="shared" si="56"/>
        <v>11</v>
      </c>
      <c r="W174" s="30">
        <f t="shared" si="57"/>
        <v>12</v>
      </c>
      <c r="X174" s="10" t="s">
        <v>513</v>
      </c>
      <c r="Y174" s="27"/>
      <c r="Z174" s="27"/>
      <c r="AA174" s="27"/>
      <c r="AB174" s="27"/>
      <c r="AC174" s="30">
        <f t="shared" si="58"/>
        <v>0</v>
      </c>
      <c r="AD174" s="27">
        <f t="shared" si="59"/>
        <v>0</v>
      </c>
      <c r="AE174" s="27"/>
      <c r="AF174" s="27"/>
      <c r="AG174" s="27">
        <v>5</v>
      </c>
      <c r="AH174" s="27">
        <v>2</v>
      </c>
      <c r="AI174" s="27"/>
      <c r="AJ174" s="27">
        <v>0</v>
      </c>
      <c r="AK174" s="27"/>
      <c r="AL174" s="30">
        <f t="shared" si="60"/>
        <v>5</v>
      </c>
      <c r="AM174" s="30"/>
      <c r="AN174" s="27">
        <v>1</v>
      </c>
      <c r="AO174" s="27"/>
      <c r="AX174" s="10" t="s">
        <v>514</v>
      </c>
      <c r="BK174">
        <v>0</v>
      </c>
      <c r="BL174" s="239"/>
      <c r="BM174" s="240"/>
      <c r="BN174" s="239"/>
      <c r="BO174" s="239"/>
      <c r="BT174" t="s">
        <v>737</v>
      </c>
      <c r="BU174" t="s">
        <v>749</v>
      </c>
      <c r="BV174">
        <v>2</v>
      </c>
      <c r="BW174" t="s">
        <v>735</v>
      </c>
      <c r="BX174" t="s">
        <v>737</v>
      </c>
    </row>
    <row r="175" spans="1:76">
      <c r="A175" s="10" t="s">
        <v>514</v>
      </c>
      <c r="B175" s="27"/>
      <c r="C175" s="27"/>
      <c r="D175" s="27"/>
      <c r="E175" s="27"/>
      <c r="F175" s="27"/>
      <c r="G175" s="27"/>
      <c r="H175" s="27"/>
      <c r="I175" s="27"/>
      <c r="J175" s="30">
        <f t="shared" si="54"/>
        <v>0</v>
      </c>
      <c r="K175" s="30">
        <f t="shared" si="55"/>
        <v>0</v>
      </c>
      <c r="L175" s="10" t="s">
        <v>514</v>
      </c>
      <c r="M175" s="31"/>
      <c r="N175" s="31"/>
      <c r="O175" s="31"/>
      <c r="P175" s="31"/>
      <c r="Q175" s="31"/>
      <c r="R175" s="31"/>
      <c r="S175" s="31"/>
      <c r="T175" s="31"/>
      <c r="U175" s="35"/>
      <c r="V175" s="30">
        <f t="shared" si="56"/>
        <v>0</v>
      </c>
      <c r="W175" s="30">
        <f t="shared" si="57"/>
        <v>0</v>
      </c>
      <c r="X175" s="10" t="s">
        <v>514</v>
      </c>
      <c r="Y175" s="27"/>
      <c r="Z175" s="27"/>
      <c r="AA175" s="27"/>
      <c r="AB175" s="27"/>
      <c r="AC175" s="30">
        <f t="shared" si="58"/>
        <v>0</v>
      </c>
      <c r="AD175" s="27">
        <f t="shared" si="59"/>
        <v>0</v>
      </c>
      <c r="AE175" s="27"/>
      <c r="AF175" s="27"/>
      <c r="AG175" s="27">
        <v>0</v>
      </c>
      <c r="AH175" s="27">
        <v>0</v>
      </c>
      <c r="AI175" s="27"/>
      <c r="AJ175" s="27">
        <v>0</v>
      </c>
      <c r="AK175" s="27"/>
      <c r="AL175" s="30">
        <f t="shared" si="60"/>
        <v>0</v>
      </c>
      <c r="AM175" s="30"/>
      <c r="AN175" s="27">
        <v>0</v>
      </c>
      <c r="AO175" s="27"/>
      <c r="AX175" s="10" t="s">
        <v>515</v>
      </c>
      <c r="BK175">
        <v>0</v>
      </c>
      <c r="BL175" s="239"/>
      <c r="BM175" s="240"/>
      <c r="BN175" s="239"/>
      <c r="BO175" s="239"/>
      <c r="BT175" t="s">
        <v>737</v>
      </c>
    </row>
    <row r="176" spans="1:76">
      <c r="A176" s="10" t="s">
        <v>515</v>
      </c>
      <c r="B176" s="27"/>
      <c r="C176" s="27"/>
      <c r="D176" s="27"/>
      <c r="E176" s="27"/>
      <c r="F176" s="27"/>
      <c r="G176" s="27"/>
      <c r="H176" s="27"/>
      <c r="I176" s="27"/>
      <c r="J176" s="30">
        <f t="shared" si="54"/>
        <v>0</v>
      </c>
      <c r="K176" s="30">
        <f t="shared" si="55"/>
        <v>0</v>
      </c>
      <c r="L176" s="10" t="s">
        <v>515</v>
      </c>
      <c r="M176" s="31"/>
      <c r="N176" s="31"/>
      <c r="O176" s="31"/>
      <c r="P176" s="31"/>
      <c r="Q176" s="31"/>
      <c r="R176" s="31"/>
      <c r="S176" s="31"/>
      <c r="T176" s="31"/>
      <c r="U176" s="35"/>
      <c r="V176" s="30">
        <f t="shared" si="56"/>
        <v>0</v>
      </c>
      <c r="W176" s="30">
        <f t="shared" si="57"/>
        <v>0</v>
      </c>
      <c r="X176" s="10" t="s">
        <v>515</v>
      </c>
      <c r="Y176" s="27"/>
      <c r="Z176" s="27"/>
      <c r="AA176" s="27"/>
      <c r="AB176" s="27"/>
      <c r="AC176" s="30">
        <f t="shared" si="58"/>
        <v>0</v>
      </c>
      <c r="AD176" s="27">
        <f t="shared" si="59"/>
        <v>0</v>
      </c>
      <c r="AE176" s="27"/>
      <c r="AF176" s="27"/>
      <c r="AG176" s="27">
        <v>0</v>
      </c>
      <c r="AH176" s="27">
        <v>0</v>
      </c>
      <c r="AI176" s="27"/>
      <c r="AJ176" s="27">
        <v>0</v>
      </c>
      <c r="AK176" s="27"/>
      <c r="AL176" s="30">
        <f t="shared" si="60"/>
        <v>0</v>
      </c>
      <c r="AM176" s="30"/>
      <c r="AN176" s="27">
        <v>0</v>
      </c>
      <c r="AO176" s="27"/>
      <c r="AQ176" t="s">
        <v>750</v>
      </c>
      <c r="AR176">
        <v>2</v>
      </c>
      <c r="AS176">
        <v>10</v>
      </c>
      <c r="AT176">
        <v>4</v>
      </c>
      <c r="AU176">
        <v>0</v>
      </c>
      <c r="AV176">
        <v>0</v>
      </c>
      <c r="AX176" s="10" t="s">
        <v>516</v>
      </c>
      <c r="AZ176" t="s">
        <v>750</v>
      </c>
      <c r="BA176">
        <v>2</v>
      </c>
      <c r="BB176">
        <v>1</v>
      </c>
      <c r="BD176" t="s">
        <v>750</v>
      </c>
      <c r="BE176">
        <v>1</v>
      </c>
      <c r="BF176">
        <v>2</v>
      </c>
      <c r="BG176">
        <v>1</v>
      </c>
      <c r="BH176">
        <v>1</v>
      </c>
      <c r="BI176">
        <v>1</v>
      </c>
      <c r="BJ176">
        <v>1</v>
      </c>
      <c r="BK176">
        <v>0</v>
      </c>
      <c r="BL176" s="239" t="s">
        <v>750</v>
      </c>
      <c r="BM176" s="240">
        <v>1</v>
      </c>
      <c r="BN176" s="239" t="s">
        <v>760</v>
      </c>
      <c r="BO176" s="239" t="s">
        <v>737</v>
      </c>
      <c r="BP176" t="s">
        <v>750</v>
      </c>
      <c r="BQ176">
        <v>1</v>
      </c>
      <c r="BR176" t="s">
        <v>735</v>
      </c>
      <c r="BS176" t="s">
        <v>389</v>
      </c>
      <c r="BT176" t="s">
        <v>737</v>
      </c>
    </row>
    <row r="177" spans="1:76">
      <c r="A177" s="10" t="s">
        <v>516</v>
      </c>
      <c r="B177" s="27">
        <v>30</v>
      </c>
      <c r="C177" s="27">
        <v>19</v>
      </c>
      <c r="D177" s="27">
        <v>13</v>
      </c>
      <c r="E177" s="27">
        <v>17</v>
      </c>
      <c r="F177" s="27">
        <v>16</v>
      </c>
      <c r="G177" s="27">
        <v>15</v>
      </c>
      <c r="H177" s="27">
        <v>20</v>
      </c>
      <c r="I177" s="27">
        <v>14</v>
      </c>
      <c r="J177" s="30">
        <f t="shared" si="54"/>
        <v>79</v>
      </c>
      <c r="K177" s="30">
        <f t="shared" si="55"/>
        <v>65</v>
      </c>
      <c r="L177" s="10" t="s">
        <v>516</v>
      </c>
      <c r="M177" s="31">
        <v>2</v>
      </c>
      <c r="N177" s="31">
        <v>10</v>
      </c>
      <c r="O177" s="31">
        <v>0</v>
      </c>
      <c r="P177" s="31">
        <v>0</v>
      </c>
      <c r="Q177" s="31">
        <v>5</v>
      </c>
      <c r="R177" s="31">
        <v>4</v>
      </c>
      <c r="S177" s="31">
        <v>12</v>
      </c>
      <c r="T177" s="31">
        <v>2</v>
      </c>
      <c r="U177" s="35"/>
      <c r="V177" s="30">
        <f t="shared" si="56"/>
        <v>19</v>
      </c>
      <c r="W177" s="30">
        <f t="shared" si="57"/>
        <v>16</v>
      </c>
      <c r="X177" s="10" t="s">
        <v>516</v>
      </c>
      <c r="Y177" s="27"/>
      <c r="Z177" s="27"/>
      <c r="AA177" s="27"/>
      <c r="AB177" s="27"/>
      <c r="AC177" s="30">
        <f t="shared" si="58"/>
        <v>0</v>
      </c>
      <c r="AD177" s="27">
        <f t="shared" si="59"/>
        <v>0</v>
      </c>
      <c r="AE177" s="27"/>
      <c r="AF177" s="27"/>
      <c r="AG177" s="27">
        <v>7</v>
      </c>
      <c r="AH177" s="27">
        <v>2</v>
      </c>
      <c r="AI177" s="27"/>
      <c r="AJ177" s="27">
        <v>0</v>
      </c>
      <c r="AK177" s="27"/>
      <c r="AL177" s="30">
        <f t="shared" si="60"/>
        <v>7</v>
      </c>
      <c r="AM177" s="30"/>
      <c r="AN177" s="27">
        <v>1</v>
      </c>
      <c r="AO177" s="27"/>
      <c r="AQ177" t="s">
        <v>751</v>
      </c>
      <c r="AR177">
        <v>2</v>
      </c>
      <c r="AS177">
        <v>10</v>
      </c>
      <c r="AT177">
        <v>13</v>
      </c>
      <c r="AU177">
        <v>0</v>
      </c>
      <c r="AV177">
        <v>0</v>
      </c>
      <c r="AX177" s="10" t="s">
        <v>517</v>
      </c>
      <c r="AZ177" t="s">
        <v>751</v>
      </c>
      <c r="BA177">
        <v>2</v>
      </c>
      <c r="BB177">
        <v>3</v>
      </c>
      <c r="BD177" t="s">
        <v>751</v>
      </c>
      <c r="BE177">
        <v>3</v>
      </c>
      <c r="BF177">
        <v>2</v>
      </c>
      <c r="BG177">
        <v>3</v>
      </c>
      <c r="BH177">
        <v>3</v>
      </c>
      <c r="BI177">
        <v>3</v>
      </c>
      <c r="BJ177">
        <v>4</v>
      </c>
      <c r="BK177">
        <v>0</v>
      </c>
      <c r="BL177" s="239" t="s">
        <v>751</v>
      </c>
      <c r="BM177" s="240">
        <v>3</v>
      </c>
      <c r="BN177" s="239" t="s">
        <v>760</v>
      </c>
      <c r="BO177" s="239" t="s">
        <v>737</v>
      </c>
      <c r="BP177" t="s">
        <v>751</v>
      </c>
      <c r="BQ177">
        <v>9</v>
      </c>
      <c r="BR177" t="s">
        <v>735</v>
      </c>
      <c r="BS177" t="s">
        <v>389</v>
      </c>
      <c r="BT177" t="s">
        <v>737</v>
      </c>
      <c r="BU177" t="s">
        <v>750</v>
      </c>
      <c r="BV177">
        <v>7</v>
      </c>
      <c r="BW177" t="s">
        <v>735</v>
      </c>
      <c r="BX177" t="s">
        <v>737</v>
      </c>
    </row>
    <row r="178" spans="1:76">
      <c r="A178" s="10" t="s">
        <v>517</v>
      </c>
      <c r="B178" s="27">
        <v>43</v>
      </c>
      <c r="C178" s="27">
        <v>51</v>
      </c>
      <c r="D178" s="27">
        <v>31</v>
      </c>
      <c r="E178" s="27">
        <v>40</v>
      </c>
      <c r="F178" s="27">
        <v>33</v>
      </c>
      <c r="G178" s="27">
        <v>26</v>
      </c>
      <c r="H178" s="27">
        <v>24</v>
      </c>
      <c r="I178" s="27">
        <v>28</v>
      </c>
      <c r="J178" s="30">
        <f t="shared" si="54"/>
        <v>131</v>
      </c>
      <c r="K178" s="30">
        <f t="shared" si="55"/>
        <v>145</v>
      </c>
      <c r="L178" s="10" t="s">
        <v>517</v>
      </c>
      <c r="M178" s="31">
        <v>3</v>
      </c>
      <c r="N178" s="31">
        <v>4</v>
      </c>
      <c r="O178" s="31">
        <v>4</v>
      </c>
      <c r="P178" s="31">
        <v>0</v>
      </c>
      <c r="Q178" s="31">
        <v>2</v>
      </c>
      <c r="R178" s="31">
        <v>7</v>
      </c>
      <c r="S178" s="31">
        <v>4</v>
      </c>
      <c r="T178" s="31">
        <v>2</v>
      </c>
      <c r="U178" s="35"/>
      <c r="V178" s="30">
        <f t="shared" si="56"/>
        <v>13</v>
      </c>
      <c r="W178" s="30">
        <f t="shared" si="57"/>
        <v>13</v>
      </c>
      <c r="X178" s="10" t="s">
        <v>517</v>
      </c>
      <c r="Y178" s="27"/>
      <c r="Z178" s="27"/>
      <c r="AA178" s="27"/>
      <c r="AB178" s="27"/>
      <c r="AC178" s="30">
        <f t="shared" si="58"/>
        <v>0</v>
      </c>
      <c r="AD178" s="27">
        <f t="shared" si="59"/>
        <v>0</v>
      </c>
      <c r="AE178" s="27"/>
      <c r="AF178" s="27"/>
      <c r="AG178" s="27">
        <v>18</v>
      </c>
      <c r="AH178" s="27">
        <v>5</v>
      </c>
      <c r="AJ178" s="27">
        <v>0</v>
      </c>
      <c r="AK178" s="27"/>
      <c r="AL178" s="30">
        <f t="shared" si="60"/>
        <v>18</v>
      </c>
      <c r="AM178" s="30"/>
      <c r="AN178" s="27">
        <v>2</v>
      </c>
      <c r="AO178" s="27"/>
      <c r="AQ178" t="s">
        <v>752</v>
      </c>
      <c r="AR178">
        <v>2</v>
      </c>
      <c r="AS178">
        <v>10</v>
      </c>
      <c r="AT178">
        <v>8</v>
      </c>
      <c r="AU178">
        <v>2</v>
      </c>
      <c r="AV178">
        <v>0</v>
      </c>
      <c r="AX178" s="10" t="s">
        <v>518</v>
      </c>
      <c r="BL178" s="239" t="s">
        <v>752</v>
      </c>
      <c r="BM178" s="240">
        <v>2</v>
      </c>
      <c r="BN178" s="239" t="s">
        <v>760</v>
      </c>
      <c r="BO178" s="239" t="s">
        <v>737</v>
      </c>
      <c r="BP178" t="s">
        <v>752</v>
      </c>
      <c r="BQ178">
        <v>6</v>
      </c>
      <c r="BR178" t="s">
        <v>735</v>
      </c>
      <c r="BS178" t="s">
        <v>389</v>
      </c>
      <c r="BT178" t="s">
        <v>737</v>
      </c>
      <c r="BU178" t="s">
        <v>751</v>
      </c>
      <c r="BV178">
        <v>28</v>
      </c>
      <c r="BW178" t="s">
        <v>735</v>
      </c>
      <c r="BX178" t="s">
        <v>737</v>
      </c>
    </row>
    <row r="179" spans="1:76">
      <c r="A179" s="10" t="s">
        <v>518</v>
      </c>
      <c r="B179" s="230">
        <v>65</v>
      </c>
      <c r="C179" s="230">
        <v>51</v>
      </c>
      <c r="D179" s="230">
        <v>32</v>
      </c>
      <c r="E179" s="230">
        <v>36</v>
      </c>
      <c r="F179" s="230">
        <v>30</v>
      </c>
      <c r="G179" s="230">
        <v>30</v>
      </c>
      <c r="H179" s="230">
        <v>27</v>
      </c>
      <c r="I179" s="230">
        <v>24</v>
      </c>
      <c r="J179" s="226">
        <f t="shared" si="54"/>
        <v>154</v>
      </c>
      <c r="K179" s="226">
        <f t="shared" si="55"/>
        <v>141</v>
      </c>
      <c r="L179" s="235" t="s">
        <v>158</v>
      </c>
      <c r="M179" s="280">
        <v>12</v>
      </c>
      <c r="N179" s="280">
        <v>15</v>
      </c>
      <c r="O179" s="280">
        <v>7</v>
      </c>
      <c r="P179" s="280">
        <v>5</v>
      </c>
      <c r="Q179" s="280">
        <v>5</v>
      </c>
      <c r="R179" s="280">
        <v>3</v>
      </c>
      <c r="S179" s="31">
        <v>2</v>
      </c>
      <c r="T179" s="31">
        <v>3</v>
      </c>
      <c r="U179" s="35"/>
      <c r="V179" s="241">
        <f t="shared" si="56"/>
        <v>26</v>
      </c>
      <c r="W179" s="241">
        <f t="shared" si="57"/>
        <v>26</v>
      </c>
      <c r="X179" s="10" t="s">
        <v>518</v>
      </c>
      <c r="Y179" s="27"/>
      <c r="Z179" s="27"/>
      <c r="AA179" s="27"/>
      <c r="AB179" s="27"/>
      <c r="AC179" s="30">
        <f t="shared" si="58"/>
        <v>0</v>
      </c>
      <c r="AD179" s="27">
        <f t="shared" si="59"/>
        <v>0</v>
      </c>
      <c r="AE179" s="27"/>
      <c r="AF179" s="27"/>
      <c r="AG179" s="27">
        <v>9</v>
      </c>
      <c r="AH179" s="27">
        <v>2</v>
      </c>
      <c r="AJ179" s="27">
        <v>0</v>
      </c>
      <c r="AK179" s="27"/>
      <c r="AL179" s="30">
        <f t="shared" si="60"/>
        <v>9</v>
      </c>
      <c r="AM179" s="30"/>
      <c r="AN179" s="27">
        <v>1</v>
      </c>
      <c r="AO179" s="27"/>
      <c r="AX179" s="10" t="s">
        <v>519</v>
      </c>
      <c r="BL179" s="239"/>
      <c r="BM179" s="240"/>
      <c r="BN179" s="239"/>
      <c r="BO179" s="239"/>
      <c r="BR179" t="s">
        <v>735</v>
      </c>
      <c r="BS179" t="s">
        <v>389</v>
      </c>
      <c r="BU179" t="s">
        <v>752</v>
      </c>
      <c r="BV179">
        <v>14</v>
      </c>
      <c r="BW179" t="s">
        <v>735</v>
      </c>
      <c r="BX179" t="s">
        <v>737</v>
      </c>
    </row>
    <row r="180" spans="1:76">
      <c r="A180" s="10" t="s">
        <v>519</v>
      </c>
      <c r="B180" s="27"/>
      <c r="C180" s="27"/>
      <c r="D180" s="27"/>
      <c r="E180" s="27"/>
      <c r="F180" s="27"/>
      <c r="G180" s="27"/>
      <c r="H180" s="27"/>
      <c r="I180" s="27"/>
      <c r="J180" s="30">
        <f t="shared" si="54"/>
        <v>0</v>
      </c>
      <c r="K180" s="30">
        <f t="shared" si="55"/>
        <v>0</v>
      </c>
      <c r="L180" s="10" t="s">
        <v>519</v>
      </c>
      <c r="M180" s="31"/>
      <c r="N180" s="31"/>
      <c r="O180" s="31"/>
      <c r="P180" s="31"/>
      <c r="Q180" s="31"/>
      <c r="R180" s="31"/>
      <c r="S180" s="31"/>
      <c r="T180" s="31"/>
      <c r="U180" s="35"/>
      <c r="V180" s="30">
        <f t="shared" si="56"/>
        <v>0</v>
      </c>
      <c r="W180" s="30">
        <f t="shared" si="57"/>
        <v>0</v>
      </c>
      <c r="X180" s="10" t="s">
        <v>519</v>
      </c>
      <c r="Y180" s="27"/>
      <c r="Z180" s="27"/>
      <c r="AA180" s="27"/>
      <c r="AB180" s="27"/>
      <c r="AC180" s="30">
        <f t="shared" si="58"/>
        <v>0</v>
      </c>
      <c r="AD180" s="27">
        <f t="shared" si="59"/>
        <v>0</v>
      </c>
      <c r="AE180" s="27"/>
      <c r="AF180" s="27"/>
      <c r="AG180" s="27">
        <v>0</v>
      </c>
      <c r="AH180" s="27">
        <v>0</v>
      </c>
      <c r="AI180" s="27"/>
      <c r="AJ180" s="27">
        <v>0</v>
      </c>
      <c r="AK180" s="27"/>
      <c r="AL180" s="30">
        <f t="shared" si="60"/>
        <v>0</v>
      </c>
      <c r="AM180" s="30"/>
      <c r="AN180" s="27">
        <v>0</v>
      </c>
      <c r="AO180" s="27"/>
      <c r="AQ180" t="s">
        <v>753</v>
      </c>
      <c r="AR180">
        <v>2</v>
      </c>
      <c r="AS180">
        <v>10</v>
      </c>
      <c r="AT180">
        <v>4</v>
      </c>
      <c r="AU180">
        <v>0</v>
      </c>
      <c r="AV180">
        <v>0</v>
      </c>
      <c r="AX180" s="10" t="s">
        <v>520</v>
      </c>
      <c r="AZ180" t="s">
        <v>753</v>
      </c>
      <c r="BA180">
        <v>2</v>
      </c>
      <c r="BB180">
        <v>1</v>
      </c>
      <c r="BD180" t="s">
        <v>753</v>
      </c>
      <c r="BE180">
        <v>1</v>
      </c>
      <c r="BF180">
        <v>2</v>
      </c>
      <c r="BG180">
        <v>1</v>
      </c>
      <c r="BH180">
        <v>1</v>
      </c>
      <c r="BI180">
        <v>1</v>
      </c>
      <c r="BJ180">
        <v>1</v>
      </c>
      <c r="BL180" s="239" t="s">
        <v>753</v>
      </c>
      <c r="BM180" s="240">
        <v>3</v>
      </c>
      <c r="BN180" s="239" t="s">
        <v>760</v>
      </c>
      <c r="BO180" s="239" t="s">
        <v>737</v>
      </c>
      <c r="BP180" t="s">
        <v>753</v>
      </c>
      <c r="BQ180">
        <v>4</v>
      </c>
      <c r="BR180" t="s">
        <v>735</v>
      </c>
      <c r="BS180" t="s">
        <v>389</v>
      </c>
    </row>
    <row r="181" spans="1:76">
      <c r="A181" s="10" t="s">
        <v>520</v>
      </c>
      <c r="B181" s="27">
        <v>29</v>
      </c>
      <c r="C181" s="27">
        <v>37</v>
      </c>
      <c r="D181" s="27">
        <v>14</v>
      </c>
      <c r="E181" s="27">
        <v>22</v>
      </c>
      <c r="F181" s="27">
        <v>22</v>
      </c>
      <c r="G181" s="27">
        <v>17</v>
      </c>
      <c r="H181" s="27">
        <v>17</v>
      </c>
      <c r="I181" s="27">
        <v>12</v>
      </c>
      <c r="J181" s="30">
        <f t="shared" si="54"/>
        <v>82</v>
      </c>
      <c r="K181" s="30">
        <f t="shared" si="55"/>
        <v>88</v>
      </c>
      <c r="L181" s="10" t="s">
        <v>520</v>
      </c>
      <c r="M181" s="31">
        <v>1</v>
      </c>
      <c r="N181" s="31">
        <v>8</v>
      </c>
      <c r="O181" s="31">
        <v>0</v>
      </c>
      <c r="P181" s="31">
        <v>3</v>
      </c>
      <c r="Q181" s="31">
        <v>2</v>
      </c>
      <c r="R181" s="31">
        <v>0</v>
      </c>
      <c r="S181" s="31">
        <v>2</v>
      </c>
      <c r="T181" s="31">
        <v>2</v>
      </c>
      <c r="U181" s="35"/>
      <c r="V181" s="30">
        <f t="shared" si="56"/>
        <v>5</v>
      </c>
      <c r="W181" s="30">
        <f t="shared" si="57"/>
        <v>13</v>
      </c>
      <c r="X181" s="10" t="s">
        <v>520</v>
      </c>
      <c r="Y181" s="27"/>
      <c r="Z181" s="27"/>
      <c r="AA181" s="27"/>
      <c r="AB181" s="27"/>
      <c r="AC181" s="30">
        <f t="shared" si="58"/>
        <v>0</v>
      </c>
      <c r="AD181" s="27">
        <f t="shared" si="59"/>
        <v>0</v>
      </c>
      <c r="AE181" s="27"/>
      <c r="AF181" s="27"/>
      <c r="AG181" s="27">
        <v>11</v>
      </c>
      <c r="AH181" s="27">
        <v>4</v>
      </c>
      <c r="AI181" s="27"/>
      <c r="AJ181" s="27">
        <v>1</v>
      </c>
      <c r="AK181" s="27"/>
      <c r="AL181" s="30">
        <f t="shared" si="60"/>
        <v>12</v>
      </c>
      <c r="AM181" s="30"/>
      <c r="AN181" s="27">
        <v>1</v>
      </c>
      <c r="AO181" s="27"/>
      <c r="AU181">
        <v>0</v>
      </c>
      <c r="AV181">
        <v>0</v>
      </c>
      <c r="AX181" s="10" t="s">
        <v>521</v>
      </c>
      <c r="BL181" s="239"/>
      <c r="BM181" s="240"/>
      <c r="BN181" s="239"/>
      <c r="BO181" s="239"/>
      <c r="BS181" t="s">
        <v>389</v>
      </c>
      <c r="BU181" t="s">
        <v>753</v>
      </c>
      <c r="BV181">
        <v>9</v>
      </c>
      <c r="BW181" t="s">
        <v>735</v>
      </c>
      <c r="BX181" t="s">
        <v>737</v>
      </c>
    </row>
    <row r="182" spans="1:76">
      <c r="A182" s="10" t="s">
        <v>521</v>
      </c>
      <c r="B182" s="27">
        <v>49</v>
      </c>
      <c r="C182" s="27">
        <v>66</v>
      </c>
      <c r="D182" s="27">
        <v>50</v>
      </c>
      <c r="E182" s="27">
        <v>50</v>
      </c>
      <c r="F182" s="27">
        <v>14</v>
      </c>
      <c r="G182" s="27">
        <v>27</v>
      </c>
      <c r="H182" s="27">
        <v>32</v>
      </c>
      <c r="I182" s="27">
        <v>25</v>
      </c>
      <c r="J182" s="30">
        <f t="shared" si="54"/>
        <v>145</v>
      </c>
      <c r="K182" s="30">
        <f t="shared" si="55"/>
        <v>168</v>
      </c>
      <c r="L182" s="10" t="s">
        <v>521</v>
      </c>
      <c r="M182" s="31">
        <v>12</v>
      </c>
      <c r="N182" s="31">
        <v>6</v>
      </c>
      <c r="O182" s="31">
        <v>2</v>
      </c>
      <c r="P182" s="31">
        <v>1</v>
      </c>
      <c r="Q182" s="31">
        <v>1</v>
      </c>
      <c r="R182" s="31">
        <v>3</v>
      </c>
      <c r="S182" s="31">
        <v>8</v>
      </c>
      <c r="T182" s="31">
        <v>10</v>
      </c>
      <c r="U182" s="35"/>
      <c r="V182" s="30">
        <f t="shared" si="56"/>
        <v>23</v>
      </c>
      <c r="W182" s="30">
        <f t="shared" si="57"/>
        <v>20</v>
      </c>
      <c r="X182" s="10" t="s">
        <v>521</v>
      </c>
      <c r="Y182" s="27"/>
      <c r="Z182" s="27"/>
      <c r="AA182" s="27"/>
      <c r="AB182" s="27"/>
      <c r="AC182" s="30">
        <f t="shared" si="58"/>
        <v>0</v>
      </c>
      <c r="AD182" s="27">
        <f t="shared" si="59"/>
        <v>0</v>
      </c>
      <c r="AE182" s="27"/>
      <c r="AF182" s="27"/>
      <c r="AG182" s="27">
        <v>22</v>
      </c>
      <c r="AH182" s="27">
        <v>11</v>
      </c>
      <c r="AI182" s="27"/>
      <c r="AJ182" s="27">
        <v>0</v>
      </c>
      <c r="AK182" s="27"/>
      <c r="AL182" s="30">
        <f t="shared" si="60"/>
        <v>22</v>
      </c>
      <c r="AM182" s="30"/>
      <c r="AN182" s="27">
        <v>3</v>
      </c>
      <c r="AO182" s="27"/>
      <c r="AQ182" t="s">
        <v>755</v>
      </c>
      <c r="AR182">
        <v>2</v>
      </c>
      <c r="AS182">
        <v>10</v>
      </c>
      <c r="AT182">
        <v>19</v>
      </c>
      <c r="AU182">
        <v>2</v>
      </c>
      <c r="AV182">
        <v>0</v>
      </c>
      <c r="AX182" s="10" t="s">
        <v>522</v>
      </c>
      <c r="AZ182" t="s">
        <v>755</v>
      </c>
      <c r="BA182">
        <v>2</v>
      </c>
      <c r="BB182">
        <v>4</v>
      </c>
      <c r="BD182" t="s">
        <v>755</v>
      </c>
      <c r="BE182">
        <v>3</v>
      </c>
      <c r="BF182">
        <v>2</v>
      </c>
      <c r="BG182">
        <v>3</v>
      </c>
      <c r="BH182">
        <v>3</v>
      </c>
      <c r="BI182">
        <v>3</v>
      </c>
      <c r="BJ182">
        <v>2</v>
      </c>
      <c r="BL182" s="239" t="s">
        <v>755</v>
      </c>
      <c r="BM182" s="240">
        <v>4</v>
      </c>
      <c r="BN182" s="239" t="s">
        <v>760</v>
      </c>
      <c r="BO182" s="239" t="s">
        <v>737</v>
      </c>
      <c r="BP182" t="s">
        <v>755</v>
      </c>
      <c r="BQ182">
        <v>10</v>
      </c>
      <c r="BR182" t="s">
        <v>735</v>
      </c>
      <c r="BS182" t="s">
        <v>389</v>
      </c>
    </row>
    <row r="183" spans="1:76">
      <c r="A183" s="10" t="s">
        <v>522</v>
      </c>
      <c r="B183" s="27">
        <v>81</v>
      </c>
      <c r="C183" s="27">
        <v>91</v>
      </c>
      <c r="D183" s="27">
        <v>65</v>
      </c>
      <c r="E183" s="27">
        <v>67</v>
      </c>
      <c r="F183" s="27">
        <v>38</v>
      </c>
      <c r="G183" s="27">
        <v>47</v>
      </c>
      <c r="H183" s="27">
        <v>36</v>
      </c>
      <c r="I183" s="27">
        <v>33</v>
      </c>
      <c r="J183" s="30">
        <f t="shared" si="54"/>
        <v>220</v>
      </c>
      <c r="K183" s="30">
        <f t="shared" si="55"/>
        <v>238</v>
      </c>
      <c r="L183" s="10" t="s">
        <v>522</v>
      </c>
      <c r="M183" s="31">
        <v>18</v>
      </c>
      <c r="N183" s="31">
        <v>20</v>
      </c>
      <c r="O183" s="31">
        <v>9</v>
      </c>
      <c r="P183" s="31">
        <v>13</v>
      </c>
      <c r="Q183" s="31">
        <v>7</v>
      </c>
      <c r="R183" s="31">
        <v>8</v>
      </c>
      <c r="S183" s="31">
        <v>3</v>
      </c>
      <c r="T183" s="31">
        <v>3</v>
      </c>
      <c r="U183" s="35"/>
      <c r="V183" s="30">
        <f t="shared" si="56"/>
        <v>37</v>
      </c>
      <c r="W183" s="30">
        <f t="shared" si="57"/>
        <v>44</v>
      </c>
      <c r="X183" s="10" t="s">
        <v>522</v>
      </c>
      <c r="Y183" s="27"/>
      <c r="Z183" s="27"/>
      <c r="AA183" s="27"/>
      <c r="AB183" s="27"/>
      <c r="AC183" s="30">
        <f t="shared" si="58"/>
        <v>0</v>
      </c>
      <c r="AD183" s="27">
        <f t="shared" si="59"/>
        <v>0</v>
      </c>
      <c r="AE183" s="27"/>
      <c r="AF183" s="27"/>
      <c r="AG183" s="27">
        <v>34</v>
      </c>
      <c r="AH183" s="27">
        <v>6</v>
      </c>
      <c r="AI183" s="27"/>
      <c r="AJ183" s="27">
        <v>1</v>
      </c>
      <c r="AK183" s="27"/>
      <c r="AL183" s="30">
        <f t="shared" si="60"/>
        <v>35</v>
      </c>
      <c r="AM183" s="30"/>
      <c r="AN183" s="27">
        <v>5</v>
      </c>
      <c r="AO183" s="27"/>
      <c r="AQ183" t="s">
        <v>756</v>
      </c>
      <c r="AR183">
        <v>2</v>
      </c>
      <c r="AS183">
        <v>10</v>
      </c>
      <c r="AT183">
        <v>26</v>
      </c>
      <c r="AU183">
        <v>0</v>
      </c>
      <c r="AV183">
        <v>0</v>
      </c>
      <c r="AX183" s="10" t="s">
        <v>523</v>
      </c>
      <c r="AZ183" t="s">
        <v>756</v>
      </c>
      <c r="BA183">
        <v>2</v>
      </c>
      <c r="BB183">
        <v>4</v>
      </c>
      <c r="BD183" t="s">
        <v>756</v>
      </c>
      <c r="BE183">
        <v>4</v>
      </c>
      <c r="BF183">
        <v>2</v>
      </c>
      <c r="BG183">
        <v>7</v>
      </c>
      <c r="BH183">
        <v>7</v>
      </c>
      <c r="BI183">
        <v>6</v>
      </c>
      <c r="BJ183">
        <v>6</v>
      </c>
      <c r="BL183" s="239" t="s">
        <v>756</v>
      </c>
      <c r="BM183" s="240">
        <v>16</v>
      </c>
      <c r="BN183" s="239" t="s">
        <v>760</v>
      </c>
      <c r="BO183" s="239" t="s">
        <v>737</v>
      </c>
      <c r="BP183" t="s">
        <v>756</v>
      </c>
      <c r="BQ183">
        <v>20</v>
      </c>
      <c r="BR183" t="s">
        <v>735</v>
      </c>
      <c r="BU183" t="s">
        <v>755</v>
      </c>
      <c r="BV183">
        <v>40</v>
      </c>
      <c r="BW183" t="s">
        <v>735</v>
      </c>
      <c r="BX183" t="s">
        <v>737</v>
      </c>
    </row>
    <row r="184" spans="1:76">
      <c r="A184" s="10" t="s">
        <v>523</v>
      </c>
      <c r="B184" s="27">
        <v>154</v>
      </c>
      <c r="C184" s="27">
        <v>178</v>
      </c>
      <c r="D184" s="27">
        <v>138</v>
      </c>
      <c r="E184" s="27">
        <v>150</v>
      </c>
      <c r="F184" s="27">
        <v>115</v>
      </c>
      <c r="G184" s="27">
        <v>142</v>
      </c>
      <c r="H184" s="27">
        <v>89</v>
      </c>
      <c r="I184" s="27">
        <v>119</v>
      </c>
      <c r="J184" s="30">
        <f t="shared" si="54"/>
        <v>496</v>
      </c>
      <c r="K184" s="30">
        <f t="shared" si="55"/>
        <v>589</v>
      </c>
      <c r="L184" s="10" t="s">
        <v>523</v>
      </c>
      <c r="M184" s="31">
        <v>8</v>
      </c>
      <c r="N184" s="31">
        <v>16</v>
      </c>
      <c r="O184" s="31">
        <v>8</v>
      </c>
      <c r="P184" s="31">
        <v>11</v>
      </c>
      <c r="Q184" s="31">
        <v>4</v>
      </c>
      <c r="R184" s="31">
        <v>14</v>
      </c>
      <c r="S184" s="31">
        <v>5</v>
      </c>
      <c r="T184" s="31">
        <v>4</v>
      </c>
      <c r="U184" s="35"/>
      <c r="V184" s="30">
        <f t="shared" si="56"/>
        <v>25</v>
      </c>
      <c r="W184" s="30">
        <f t="shared" si="57"/>
        <v>45</v>
      </c>
      <c r="X184" s="10" t="s">
        <v>523</v>
      </c>
      <c r="Y184" s="27"/>
      <c r="Z184" s="27"/>
      <c r="AA184" s="27"/>
      <c r="AB184" s="27"/>
      <c r="AC184" s="30">
        <f t="shared" si="58"/>
        <v>0</v>
      </c>
      <c r="AD184" s="27">
        <f t="shared" si="59"/>
        <v>0</v>
      </c>
      <c r="AE184" s="27"/>
      <c r="AF184" s="27"/>
      <c r="AG184" s="27">
        <v>40</v>
      </c>
      <c r="AH184" s="27">
        <v>23</v>
      </c>
      <c r="AJ184" s="27">
        <v>3</v>
      </c>
      <c r="AK184" s="27"/>
      <c r="AL184" s="30">
        <f t="shared" si="60"/>
        <v>43</v>
      </c>
      <c r="AM184" s="30"/>
      <c r="AN184" s="27">
        <v>4</v>
      </c>
      <c r="AO184" s="27"/>
      <c r="AX184" s="10" t="s">
        <v>524</v>
      </c>
      <c r="BL184" s="239"/>
      <c r="BM184" s="240"/>
      <c r="BN184" s="239"/>
      <c r="BO184" s="239"/>
      <c r="BU184" t="s">
        <v>756</v>
      </c>
      <c r="BV184">
        <v>39</v>
      </c>
      <c r="BW184" t="s">
        <v>735</v>
      </c>
      <c r="BX184" t="s">
        <v>737</v>
      </c>
    </row>
    <row r="185" spans="1:76">
      <c r="A185" s="10" t="s">
        <v>524</v>
      </c>
      <c r="B185" s="27">
        <v>20</v>
      </c>
      <c r="C185" s="27">
        <v>29</v>
      </c>
      <c r="D185" s="27">
        <v>26</v>
      </c>
      <c r="E185" s="27">
        <v>29</v>
      </c>
      <c r="F185" s="27">
        <v>0</v>
      </c>
      <c r="G185" s="27">
        <v>0</v>
      </c>
      <c r="H185" s="27">
        <v>0</v>
      </c>
      <c r="I185" s="27">
        <v>0</v>
      </c>
      <c r="J185" s="30">
        <f t="shared" si="54"/>
        <v>46</v>
      </c>
      <c r="K185" s="30">
        <f t="shared" si="55"/>
        <v>58</v>
      </c>
      <c r="L185" s="10" t="s">
        <v>524</v>
      </c>
      <c r="M185" s="31">
        <v>0</v>
      </c>
      <c r="N185" s="31">
        <v>1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5"/>
      <c r="V185" s="30">
        <f t="shared" si="56"/>
        <v>0</v>
      </c>
      <c r="W185" s="30">
        <f t="shared" si="57"/>
        <v>1</v>
      </c>
      <c r="X185" s="10" t="s">
        <v>524</v>
      </c>
      <c r="Y185" s="27"/>
      <c r="Z185" s="27"/>
      <c r="AA185" s="27"/>
      <c r="AB185" s="27"/>
      <c r="AC185" s="30">
        <f t="shared" si="58"/>
        <v>0</v>
      </c>
      <c r="AD185" s="27">
        <f t="shared" si="59"/>
        <v>0</v>
      </c>
      <c r="AE185" s="27"/>
      <c r="AF185" s="27"/>
      <c r="AG185" s="27">
        <v>7</v>
      </c>
      <c r="AH185">
        <v>5</v>
      </c>
      <c r="AI185" s="27"/>
      <c r="AJ185" s="27">
        <v>0</v>
      </c>
      <c r="AK185" s="27"/>
      <c r="AL185" s="30">
        <f t="shared" si="60"/>
        <v>7</v>
      </c>
      <c r="AM185" s="30"/>
      <c r="AN185" s="27">
        <v>1</v>
      </c>
      <c r="AO185" s="27"/>
      <c r="AQ185" t="s">
        <v>757</v>
      </c>
      <c r="AR185">
        <v>2</v>
      </c>
      <c r="AS185">
        <v>10</v>
      </c>
      <c r="AT185">
        <v>24</v>
      </c>
      <c r="AU185">
        <v>0</v>
      </c>
      <c r="AV185">
        <v>2</v>
      </c>
      <c r="AX185" s="10" t="s">
        <v>525</v>
      </c>
      <c r="AZ185" t="s">
        <v>757</v>
      </c>
      <c r="BA185">
        <v>2</v>
      </c>
      <c r="BB185">
        <v>3</v>
      </c>
      <c r="BD185" t="s">
        <v>757</v>
      </c>
      <c r="BE185">
        <v>3</v>
      </c>
      <c r="BF185">
        <v>2</v>
      </c>
      <c r="BG185">
        <v>8</v>
      </c>
      <c r="BH185">
        <v>7</v>
      </c>
      <c r="BI185">
        <v>5</v>
      </c>
      <c r="BJ185">
        <v>6</v>
      </c>
      <c r="BL185" s="239" t="s">
        <v>757</v>
      </c>
      <c r="BM185" s="240">
        <v>5</v>
      </c>
      <c r="BN185" s="239" t="s">
        <v>760</v>
      </c>
      <c r="BO185" s="239" t="s">
        <v>737</v>
      </c>
      <c r="BP185" t="s">
        <v>757</v>
      </c>
      <c r="BQ185">
        <v>11</v>
      </c>
    </row>
    <row r="186" spans="1:76">
      <c r="A186" s="10" t="s">
        <v>525</v>
      </c>
      <c r="B186" s="27">
        <v>223</v>
      </c>
      <c r="C186" s="27">
        <v>206</v>
      </c>
      <c r="D186" s="27">
        <v>223</v>
      </c>
      <c r="E186" s="27">
        <v>200</v>
      </c>
      <c r="F186" s="27">
        <v>132</v>
      </c>
      <c r="G186" s="27">
        <v>151</v>
      </c>
      <c r="H186" s="27">
        <v>125</v>
      </c>
      <c r="I186" s="27">
        <v>115</v>
      </c>
      <c r="J186" s="30">
        <f t="shared" si="54"/>
        <v>703</v>
      </c>
      <c r="K186" s="30">
        <f t="shared" si="55"/>
        <v>672</v>
      </c>
      <c r="L186" s="10" t="s">
        <v>525</v>
      </c>
      <c r="M186" s="31">
        <v>103</v>
      </c>
      <c r="N186" s="31">
        <v>73</v>
      </c>
      <c r="O186" s="31">
        <v>43</v>
      </c>
      <c r="P186" s="31">
        <v>20</v>
      </c>
      <c r="Q186" s="31">
        <v>19</v>
      </c>
      <c r="R186" s="31">
        <v>13</v>
      </c>
      <c r="S186" s="31">
        <v>25</v>
      </c>
      <c r="T186" s="31">
        <v>16</v>
      </c>
      <c r="U186" s="35"/>
      <c r="V186" s="30">
        <f t="shared" si="56"/>
        <v>190</v>
      </c>
      <c r="W186" s="30">
        <f t="shared" si="57"/>
        <v>122</v>
      </c>
      <c r="X186" s="10" t="s">
        <v>525</v>
      </c>
      <c r="Y186" s="27"/>
      <c r="Z186" s="27"/>
      <c r="AA186" s="27"/>
      <c r="AB186" s="27"/>
      <c r="AC186" s="30">
        <f t="shared" si="58"/>
        <v>0</v>
      </c>
      <c r="AD186" s="27">
        <f t="shared" si="59"/>
        <v>0</v>
      </c>
      <c r="AE186" s="27"/>
      <c r="AF186" s="27"/>
      <c r="AG186" s="27">
        <v>35</v>
      </c>
      <c r="AH186" s="27">
        <v>13</v>
      </c>
      <c r="AJ186" s="27">
        <v>1</v>
      </c>
      <c r="AK186" s="27"/>
      <c r="AL186" s="30">
        <f t="shared" si="60"/>
        <v>36</v>
      </c>
      <c r="AM186" s="30"/>
      <c r="AN186" s="27">
        <v>3</v>
      </c>
      <c r="AO186" s="27"/>
      <c r="AX186" s="10" t="s">
        <v>526</v>
      </c>
      <c r="BS186" t="s">
        <v>389</v>
      </c>
      <c r="BU186" t="s">
        <v>757</v>
      </c>
      <c r="BV186">
        <v>32</v>
      </c>
      <c r="BW186" t="s">
        <v>735</v>
      </c>
    </row>
    <row r="187" spans="1:76">
      <c r="A187" s="10" t="s">
        <v>526</v>
      </c>
      <c r="B187" s="27"/>
      <c r="C187" s="27"/>
      <c r="D187" s="27"/>
      <c r="E187" s="27"/>
      <c r="F187" s="27"/>
      <c r="G187" s="27"/>
      <c r="H187" s="27"/>
      <c r="I187" s="27"/>
      <c r="J187" s="30">
        <f t="shared" si="54"/>
        <v>0</v>
      </c>
      <c r="K187" s="30">
        <f t="shared" si="55"/>
        <v>0</v>
      </c>
      <c r="L187" s="10" t="s">
        <v>526</v>
      </c>
      <c r="M187" s="31"/>
      <c r="N187" s="31"/>
      <c r="O187" s="31"/>
      <c r="P187" s="31"/>
      <c r="Q187" s="31"/>
      <c r="R187" s="31"/>
      <c r="S187" s="31"/>
      <c r="T187" s="31"/>
      <c r="U187" s="35"/>
      <c r="V187" s="30">
        <f t="shared" si="56"/>
        <v>0</v>
      </c>
      <c r="W187" s="30">
        <f t="shared" si="57"/>
        <v>0</v>
      </c>
      <c r="X187" s="10" t="s">
        <v>526</v>
      </c>
      <c r="Y187" s="27"/>
      <c r="Z187" s="27"/>
      <c r="AA187" s="27"/>
      <c r="AB187" s="27"/>
      <c r="AC187" s="30">
        <f t="shared" si="58"/>
        <v>0</v>
      </c>
      <c r="AD187" s="27">
        <f t="shared" si="59"/>
        <v>0</v>
      </c>
      <c r="AE187" s="27"/>
      <c r="AF187" s="27"/>
      <c r="AG187" s="27"/>
      <c r="AH187" s="27"/>
      <c r="AI187" s="27"/>
      <c r="AJ187" s="27"/>
      <c r="AK187" s="27"/>
      <c r="AL187" s="30">
        <f t="shared" si="60"/>
        <v>0</v>
      </c>
      <c r="AM187" s="30"/>
      <c r="AN187" s="27">
        <v>0</v>
      </c>
      <c r="AO187" s="27"/>
      <c r="BP187" t="s">
        <v>754</v>
      </c>
      <c r="BQ187">
        <v>2</v>
      </c>
      <c r="BR187" t="s">
        <v>735</v>
      </c>
    </row>
    <row r="188" spans="1:76">
      <c r="A188" s="8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8"/>
      <c r="M188" s="223"/>
      <c r="N188" s="223"/>
      <c r="O188" s="223"/>
      <c r="P188" s="223"/>
      <c r="Q188" s="223"/>
      <c r="R188" s="223"/>
      <c r="S188" s="223"/>
      <c r="T188" s="223"/>
      <c r="U188" s="35"/>
      <c r="V188" s="34"/>
      <c r="W188" s="34"/>
      <c r="X188" s="8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Q188" t="s">
        <v>754</v>
      </c>
      <c r="AR188">
        <v>2</v>
      </c>
      <c r="AS188">
        <v>10</v>
      </c>
      <c r="AT188">
        <v>4</v>
      </c>
    </row>
  </sheetData>
  <mergeCells count="1">
    <mergeCell ref="AM7:AO7"/>
  </mergeCells>
  <phoneticPr fontId="0" type="noConversion"/>
  <printOptions gridLines="1" gridLinesSet="0"/>
  <pageMargins left="0.78740157480314965" right="0.39370078740157483" top="0.98425196850393704" bottom="0.98425196850393704" header="0.51181102362204722" footer="0.51181102362204722"/>
  <pageSetup paperSize="9" orientation="landscape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97"/>
  <sheetViews>
    <sheetView showZeros="0" topLeftCell="A58" zoomScale="75" workbookViewId="0">
      <selection activeCell="D67" sqref="D67:M89"/>
    </sheetView>
  </sheetViews>
  <sheetFormatPr baseColWidth="10" defaultRowHeight="12.75"/>
  <cols>
    <col min="1" max="1" width="24" style="58" customWidth="1"/>
    <col min="2" max="3" width="6.140625" style="58" hidden="1" customWidth="1"/>
    <col min="4" max="13" width="7.7109375" style="58" customWidth="1"/>
    <col min="14" max="15" width="8.85546875" style="58" customWidth="1"/>
    <col min="16" max="16" width="23.140625" style="58" customWidth="1"/>
    <col min="17" max="26" width="9.28515625" style="706" customWidth="1"/>
    <col min="27" max="28" width="9.28515625" style="58" customWidth="1"/>
    <col min="29" max="29" width="16" style="58" customWidth="1"/>
    <col min="30" max="30" width="5.7109375" style="58" hidden="1" customWidth="1"/>
    <col min="31" max="32" width="6.5703125" style="58" customWidth="1"/>
    <col min="33" max="33" width="6" style="58" customWidth="1"/>
    <col min="34" max="34" width="6.5703125" style="58" customWidth="1"/>
    <col min="35" max="35" width="6" style="58" customWidth="1"/>
    <col min="36" max="36" width="7.28515625" style="58" customWidth="1"/>
    <col min="37" max="38" width="6.7109375" style="58" customWidth="1"/>
    <col min="39" max="39" width="6.85546875" style="58" customWidth="1"/>
    <col min="40" max="40" width="6.140625" style="58" customWidth="1"/>
    <col min="41" max="41" width="6" style="58" customWidth="1"/>
    <col min="42" max="43" width="6.28515625" style="268" customWidth="1"/>
    <col min="44" max="44" width="7.85546875" style="58" customWidth="1"/>
    <col min="45" max="45" width="6.7109375" style="58" customWidth="1"/>
    <col min="46" max="46" width="5.7109375" style="58" customWidth="1"/>
    <col min="47" max="47" width="5.28515625" style="58" customWidth="1"/>
    <col min="48" max="16384" width="11.42578125" style="58"/>
  </cols>
  <sheetData>
    <row r="1" spans="1:47">
      <c r="A1" s="673" t="s">
        <v>369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 t="s">
        <v>370</v>
      </c>
      <c r="AA1" s="673"/>
      <c r="AB1" s="673"/>
      <c r="AC1" s="673" t="s">
        <v>371</v>
      </c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246"/>
      <c r="AQ1" s="246"/>
    </row>
    <row r="2" spans="1:47">
      <c r="A2" s="673" t="s">
        <v>372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 t="s">
        <v>372</v>
      </c>
      <c r="AA2" s="673"/>
      <c r="AB2" s="673"/>
      <c r="AC2" s="673" t="s">
        <v>373</v>
      </c>
      <c r="AD2" s="673"/>
      <c r="AE2" s="673"/>
      <c r="AF2" s="673"/>
      <c r="AG2" s="673"/>
      <c r="AH2" s="673"/>
      <c r="AI2" s="673"/>
      <c r="AJ2" s="673"/>
      <c r="AK2" s="673"/>
      <c r="AL2" s="673"/>
      <c r="AM2" s="673"/>
      <c r="AN2" s="673"/>
      <c r="AO2" s="673"/>
      <c r="AP2" s="246"/>
      <c r="AQ2" s="246"/>
    </row>
    <row r="3" spans="1:47">
      <c r="A3" s="673" t="s">
        <v>1</v>
      </c>
      <c r="B3" s="673"/>
      <c r="C3" s="673"/>
      <c r="D3" s="673"/>
      <c r="E3" s="673"/>
      <c r="F3" s="673"/>
      <c r="G3" s="673"/>
      <c r="H3" s="673"/>
      <c r="I3" s="673"/>
      <c r="J3" s="673"/>
      <c r="K3" s="673"/>
      <c r="L3" s="673"/>
      <c r="M3" s="673"/>
      <c r="N3" s="673"/>
      <c r="O3" s="673"/>
      <c r="P3" s="673" t="s">
        <v>1</v>
      </c>
      <c r="AA3" s="673"/>
      <c r="AB3" s="673"/>
      <c r="AC3" s="673" t="s">
        <v>1</v>
      </c>
      <c r="AD3" s="673"/>
      <c r="AE3" s="673"/>
      <c r="AF3" s="673"/>
      <c r="AG3" s="673"/>
      <c r="AH3" s="673"/>
      <c r="AI3" s="673"/>
      <c r="AJ3" s="673"/>
      <c r="AK3" s="673"/>
      <c r="AL3" s="673"/>
      <c r="AM3" s="673"/>
      <c r="AN3" s="673"/>
      <c r="AO3" s="673"/>
      <c r="AP3" s="246"/>
      <c r="AQ3" s="246"/>
    </row>
    <row r="5" spans="1:47">
      <c r="A5" s="690" t="s">
        <v>375</v>
      </c>
      <c r="L5" s="58" t="s">
        <v>376</v>
      </c>
      <c r="P5" s="690" t="s">
        <v>375</v>
      </c>
      <c r="Y5" s="706" t="s">
        <v>376</v>
      </c>
      <c r="AC5" s="690" t="s">
        <v>375</v>
      </c>
      <c r="AP5" s="268" t="s">
        <v>376</v>
      </c>
    </row>
    <row r="7" spans="1:47" ht="15.75" customHeight="1">
      <c r="A7" s="756"/>
      <c r="B7" s="674" t="s">
        <v>7</v>
      </c>
      <c r="C7" s="675"/>
      <c r="D7" s="674" t="s">
        <v>378</v>
      </c>
      <c r="E7" s="675"/>
      <c r="F7" s="674" t="s">
        <v>379</v>
      </c>
      <c r="G7" s="675"/>
      <c r="H7" s="674" t="s">
        <v>380</v>
      </c>
      <c r="I7" s="675"/>
      <c r="J7" s="674" t="s">
        <v>381</v>
      </c>
      <c r="K7" s="675"/>
      <c r="L7" s="674" t="s">
        <v>382</v>
      </c>
      <c r="M7" s="675"/>
      <c r="N7" s="674" t="s">
        <v>377</v>
      </c>
      <c r="O7" s="675"/>
      <c r="P7" s="756"/>
      <c r="Q7" s="770" t="s">
        <v>378</v>
      </c>
      <c r="R7" s="771"/>
      <c r="S7" s="770" t="s">
        <v>379</v>
      </c>
      <c r="T7" s="771"/>
      <c r="U7" s="770" t="s">
        <v>380</v>
      </c>
      <c r="V7" s="771"/>
      <c r="W7" s="770" t="s">
        <v>381</v>
      </c>
      <c r="X7" s="771"/>
      <c r="Y7" s="770" t="s">
        <v>382</v>
      </c>
      <c r="Z7" s="771"/>
      <c r="AA7" s="674" t="s">
        <v>377</v>
      </c>
      <c r="AB7" s="675"/>
      <c r="AC7" s="249"/>
      <c r="AD7" s="1077" t="s">
        <v>383</v>
      </c>
      <c r="AE7" s="1078"/>
      <c r="AF7" s="1078"/>
      <c r="AG7" s="1078"/>
      <c r="AH7" s="1078"/>
      <c r="AI7" s="1078"/>
      <c r="AJ7" s="1079"/>
      <c r="AK7" s="244" t="s">
        <v>384</v>
      </c>
      <c r="AL7" s="251"/>
      <c r="AM7" s="1077" t="s">
        <v>185</v>
      </c>
      <c r="AN7" s="1083"/>
      <c r="AO7" s="1083"/>
      <c r="AP7" s="1084"/>
      <c r="AQ7" s="939" t="s">
        <v>186</v>
      </c>
      <c r="AR7" s="615"/>
      <c r="AS7" s="244"/>
      <c r="AT7" s="821" t="s">
        <v>386</v>
      </c>
      <c r="AU7" s="270"/>
    </row>
    <row r="8" spans="1:47" ht="26.25" customHeight="1">
      <c r="A8" s="757" t="s">
        <v>387</v>
      </c>
      <c r="B8" s="676" t="s">
        <v>388</v>
      </c>
      <c r="C8" s="677" t="s">
        <v>389</v>
      </c>
      <c r="D8" s="676" t="s">
        <v>388</v>
      </c>
      <c r="E8" s="677" t="s">
        <v>389</v>
      </c>
      <c r="F8" s="676" t="s">
        <v>388</v>
      </c>
      <c r="G8" s="677" t="s">
        <v>389</v>
      </c>
      <c r="H8" s="676" t="s">
        <v>388</v>
      </c>
      <c r="I8" s="677" t="s">
        <v>389</v>
      </c>
      <c r="J8" s="676" t="s">
        <v>388</v>
      </c>
      <c r="K8" s="677" t="s">
        <v>389</v>
      </c>
      <c r="L8" s="676" t="s">
        <v>388</v>
      </c>
      <c r="M8" s="677" t="s">
        <v>389</v>
      </c>
      <c r="N8" s="676" t="s">
        <v>388</v>
      </c>
      <c r="O8" s="677" t="s">
        <v>389</v>
      </c>
      <c r="P8" s="757" t="s">
        <v>387</v>
      </c>
      <c r="Q8" s="772" t="s">
        <v>388</v>
      </c>
      <c r="R8" s="773" t="s">
        <v>389</v>
      </c>
      <c r="S8" s="772" t="s">
        <v>388</v>
      </c>
      <c r="T8" s="773" t="s">
        <v>389</v>
      </c>
      <c r="U8" s="772" t="s">
        <v>388</v>
      </c>
      <c r="V8" s="773" t="s">
        <v>389</v>
      </c>
      <c r="W8" s="772" t="s">
        <v>388</v>
      </c>
      <c r="X8" s="773" t="s">
        <v>389</v>
      </c>
      <c r="Y8" s="772" t="s">
        <v>388</v>
      </c>
      <c r="Z8" s="773" t="s">
        <v>389</v>
      </c>
      <c r="AA8" s="676" t="s">
        <v>388</v>
      </c>
      <c r="AB8" s="677" t="s">
        <v>389</v>
      </c>
      <c r="AC8" s="253" t="s">
        <v>387</v>
      </c>
      <c r="AD8" s="621" t="s">
        <v>8</v>
      </c>
      <c r="AE8" s="615" t="s">
        <v>396</v>
      </c>
      <c r="AF8" s="615" t="s">
        <v>397</v>
      </c>
      <c r="AG8" s="615" t="s">
        <v>398</v>
      </c>
      <c r="AH8" s="615" t="s">
        <v>399</v>
      </c>
      <c r="AI8" s="615" t="s">
        <v>400</v>
      </c>
      <c r="AJ8" s="622" t="s">
        <v>84</v>
      </c>
      <c r="AK8" s="630" t="s">
        <v>86</v>
      </c>
      <c r="AL8" s="629" t="s">
        <v>9</v>
      </c>
      <c r="AM8" s="627" t="s">
        <v>85</v>
      </c>
      <c r="AN8" s="623" t="s">
        <v>81</v>
      </c>
      <c r="AO8" s="623" t="s">
        <v>82</v>
      </c>
      <c r="AP8" s="623" t="s">
        <v>83</v>
      </c>
      <c r="AQ8" s="623" t="s">
        <v>187</v>
      </c>
      <c r="AR8" s="863" t="s">
        <v>377</v>
      </c>
      <c r="AS8" s="831" t="s">
        <v>111</v>
      </c>
      <c r="AT8" s="830" t="s">
        <v>600</v>
      </c>
      <c r="AU8" s="831" t="s">
        <v>87</v>
      </c>
    </row>
    <row r="9" spans="1:47">
      <c r="A9" s="758"/>
      <c r="B9" s="678"/>
      <c r="C9" s="678"/>
      <c r="D9" s="678"/>
      <c r="E9" s="678"/>
      <c r="F9" s="678"/>
      <c r="G9" s="678"/>
      <c r="H9" s="678"/>
      <c r="I9" s="678"/>
      <c r="J9" s="678"/>
      <c r="K9" s="678"/>
      <c r="L9" s="678"/>
      <c r="M9" s="678"/>
      <c r="N9" s="678"/>
      <c r="O9" s="678"/>
      <c r="P9" s="758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678"/>
      <c r="AB9" s="678"/>
      <c r="AC9" s="249"/>
      <c r="AD9" s="249"/>
      <c r="AE9" s="438"/>
      <c r="AF9" s="438"/>
      <c r="AG9" s="438"/>
      <c r="AH9" s="438"/>
      <c r="AI9" s="438"/>
      <c r="AJ9" s="249"/>
      <c r="AK9" s="242"/>
      <c r="AL9" s="619"/>
      <c r="AM9" s="242"/>
      <c r="AN9" s="242"/>
      <c r="AO9" s="626"/>
      <c r="AP9" s="242"/>
      <c r="AQ9" s="242"/>
      <c r="AR9" s="438"/>
      <c r="AS9" s="438"/>
      <c r="AT9" s="242"/>
      <c r="AU9" s="254"/>
    </row>
    <row r="10" spans="1:47">
      <c r="A10" s="759" t="s">
        <v>407</v>
      </c>
      <c r="B10" s="226">
        <f>SUM(B12:B30)</f>
        <v>0</v>
      </c>
      <c r="C10" s="226">
        <f>SUM(C12:C30)</f>
        <v>0</v>
      </c>
      <c r="D10" s="226">
        <f t="shared" ref="D10:M10" si="0">SUM(D12:D30)</f>
        <v>44895</v>
      </c>
      <c r="E10" s="226">
        <f t="shared" si="0"/>
        <v>42834</v>
      </c>
      <c r="F10" s="226">
        <f t="shared" si="0"/>
        <v>35299</v>
      </c>
      <c r="G10" s="226">
        <f t="shared" si="0"/>
        <v>33078</v>
      </c>
      <c r="H10" s="226">
        <f t="shared" si="0"/>
        <v>31790</v>
      </c>
      <c r="I10" s="226">
        <f t="shared" si="0"/>
        <v>30082</v>
      </c>
      <c r="J10" s="226">
        <f t="shared" si="0"/>
        <v>24282</v>
      </c>
      <c r="K10" s="226">
        <f t="shared" si="0"/>
        <v>24023</v>
      </c>
      <c r="L10" s="226">
        <f t="shared" si="0"/>
        <v>17711</v>
      </c>
      <c r="M10" s="226">
        <f t="shared" si="0"/>
        <v>17989</v>
      </c>
      <c r="N10" s="226">
        <f>SUM(N12:N30)</f>
        <v>153977</v>
      </c>
      <c r="O10" s="226">
        <f>SUM(O12:O30)</f>
        <v>148006</v>
      </c>
      <c r="P10" s="759" t="s">
        <v>407</v>
      </c>
      <c r="Q10" s="775">
        <f t="shared" ref="Q10:Z10" si="1">SUM(Q12:Q30)</f>
        <v>8672</v>
      </c>
      <c r="R10" s="775">
        <f t="shared" si="1"/>
        <v>7082</v>
      </c>
      <c r="S10" s="775">
        <f t="shared" si="1"/>
        <v>6794</v>
      </c>
      <c r="T10" s="775">
        <f t="shared" si="1"/>
        <v>5581</v>
      </c>
      <c r="U10" s="775">
        <f t="shared" si="1"/>
        <v>6579</v>
      </c>
      <c r="V10" s="775">
        <f t="shared" si="1"/>
        <v>5569</v>
      </c>
      <c r="W10" s="775">
        <f t="shared" si="1"/>
        <v>4293</v>
      </c>
      <c r="X10" s="775">
        <f t="shared" si="1"/>
        <v>3955</v>
      </c>
      <c r="Y10" s="775">
        <f t="shared" si="1"/>
        <v>2439</v>
      </c>
      <c r="Z10" s="775">
        <f t="shared" si="1"/>
        <v>2578</v>
      </c>
      <c r="AA10" s="226">
        <f>SUM(AA12:AA30)</f>
        <v>28777</v>
      </c>
      <c r="AB10" s="226">
        <f>SUM(AB12:AB30)</f>
        <v>24765</v>
      </c>
      <c r="AC10" s="759" t="s">
        <v>407</v>
      </c>
      <c r="AD10" s="226"/>
      <c r="AE10" s="226">
        <f t="shared" ref="AE10:AU10" si="2">SUM(AE12:AE30)</f>
        <v>2759</v>
      </c>
      <c r="AF10" s="226">
        <f t="shared" si="2"/>
        <v>2558</v>
      </c>
      <c r="AG10" s="226">
        <f t="shared" si="2"/>
        <v>2485</v>
      </c>
      <c r="AH10" s="226">
        <f t="shared" si="2"/>
        <v>2291</v>
      </c>
      <c r="AI10" s="226">
        <f t="shared" si="2"/>
        <v>2053</v>
      </c>
      <c r="AJ10" s="226">
        <f t="shared" si="2"/>
        <v>12146</v>
      </c>
      <c r="AK10" s="226">
        <f t="shared" si="2"/>
        <v>9225</v>
      </c>
      <c r="AL10" s="226">
        <f t="shared" si="2"/>
        <v>8522</v>
      </c>
      <c r="AM10" s="226">
        <f t="shared" si="2"/>
        <v>7892</v>
      </c>
      <c r="AN10" s="226">
        <f t="shared" si="2"/>
        <v>0</v>
      </c>
      <c r="AO10" s="226">
        <f t="shared" si="2"/>
        <v>0</v>
      </c>
      <c r="AP10" s="713">
        <f t="shared" si="2"/>
        <v>2523</v>
      </c>
      <c r="AQ10" s="713">
        <f t="shared" si="2"/>
        <v>0</v>
      </c>
      <c r="AR10" s="713">
        <f t="shared" si="2"/>
        <v>10415</v>
      </c>
      <c r="AS10" s="713">
        <f t="shared" si="2"/>
        <v>2371</v>
      </c>
      <c r="AT10" s="226">
        <f t="shared" si="2"/>
        <v>2298</v>
      </c>
      <c r="AU10" s="226">
        <f t="shared" si="2"/>
        <v>0</v>
      </c>
    </row>
    <row r="11" spans="1:47">
      <c r="A11" s="758"/>
      <c r="B11" s="230"/>
      <c r="C11" s="230"/>
      <c r="D11" s="230"/>
      <c r="E11" s="230"/>
      <c r="F11" s="230"/>
      <c r="G11" s="230"/>
      <c r="H11" s="230"/>
      <c r="I11" s="230"/>
      <c r="J11" s="230"/>
      <c r="K11" s="230"/>
      <c r="L11" s="230"/>
      <c r="M11" s="230"/>
      <c r="N11" s="230"/>
      <c r="O11" s="230"/>
      <c r="P11" s="758"/>
      <c r="Q11" s="776"/>
      <c r="R11" s="776"/>
      <c r="S11" s="776"/>
      <c r="T11" s="776"/>
      <c r="U11" s="776"/>
      <c r="V11" s="776"/>
      <c r="W11" s="776"/>
      <c r="X11" s="776"/>
      <c r="Y11" s="776"/>
      <c r="Z11" s="776"/>
      <c r="AA11" s="230"/>
      <c r="AB11" s="230"/>
      <c r="AC11" s="758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708"/>
      <c r="AO11" s="708"/>
      <c r="AP11" s="785"/>
      <c r="AQ11" s="785"/>
      <c r="AR11" s="708"/>
      <c r="AS11" s="73"/>
      <c r="AT11" s="73"/>
    </row>
    <row r="12" spans="1:47">
      <c r="A12" s="824" t="s">
        <v>408</v>
      </c>
      <c r="B12" s="826"/>
      <c r="C12" s="826"/>
      <c r="D12" s="828">
        <v>8406</v>
      </c>
      <c r="E12" s="828">
        <v>7996</v>
      </c>
      <c r="F12" s="828">
        <v>7582</v>
      </c>
      <c r="G12" s="828">
        <v>7179</v>
      </c>
      <c r="H12" s="828">
        <v>7205</v>
      </c>
      <c r="I12" s="828">
        <v>6819</v>
      </c>
      <c r="J12" s="828">
        <v>6322</v>
      </c>
      <c r="K12" s="828">
        <v>6330</v>
      </c>
      <c r="L12" s="828">
        <v>5212</v>
      </c>
      <c r="M12" s="828">
        <v>5264</v>
      </c>
      <c r="N12" s="825">
        <f t="shared" ref="N12:N30" si="3">D12+F12+H12+J12+L12</f>
        <v>34727</v>
      </c>
      <c r="O12" s="226">
        <f t="shared" ref="O12:O30" si="4">E12+G12+I12+K12+M12</f>
        <v>33588</v>
      </c>
      <c r="P12" s="758" t="s">
        <v>408</v>
      </c>
      <c r="Q12" s="777">
        <v>741</v>
      </c>
      <c r="R12" s="777">
        <v>568</v>
      </c>
      <c r="S12" s="777">
        <v>783</v>
      </c>
      <c r="T12" s="777">
        <v>608</v>
      </c>
      <c r="U12" s="777">
        <v>941</v>
      </c>
      <c r="V12" s="777">
        <v>703</v>
      </c>
      <c r="W12" s="777">
        <v>742</v>
      </c>
      <c r="X12" s="777">
        <v>658</v>
      </c>
      <c r="Y12" s="777">
        <v>504</v>
      </c>
      <c r="Z12" s="777">
        <v>489</v>
      </c>
      <c r="AA12" s="226">
        <f t="shared" ref="AA12:AA30" si="5">Q12+S12+U12+W12+Y12</f>
        <v>3711</v>
      </c>
      <c r="AB12" s="226">
        <f t="shared" ref="AB12:AB30" si="6">R12+T12+V12+X12+Z12</f>
        <v>3026</v>
      </c>
      <c r="AC12" s="758" t="s">
        <v>408</v>
      </c>
      <c r="AD12" s="226"/>
      <c r="AE12" s="761">
        <v>437</v>
      </c>
      <c r="AF12" s="761">
        <v>420</v>
      </c>
      <c r="AG12" s="761">
        <v>399</v>
      </c>
      <c r="AH12" s="761">
        <v>368</v>
      </c>
      <c r="AI12" s="761">
        <v>337</v>
      </c>
      <c r="AJ12" s="45">
        <f t="shared" ref="AJ12:AJ30" si="7">SUM(AD12:AI12)</f>
        <v>1961</v>
      </c>
      <c r="AK12" s="761">
        <v>2158</v>
      </c>
      <c r="AL12" s="761">
        <v>2002</v>
      </c>
      <c r="AM12" s="761">
        <v>1977</v>
      </c>
      <c r="AN12" s="230"/>
      <c r="AO12" s="1050"/>
      <c r="AP12" s="243">
        <v>657</v>
      </c>
      <c r="AQ12" s="243"/>
      <c r="AR12" s="230">
        <f t="shared" ref="AR12:AR30" si="8">+AM12+AP12+AQ12</f>
        <v>2634</v>
      </c>
      <c r="AS12" s="70">
        <v>328</v>
      </c>
      <c r="AT12" s="70">
        <v>328</v>
      </c>
    </row>
    <row r="13" spans="1:47">
      <c r="A13" s="824" t="s">
        <v>409</v>
      </c>
      <c r="B13" s="826"/>
      <c r="C13" s="826"/>
      <c r="D13" s="828">
        <v>3581</v>
      </c>
      <c r="E13" s="828">
        <v>3309</v>
      </c>
      <c r="F13" s="828">
        <v>3008</v>
      </c>
      <c r="G13" s="828">
        <v>2764</v>
      </c>
      <c r="H13" s="828">
        <v>2815</v>
      </c>
      <c r="I13" s="828">
        <v>2772</v>
      </c>
      <c r="J13" s="828">
        <v>2619</v>
      </c>
      <c r="K13" s="828">
        <v>2459</v>
      </c>
      <c r="L13" s="828">
        <v>2021</v>
      </c>
      <c r="M13" s="828">
        <v>2135</v>
      </c>
      <c r="N13" s="825">
        <f t="shared" si="3"/>
        <v>14044</v>
      </c>
      <c r="O13" s="226">
        <f t="shared" si="4"/>
        <v>13439</v>
      </c>
      <c r="P13" s="758" t="s">
        <v>409</v>
      </c>
      <c r="Q13" s="778">
        <v>434</v>
      </c>
      <c r="R13" s="778">
        <v>327</v>
      </c>
      <c r="S13" s="778">
        <v>396</v>
      </c>
      <c r="T13" s="778">
        <v>352</v>
      </c>
      <c r="U13" s="778">
        <v>514</v>
      </c>
      <c r="V13" s="778">
        <v>414</v>
      </c>
      <c r="W13" s="778">
        <v>433</v>
      </c>
      <c r="X13" s="778">
        <v>397</v>
      </c>
      <c r="Y13" s="778">
        <v>316</v>
      </c>
      <c r="Z13" s="778">
        <v>334</v>
      </c>
      <c r="AA13" s="226">
        <f t="shared" si="5"/>
        <v>2093</v>
      </c>
      <c r="AB13" s="226">
        <f t="shared" si="6"/>
        <v>1824</v>
      </c>
      <c r="AC13" s="758" t="s">
        <v>409</v>
      </c>
      <c r="AD13" s="226"/>
      <c r="AE13" s="762">
        <v>159</v>
      </c>
      <c r="AF13" s="762">
        <v>150</v>
      </c>
      <c r="AG13" s="762">
        <v>142</v>
      </c>
      <c r="AH13" s="762">
        <v>125</v>
      </c>
      <c r="AI13" s="762">
        <v>110</v>
      </c>
      <c r="AJ13" s="45">
        <f t="shared" si="7"/>
        <v>686</v>
      </c>
      <c r="AK13" s="762">
        <v>786</v>
      </c>
      <c r="AL13" s="762">
        <v>744</v>
      </c>
      <c r="AM13" s="762">
        <v>569</v>
      </c>
      <c r="AN13" s="230"/>
      <c r="AO13" s="762"/>
      <c r="AP13" s="243">
        <v>754</v>
      </c>
      <c r="AQ13" s="243"/>
      <c r="AR13" s="230">
        <f t="shared" si="8"/>
        <v>1323</v>
      </c>
      <c r="AS13" s="70">
        <v>170</v>
      </c>
      <c r="AT13" s="70">
        <v>169</v>
      </c>
    </row>
    <row r="14" spans="1:47">
      <c r="A14" s="824" t="s">
        <v>410</v>
      </c>
      <c r="B14" s="826"/>
      <c r="C14" s="826"/>
      <c r="D14" s="828">
        <v>2852</v>
      </c>
      <c r="E14" s="828">
        <v>2835</v>
      </c>
      <c r="F14" s="828">
        <v>2216</v>
      </c>
      <c r="G14" s="828">
        <v>2175</v>
      </c>
      <c r="H14" s="828">
        <v>2158</v>
      </c>
      <c r="I14" s="828">
        <v>1914</v>
      </c>
      <c r="J14" s="828">
        <v>1634</v>
      </c>
      <c r="K14" s="828">
        <v>1675</v>
      </c>
      <c r="L14" s="828">
        <v>1105</v>
      </c>
      <c r="M14" s="828">
        <v>1194</v>
      </c>
      <c r="N14" s="825">
        <f t="shared" si="3"/>
        <v>9965</v>
      </c>
      <c r="O14" s="226">
        <f t="shared" si="4"/>
        <v>9793</v>
      </c>
      <c r="P14" s="758" t="s">
        <v>410</v>
      </c>
      <c r="Q14" s="778">
        <v>577</v>
      </c>
      <c r="R14" s="778">
        <v>476</v>
      </c>
      <c r="S14" s="778">
        <v>407</v>
      </c>
      <c r="T14" s="778">
        <v>347</v>
      </c>
      <c r="U14" s="778">
        <v>466</v>
      </c>
      <c r="V14" s="778">
        <v>336</v>
      </c>
      <c r="W14" s="778">
        <v>295</v>
      </c>
      <c r="X14" s="778">
        <v>270</v>
      </c>
      <c r="Y14" s="778">
        <v>156</v>
      </c>
      <c r="Z14" s="778">
        <v>176</v>
      </c>
      <c r="AA14" s="226">
        <f t="shared" si="5"/>
        <v>1901</v>
      </c>
      <c r="AB14" s="226">
        <f t="shared" si="6"/>
        <v>1605</v>
      </c>
      <c r="AC14" s="758" t="s">
        <v>410</v>
      </c>
      <c r="AD14" s="226"/>
      <c r="AE14" s="762">
        <v>196</v>
      </c>
      <c r="AF14" s="762">
        <v>181</v>
      </c>
      <c r="AG14" s="762">
        <v>176</v>
      </c>
      <c r="AH14" s="762">
        <v>168</v>
      </c>
      <c r="AI14" s="762">
        <v>160</v>
      </c>
      <c r="AJ14" s="45">
        <f t="shared" si="7"/>
        <v>881</v>
      </c>
      <c r="AK14" s="762">
        <v>1000</v>
      </c>
      <c r="AL14" s="762">
        <v>905</v>
      </c>
      <c r="AM14" s="762">
        <v>551</v>
      </c>
      <c r="AN14" s="230"/>
      <c r="AO14" s="762"/>
      <c r="AP14" s="243">
        <v>104</v>
      </c>
      <c r="AQ14" s="243"/>
      <c r="AR14" s="230">
        <f t="shared" si="8"/>
        <v>655</v>
      </c>
      <c r="AS14" s="70">
        <v>128</v>
      </c>
      <c r="AT14" s="70">
        <v>128</v>
      </c>
    </row>
    <row r="15" spans="1:47">
      <c r="A15" s="824" t="s">
        <v>411</v>
      </c>
      <c r="B15" s="827"/>
      <c r="C15" s="827"/>
      <c r="D15" s="829">
        <v>2312</v>
      </c>
      <c r="E15" s="829">
        <v>2161</v>
      </c>
      <c r="F15" s="829">
        <v>1743</v>
      </c>
      <c r="G15" s="829">
        <v>1659</v>
      </c>
      <c r="H15" s="829">
        <v>1532</v>
      </c>
      <c r="I15" s="829">
        <v>1360</v>
      </c>
      <c r="J15" s="829">
        <v>1066</v>
      </c>
      <c r="K15" s="829">
        <v>948</v>
      </c>
      <c r="L15" s="829">
        <v>598</v>
      </c>
      <c r="M15" s="829">
        <v>631</v>
      </c>
      <c r="N15" s="825">
        <f t="shared" si="3"/>
        <v>7251</v>
      </c>
      <c r="O15" s="226">
        <f t="shared" si="4"/>
        <v>6759</v>
      </c>
      <c r="P15" s="758" t="s">
        <v>411</v>
      </c>
      <c r="Q15" s="779">
        <v>605</v>
      </c>
      <c r="R15" s="779">
        <v>461</v>
      </c>
      <c r="S15" s="779">
        <v>434</v>
      </c>
      <c r="T15" s="779">
        <v>365</v>
      </c>
      <c r="U15" s="779">
        <v>367</v>
      </c>
      <c r="V15" s="779">
        <v>286</v>
      </c>
      <c r="W15" s="779">
        <v>252</v>
      </c>
      <c r="X15" s="779">
        <v>173</v>
      </c>
      <c r="Y15" s="779">
        <v>89</v>
      </c>
      <c r="Z15" s="779">
        <v>93</v>
      </c>
      <c r="AA15" s="226">
        <f t="shared" si="5"/>
        <v>1747</v>
      </c>
      <c r="AB15" s="226">
        <f t="shared" si="6"/>
        <v>1378</v>
      </c>
      <c r="AC15" s="758" t="s">
        <v>411</v>
      </c>
      <c r="AD15" s="226"/>
      <c r="AE15" s="763">
        <v>130</v>
      </c>
      <c r="AF15" s="763">
        <v>124</v>
      </c>
      <c r="AG15" s="763">
        <v>123</v>
      </c>
      <c r="AH15" s="763">
        <v>118</v>
      </c>
      <c r="AI15" s="763">
        <v>105</v>
      </c>
      <c r="AJ15" s="45">
        <f t="shared" si="7"/>
        <v>600</v>
      </c>
      <c r="AK15" s="762">
        <v>329</v>
      </c>
      <c r="AL15" s="762">
        <v>302</v>
      </c>
      <c r="AM15" s="762">
        <v>155</v>
      </c>
      <c r="AN15" s="230"/>
      <c r="AO15" s="762"/>
      <c r="AP15" s="243">
        <v>27</v>
      </c>
      <c r="AQ15" s="243"/>
      <c r="AR15" s="230">
        <f t="shared" si="8"/>
        <v>182</v>
      </c>
      <c r="AS15" s="70">
        <v>98</v>
      </c>
      <c r="AT15" s="70">
        <v>97</v>
      </c>
    </row>
    <row r="16" spans="1:47">
      <c r="A16" s="824" t="s">
        <v>412</v>
      </c>
      <c r="B16" s="827"/>
      <c r="C16" s="827"/>
      <c r="D16" s="829">
        <v>2357</v>
      </c>
      <c r="E16" s="829">
        <v>2181</v>
      </c>
      <c r="F16" s="829">
        <v>2125</v>
      </c>
      <c r="G16" s="829">
        <v>1876</v>
      </c>
      <c r="H16" s="829">
        <v>1934</v>
      </c>
      <c r="I16" s="829">
        <v>1801</v>
      </c>
      <c r="J16" s="829">
        <v>1507</v>
      </c>
      <c r="K16" s="829">
        <v>1543</v>
      </c>
      <c r="L16" s="829">
        <v>1287</v>
      </c>
      <c r="M16" s="829">
        <v>1279</v>
      </c>
      <c r="N16" s="825">
        <f t="shared" si="3"/>
        <v>9210</v>
      </c>
      <c r="O16" s="226">
        <f t="shared" si="4"/>
        <v>8680</v>
      </c>
      <c r="P16" s="758" t="s">
        <v>412</v>
      </c>
      <c r="Q16" s="779">
        <v>292</v>
      </c>
      <c r="R16" s="779">
        <v>195</v>
      </c>
      <c r="S16" s="779">
        <v>294</v>
      </c>
      <c r="T16" s="779">
        <v>241</v>
      </c>
      <c r="U16" s="779">
        <v>345</v>
      </c>
      <c r="V16" s="779">
        <v>290</v>
      </c>
      <c r="W16" s="779">
        <v>244</v>
      </c>
      <c r="X16" s="779">
        <v>221</v>
      </c>
      <c r="Y16" s="779">
        <v>182</v>
      </c>
      <c r="Z16" s="779">
        <v>183</v>
      </c>
      <c r="AA16" s="226">
        <f t="shared" si="5"/>
        <v>1357</v>
      </c>
      <c r="AB16" s="226">
        <f t="shared" si="6"/>
        <v>1130</v>
      </c>
      <c r="AC16" s="758" t="s">
        <v>412</v>
      </c>
      <c r="AD16" s="226"/>
      <c r="AE16" s="763">
        <v>162</v>
      </c>
      <c r="AF16" s="763">
        <v>152</v>
      </c>
      <c r="AG16" s="763">
        <v>150</v>
      </c>
      <c r="AH16" s="763">
        <v>138</v>
      </c>
      <c r="AI16" s="763">
        <v>123</v>
      </c>
      <c r="AJ16" s="45">
        <f t="shared" si="7"/>
        <v>725</v>
      </c>
      <c r="AK16" s="763">
        <v>637</v>
      </c>
      <c r="AL16" s="763">
        <v>593</v>
      </c>
      <c r="AM16" s="763">
        <v>347</v>
      </c>
      <c r="AO16" s="763"/>
      <c r="AP16" s="243">
        <v>407</v>
      </c>
      <c r="AQ16" s="243"/>
      <c r="AR16" s="230">
        <f t="shared" si="8"/>
        <v>754</v>
      </c>
      <c r="AS16" s="70">
        <v>157</v>
      </c>
      <c r="AT16" s="70">
        <v>145</v>
      </c>
    </row>
    <row r="17" spans="1:46">
      <c r="A17" s="824" t="s">
        <v>413</v>
      </c>
      <c r="B17" s="826"/>
      <c r="C17" s="826"/>
      <c r="D17" s="828">
        <v>2059</v>
      </c>
      <c r="E17" s="828">
        <v>1788</v>
      </c>
      <c r="F17" s="828">
        <v>1601</v>
      </c>
      <c r="G17" s="828">
        <v>1463</v>
      </c>
      <c r="H17" s="828">
        <v>1606</v>
      </c>
      <c r="I17" s="828">
        <v>1532</v>
      </c>
      <c r="J17" s="828">
        <v>875</v>
      </c>
      <c r="K17" s="828">
        <v>940</v>
      </c>
      <c r="L17" s="828">
        <v>497</v>
      </c>
      <c r="M17" s="828">
        <v>521</v>
      </c>
      <c r="N17" s="825">
        <f t="shared" si="3"/>
        <v>6638</v>
      </c>
      <c r="O17" s="226">
        <f t="shared" si="4"/>
        <v>6244</v>
      </c>
      <c r="P17" s="758" t="s">
        <v>413</v>
      </c>
      <c r="Q17" s="778">
        <v>615</v>
      </c>
      <c r="R17" s="778">
        <v>454</v>
      </c>
      <c r="S17" s="778">
        <v>430</v>
      </c>
      <c r="T17" s="778">
        <v>374</v>
      </c>
      <c r="U17" s="778">
        <v>449</v>
      </c>
      <c r="V17" s="778">
        <v>378</v>
      </c>
      <c r="W17" s="778">
        <v>189</v>
      </c>
      <c r="X17" s="778">
        <v>191</v>
      </c>
      <c r="Y17" s="778">
        <v>55</v>
      </c>
      <c r="Z17" s="778">
        <v>76</v>
      </c>
      <c r="AA17" s="226">
        <f t="shared" si="5"/>
        <v>1738</v>
      </c>
      <c r="AB17" s="226">
        <f t="shared" si="6"/>
        <v>1473</v>
      </c>
      <c r="AC17" s="758" t="s">
        <v>413</v>
      </c>
      <c r="AD17" s="226"/>
      <c r="AE17" s="762">
        <v>110</v>
      </c>
      <c r="AF17" s="762">
        <v>111</v>
      </c>
      <c r="AG17" s="762">
        <v>116</v>
      </c>
      <c r="AH17" s="762">
        <v>101</v>
      </c>
      <c r="AI17" s="762">
        <v>95</v>
      </c>
      <c r="AJ17" s="45">
        <f t="shared" si="7"/>
        <v>533</v>
      </c>
      <c r="AK17" s="763">
        <v>307</v>
      </c>
      <c r="AL17" s="763">
        <v>290</v>
      </c>
      <c r="AM17" s="763">
        <v>198</v>
      </c>
      <c r="AN17" s="230"/>
      <c r="AO17" s="763"/>
      <c r="AP17" s="243">
        <v>16</v>
      </c>
      <c r="AQ17" s="243"/>
      <c r="AR17" s="230">
        <f t="shared" si="8"/>
        <v>214</v>
      </c>
      <c r="AS17" s="70">
        <v>111</v>
      </c>
      <c r="AT17" s="70">
        <v>110</v>
      </c>
    </row>
    <row r="18" spans="1:46">
      <c r="A18" s="824" t="s">
        <v>414</v>
      </c>
      <c r="B18" s="826"/>
      <c r="C18" s="826"/>
      <c r="D18" s="828">
        <v>591</v>
      </c>
      <c r="E18" s="828">
        <v>553</v>
      </c>
      <c r="F18" s="828">
        <v>492</v>
      </c>
      <c r="G18" s="828">
        <v>508</v>
      </c>
      <c r="H18" s="828">
        <v>478</v>
      </c>
      <c r="I18" s="828">
        <v>406</v>
      </c>
      <c r="J18" s="828">
        <v>404</v>
      </c>
      <c r="K18" s="828">
        <v>349</v>
      </c>
      <c r="L18" s="828">
        <v>238</v>
      </c>
      <c r="M18" s="828">
        <v>269</v>
      </c>
      <c r="N18" s="825">
        <f t="shared" si="3"/>
        <v>2203</v>
      </c>
      <c r="O18" s="226">
        <f t="shared" si="4"/>
        <v>2085</v>
      </c>
      <c r="P18" s="758" t="s">
        <v>414</v>
      </c>
      <c r="Q18" s="778">
        <v>145</v>
      </c>
      <c r="R18" s="778">
        <v>104</v>
      </c>
      <c r="S18" s="778">
        <v>124</v>
      </c>
      <c r="T18" s="778">
        <v>126</v>
      </c>
      <c r="U18" s="778">
        <v>143</v>
      </c>
      <c r="V18" s="778">
        <v>115</v>
      </c>
      <c r="W18" s="778">
        <v>116</v>
      </c>
      <c r="X18" s="778">
        <v>103</v>
      </c>
      <c r="Y18" s="778">
        <v>62</v>
      </c>
      <c r="Z18" s="778">
        <v>58</v>
      </c>
      <c r="AA18" s="226">
        <f t="shared" si="5"/>
        <v>590</v>
      </c>
      <c r="AB18" s="226">
        <f t="shared" si="6"/>
        <v>506</v>
      </c>
      <c r="AC18" s="758" t="s">
        <v>414</v>
      </c>
      <c r="AD18" s="226"/>
      <c r="AE18" s="762">
        <v>46</v>
      </c>
      <c r="AF18" s="762">
        <v>46</v>
      </c>
      <c r="AG18" s="762">
        <v>45</v>
      </c>
      <c r="AH18" s="762">
        <v>42</v>
      </c>
      <c r="AI18" s="762">
        <v>41</v>
      </c>
      <c r="AJ18" s="45">
        <f t="shared" si="7"/>
        <v>220</v>
      </c>
      <c r="AK18" s="762">
        <v>129</v>
      </c>
      <c r="AL18" s="762">
        <v>119</v>
      </c>
      <c r="AM18" s="762">
        <v>113</v>
      </c>
      <c r="AN18" s="230"/>
      <c r="AO18" s="762"/>
      <c r="AP18" s="243">
        <v>3</v>
      </c>
      <c r="AQ18" s="243"/>
      <c r="AR18" s="230">
        <f t="shared" si="8"/>
        <v>116</v>
      </c>
      <c r="AS18" s="70">
        <v>51</v>
      </c>
      <c r="AT18" s="70">
        <v>46</v>
      </c>
    </row>
    <row r="19" spans="1:46">
      <c r="A19" s="824" t="s">
        <v>415</v>
      </c>
      <c r="B19" s="826"/>
      <c r="C19" s="826"/>
      <c r="D19" s="828">
        <v>1003</v>
      </c>
      <c r="E19" s="828">
        <v>952</v>
      </c>
      <c r="F19" s="828">
        <v>718</v>
      </c>
      <c r="G19" s="828">
        <v>703</v>
      </c>
      <c r="H19" s="828">
        <v>644</v>
      </c>
      <c r="I19" s="828">
        <v>578</v>
      </c>
      <c r="J19" s="828">
        <v>403</v>
      </c>
      <c r="K19" s="828">
        <v>415</v>
      </c>
      <c r="L19" s="828">
        <v>294</v>
      </c>
      <c r="M19" s="828">
        <v>370</v>
      </c>
      <c r="N19" s="825">
        <f t="shared" si="3"/>
        <v>3062</v>
      </c>
      <c r="O19" s="226">
        <f t="shared" si="4"/>
        <v>3018</v>
      </c>
      <c r="P19" s="758" t="s">
        <v>415</v>
      </c>
      <c r="Q19" s="778">
        <v>214</v>
      </c>
      <c r="R19" s="778">
        <v>210</v>
      </c>
      <c r="S19" s="778">
        <v>170</v>
      </c>
      <c r="T19" s="778">
        <v>157</v>
      </c>
      <c r="U19" s="778">
        <v>163</v>
      </c>
      <c r="V19" s="778">
        <v>147</v>
      </c>
      <c r="W19" s="778">
        <v>76</v>
      </c>
      <c r="X19" s="778">
        <v>87</v>
      </c>
      <c r="Y19" s="778">
        <v>55</v>
      </c>
      <c r="Z19" s="778">
        <v>83</v>
      </c>
      <c r="AA19" s="226">
        <f t="shared" si="5"/>
        <v>678</v>
      </c>
      <c r="AB19" s="226">
        <f t="shared" si="6"/>
        <v>684</v>
      </c>
      <c r="AC19" s="758" t="s">
        <v>415</v>
      </c>
      <c r="AD19" s="226"/>
      <c r="AE19" s="762">
        <v>73</v>
      </c>
      <c r="AF19" s="762">
        <v>71</v>
      </c>
      <c r="AG19" s="762">
        <v>69</v>
      </c>
      <c r="AH19" s="762">
        <v>56</v>
      </c>
      <c r="AI19" s="762">
        <v>52</v>
      </c>
      <c r="AJ19" s="45">
        <f t="shared" si="7"/>
        <v>321</v>
      </c>
      <c r="AK19" s="762">
        <v>194</v>
      </c>
      <c r="AL19" s="762">
        <v>170</v>
      </c>
      <c r="AM19" s="762">
        <v>418</v>
      </c>
      <c r="AN19" s="230"/>
      <c r="AO19" s="762"/>
      <c r="AP19" s="243">
        <v>82</v>
      </c>
      <c r="AQ19" s="243"/>
      <c r="AR19" s="230">
        <f t="shared" si="8"/>
        <v>500</v>
      </c>
      <c r="AS19" s="70">
        <v>78</v>
      </c>
      <c r="AT19" s="70">
        <v>74</v>
      </c>
    </row>
    <row r="20" spans="1:46">
      <c r="A20" s="824" t="s">
        <v>416</v>
      </c>
      <c r="B20" s="826"/>
      <c r="C20" s="826"/>
      <c r="D20" s="828">
        <v>2373</v>
      </c>
      <c r="E20" s="828">
        <v>2574</v>
      </c>
      <c r="F20" s="828">
        <v>1682</v>
      </c>
      <c r="G20" s="828">
        <v>1589</v>
      </c>
      <c r="H20" s="828">
        <v>1434</v>
      </c>
      <c r="I20" s="828">
        <v>1315</v>
      </c>
      <c r="J20" s="828">
        <v>1022</v>
      </c>
      <c r="K20" s="828">
        <v>935</v>
      </c>
      <c r="L20" s="828">
        <v>609</v>
      </c>
      <c r="M20" s="828">
        <v>584</v>
      </c>
      <c r="N20" s="825">
        <f t="shared" si="3"/>
        <v>7120</v>
      </c>
      <c r="O20" s="226">
        <f t="shared" si="4"/>
        <v>6997</v>
      </c>
      <c r="P20" s="758" t="s">
        <v>416</v>
      </c>
      <c r="Q20" s="778">
        <v>650</v>
      </c>
      <c r="R20" s="778">
        <v>540</v>
      </c>
      <c r="S20" s="778">
        <v>383</v>
      </c>
      <c r="T20" s="778">
        <v>352</v>
      </c>
      <c r="U20" s="778">
        <v>314</v>
      </c>
      <c r="V20" s="778">
        <v>288</v>
      </c>
      <c r="W20" s="778">
        <v>213</v>
      </c>
      <c r="X20" s="778">
        <v>194</v>
      </c>
      <c r="Y20" s="778">
        <v>78</v>
      </c>
      <c r="Z20" s="778">
        <v>84</v>
      </c>
      <c r="AA20" s="226">
        <f t="shared" si="5"/>
        <v>1638</v>
      </c>
      <c r="AB20" s="226">
        <f t="shared" si="6"/>
        <v>1458</v>
      </c>
      <c r="AC20" s="758" t="s">
        <v>416</v>
      </c>
      <c r="AD20" s="226"/>
      <c r="AE20" s="762">
        <v>213</v>
      </c>
      <c r="AF20" s="762">
        <v>126</v>
      </c>
      <c r="AG20" s="762">
        <v>122</v>
      </c>
      <c r="AH20" s="762">
        <v>115</v>
      </c>
      <c r="AI20" s="762">
        <v>102</v>
      </c>
      <c r="AJ20" s="45">
        <f t="shared" si="7"/>
        <v>678</v>
      </c>
      <c r="AK20" s="762">
        <v>337</v>
      </c>
      <c r="AL20" s="762">
        <v>306</v>
      </c>
      <c r="AM20" s="762">
        <v>283</v>
      </c>
      <c r="AN20" s="230"/>
      <c r="AO20" s="762"/>
      <c r="AP20" s="243">
        <v>46</v>
      </c>
      <c r="AQ20" s="243"/>
      <c r="AR20" s="230">
        <f t="shared" si="8"/>
        <v>329</v>
      </c>
      <c r="AS20" s="70">
        <v>149</v>
      </c>
      <c r="AT20" s="70">
        <v>124</v>
      </c>
    </row>
    <row r="21" spans="1:46">
      <c r="A21" s="824" t="s">
        <v>417</v>
      </c>
      <c r="B21" s="826"/>
      <c r="C21" s="826"/>
      <c r="D21" s="828">
        <v>1184</v>
      </c>
      <c r="E21" s="828">
        <v>1115</v>
      </c>
      <c r="F21" s="828">
        <v>1110</v>
      </c>
      <c r="G21" s="828">
        <v>1076</v>
      </c>
      <c r="H21" s="828">
        <v>967</v>
      </c>
      <c r="I21" s="828">
        <v>867</v>
      </c>
      <c r="J21" s="828">
        <v>811</v>
      </c>
      <c r="K21" s="828">
        <v>801</v>
      </c>
      <c r="L21" s="828">
        <v>724</v>
      </c>
      <c r="M21" s="828">
        <v>739</v>
      </c>
      <c r="N21" s="825">
        <f t="shared" si="3"/>
        <v>4796</v>
      </c>
      <c r="O21" s="226">
        <f t="shared" si="4"/>
        <v>4598</v>
      </c>
      <c r="P21" s="758" t="s">
        <v>417</v>
      </c>
      <c r="Q21" s="778">
        <v>105</v>
      </c>
      <c r="R21" s="778">
        <v>70</v>
      </c>
      <c r="S21" s="778">
        <v>139</v>
      </c>
      <c r="T21" s="778">
        <v>114</v>
      </c>
      <c r="U21" s="778">
        <v>103</v>
      </c>
      <c r="V21" s="778">
        <v>85</v>
      </c>
      <c r="W21" s="778">
        <v>114</v>
      </c>
      <c r="X21" s="778">
        <v>78</v>
      </c>
      <c r="Y21" s="778">
        <v>53</v>
      </c>
      <c r="Z21" s="778">
        <v>80</v>
      </c>
      <c r="AA21" s="226">
        <f t="shared" si="5"/>
        <v>514</v>
      </c>
      <c r="AB21" s="226">
        <f t="shared" si="6"/>
        <v>427</v>
      </c>
      <c r="AC21" s="758" t="s">
        <v>417</v>
      </c>
      <c r="AD21" s="226"/>
      <c r="AE21" s="762">
        <v>72</v>
      </c>
      <c r="AF21" s="762">
        <v>67</v>
      </c>
      <c r="AG21" s="762">
        <v>59</v>
      </c>
      <c r="AH21" s="762">
        <v>55</v>
      </c>
      <c r="AI21" s="762">
        <v>55</v>
      </c>
      <c r="AJ21" s="45">
        <f t="shared" si="7"/>
        <v>308</v>
      </c>
      <c r="AK21" s="762">
        <v>388</v>
      </c>
      <c r="AL21" s="762">
        <v>380</v>
      </c>
      <c r="AM21" s="762">
        <v>278</v>
      </c>
      <c r="AN21" s="230"/>
      <c r="AO21" s="762"/>
      <c r="AP21" s="243">
        <v>83</v>
      </c>
      <c r="AQ21" s="243"/>
      <c r="AR21" s="230">
        <f t="shared" si="8"/>
        <v>361</v>
      </c>
      <c r="AS21" s="70">
        <v>53</v>
      </c>
      <c r="AT21" s="70">
        <v>53</v>
      </c>
    </row>
    <row r="22" spans="1:46">
      <c r="A22" s="824" t="s">
        <v>418</v>
      </c>
      <c r="B22" s="826"/>
      <c r="C22" s="826"/>
      <c r="D22" s="828">
        <v>2859</v>
      </c>
      <c r="E22" s="828">
        <v>2686</v>
      </c>
      <c r="F22" s="828">
        <v>1942</v>
      </c>
      <c r="G22" s="828">
        <v>1848</v>
      </c>
      <c r="H22" s="828">
        <v>1564</v>
      </c>
      <c r="I22" s="828">
        <v>1517</v>
      </c>
      <c r="J22" s="828">
        <v>1042</v>
      </c>
      <c r="K22" s="828">
        <v>1074</v>
      </c>
      <c r="L22" s="828">
        <v>705</v>
      </c>
      <c r="M22" s="828">
        <v>660</v>
      </c>
      <c r="N22" s="825">
        <f t="shared" si="3"/>
        <v>8112</v>
      </c>
      <c r="O22" s="226">
        <f t="shared" si="4"/>
        <v>7785</v>
      </c>
      <c r="P22" s="758" t="s">
        <v>418</v>
      </c>
      <c r="Q22" s="778">
        <v>633</v>
      </c>
      <c r="R22" s="778">
        <v>565</v>
      </c>
      <c r="S22" s="778">
        <v>446</v>
      </c>
      <c r="T22" s="778">
        <v>338</v>
      </c>
      <c r="U22" s="778">
        <v>373</v>
      </c>
      <c r="V22" s="778">
        <v>348</v>
      </c>
      <c r="W22" s="778">
        <v>208</v>
      </c>
      <c r="X22" s="778">
        <v>226</v>
      </c>
      <c r="Y22" s="778">
        <v>113</v>
      </c>
      <c r="Z22" s="778">
        <v>132</v>
      </c>
      <c r="AA22" s="226">
        <f t="shared" si="5"/>
        <v>1773</v>
      </c>
      <c r="AB22" s="226">
        <f t="shared" si="6"/>
        <v>1609</v>
      </c>
      <c r="AC22" s="758" t="s">
        <v>418</v>
      </c>
      <c r="AD22" s="226"/>
      <c r="AE22" s="762">
        <v>126</v>
      </c>
      <c r="AF22" s="762">
        <v>126</v>
      </c>
      <c r="AG22" s="762">
        <v>123</v>
      </c>
      <c r="AH22" s="762">
        <v>118</v>
      </c>
      <c r="AI22" s="762">
        <v>104</v>
      </c>
      <c r="AJ22" s="45">
        <f t="shared" si="7"/>
        <v>597</v>
      </c>
      <c r="AK22" s="762">
        <v>338</v>
      </c>
      <c r="AL22" s="762">
        <v>317</v>
      </c>
      <c r="AM22" s="762">
        <v>340</v>
      </c>
      <c r="AN22" s="230"/>
      <c r="AO22" s="762"/>
      <c r="AP22" s="243">
        <v>12</v>
      </c>
      <c r="AQ22" s="243"/>
      <c r="AR22" s="230">
        <f t="shared" si="8"/>
        <v>352</v>
      </c>
      <c r="AS22" s="70">
        <v>125</v>
      </c>
      <c r="AT22" s="70">
        <v>124</v>
      </c>
    </row>
    <row r="23" spans="1:46">
      <c r="A23" s="824" t="s">
        <v>419</v>
      </c>
      <c r="B23" s="826"/>
      <c r="C23" s="826"/>
      <c r="D23" s="828">
        <v>2742</v>
      </c>
      <c r="E23" s="828">
        <v>2622</v>
      </c>
      <c r="F23" s="828">
        <v>2087</v>
      </c>
      <c r="G23" s="828">
        <v>1900</v>
      </c>
      <c r="H23" s="828">
        <v>1852</v>
      </c>
      <c r="I23" s="828">
        <v>1783</v>
      </c>
      <c r="J23" s="828">
        <v>1259</v>
      </c>
      <c r="K23" s="828">
        <v>1257</v>
      </c>
      <c r="L23" s="828">
        <v>718</v>
      </c>
      <c r="M23" s="828">
        <v>726</v>
      </c>
      <c r="N23" s="825">
        <f t="shared" si="3"/>
        <v>8658</v>
      </c>
      <c r="O23" s="226">
        <f t="shared" si="4"/>
        <v>8288</v>
      </c>
      <c r="P23" s="758" t="s">
        <v>419</v>
      </c>
      <c r="Q23" s="778">
        <v>800</v>
      </c>
      <c r="R23" s="778">
        <v>660</v>
      </c>
      <c r="S23" s="778">
        <v>591</v>
      </c>
      <c r="T23" s="778">
        <v>430</v>
      </c>
      <c r="U23" s="778">
        <v>474</v>
      </c>
      <c r="V23" s="778">
        <v>448</v>
      </c>
      <c r="W23" s="778">
        <v>284</v>
      </c>
      <c r="X23" s="778">
        <v>265</v>
      </c>
      <c r="Y23" s="778">
        <v>91</v>
      </c>
      <c r="Z23" s="778">
        <v>120</v>
      </c>
      <c r="AA23" s="226">
        <f t="shared" si="5"/>
        <v>2240</v>
      </c>
      <c r="AB23" s="226">
        <f t="shared" si="6"/>
        <v>1923</v>
      </c>
      <c r="AC23" s="758" t="s">
        <v>419</v>
      </c>
      <c r="AD23" s="226"/>
      <c r="AE23" s="762">
        <v>219</v>
      </c>
      <c r="AF23" s="762">
        <v>204</v>
      </c>
      <c r="AG23" s="762">
        <v>203</v>
      </c>
      <c r="AH23" s="762">
        <v>184</v>
      </c>
      <c r="AI23" s="762">
        <v>162</v>
      </c>
      <c r="AJ23" s="45">
        <f t="shared" si="7"/>
        <v>972</v>
      </c>
      <c r="AK23" s="762">
        <v>604</v>
      </c>
      <c r="AL23" s="762">
        <v>517</v>
      </c>
      <c r="AM23" s="762">
        <v>339</v>
      </c>
      <c r="AN23" s="230"/>
      <c r="AO23" s="762"/>
      <c r="AP23" s="243">
        <v>23</v>
      </c>
      <c r="AQ23" s="243"/>
      <c r="AR23" s="230">
        <f t="shared" si="8"/>
        <v>362</v>
      </c>
      <c r="AS23" s="70">
        <v>146</v>
      </c>
      <c r="AT23" s="70">
        <v>146</v>
      </c>
    </row>
    <row r="24" spans="1:46">
      <c r="A24" s="824" t="s">
        <v>420</v>
      </c>
      <c r="B24" s="826"/>
      <c r="C24" s="826"/>
      <c r="D24" s="828">
        <v>2429</v>
      </c>
      <c r="E24" s="828">
        <v>2322</v>
      </c>
      <c r="F24" s="828">
        <v>1731</v>
      </c>
      <c r="G24" s="828">
        <v>1553</v>
      </c>
      <c r="H24" s="828">
        <v>1547</v>
      </c>
      <c r="I24" s="828">
        <v>1405</v>
      </c>
      <c r="J24" s="828">
        <v>1026</v>
      </c>
      <c r="K24" s="828">
        <v>961</v>
      </c>
      <c r="L24" s="828">
        <v>647</v>
      </c>
      <c r="M24" s="828">
        <v>608</v>
      </c>
      <c r="N24" s="825">
        <f t="shared" si="3"/>
        <v>7380</v>
      </c>
      <c r="O24" s="226">
        <f t="shared" si="4"/>
        <v>6849</v>
      </c>
      <c r="P24" s="758" t="s">
        <v>420</v>
      </c>
      <c r="Q24" s="778">
        <v>671</v>
      </c>
      <c r="R24" s="778">
        <v>586</v>
      </c>
      <c r="S24" s="778">
        <v>409</v>
      </c>
      <c r="T24" s="778">
        <v>334</v>
      </c>
      <c r="U24" s="778">
        <v>394</v>
      </c>
      <c r="V24" s="778">
        <v>344</v>
      </c>
      <c r="W24" s="778">
        <v>182</v>
      </c>
      <c r="X24" s="778">
        <v>184</v>
      </c>
      <c r="Y24" s="778">
        <v>116</v>
      </c>
      <c r="Z24" s="778">
        <v>98</v>
      </c>
      <c r="AA24" s="226">
        <f t="shared" si="5"/>
        <v>1772</v>
      </c>
      <c r="AB24" s="226">
        <f t="shared" si="6"/>
        <v>1546</v>
      </c>
      <c r="AC24" s="758" t="s">
        <v>420</v>
      </c>
      <c r="AD24" s="226"/>
      <c r="AE24" s="762">
        <v>133</v>
      </c>
      <c r="AF24" s="762">
        <v>129</v>
      </c>
      <c r="AG24" s="762">
        <v>130</v>
      </c>
      <c r="AH24" s="762">
        <v>126</v>
      </c>
      <c r="AI24" s="762">
        <v>112</v>
      </c>
      <c r="AJ24" s="45">
        <f t="shared" si="7"/>
        <v>630</v>
      </c>
      <c r="AK24" s="762">
        <v>327</v>
      </c>
      <c r="AL24" s="762">
        <v>304</v>
      </c>
      <c r="AM24" s="762">
        <v>207</v>
      </c>
      <c r="AN24" s="230"/>
      <c r="AO24" s="762"/>
      <c r="AP24" s="243">
        <v>14</v>
      </c>
      <c r="AQ24" s="243"/>
      <c r="AR24" s="230">
        <f t="shared" si="8"/>
        <v>221</v>
      </c>
      <c r="AS24" s="70">
        <v>128</v>
      </c>
      <c r="AT24" s="70">
        <v>128</v>
      </c>
    </row>
    <row r="25" spans="1:46">
      <c r="A25" s="824" t="s">
        <v>421</v>
      </c>
      <c r="B25" s="826"/>
      <c r="C25" s="826"/>
      <c r="D25" s="828">
        <v>2109</v>
      </c>
      <c r="E25" s="828">
        <v>1946</v>
      </c>
      <c r="F25" s="828">
        <v>1803</v>
      </c>
      <c r="G25" s="828">
        <v>1621</v>
      </c>
      <c r="H25" s="828">
        <v>1664</v>
      </c>
      <c r="I25" s="828">
        <v>1599</v>
      </c>
      <c r="J25" s="828">
        <v>1136</v>
      </c>
      <c r="K25" s="828">
        <v>1251</v>
      </c>
      <c r="L25" s="828">
        <v>776</v>
      </c>
      <c r="M25" s="828">
        <v>774</v>
      </c>
      <c r="N25" s="825">
        <f t="shared" si="3"/>
        <v>7488</v>
      </c>
      <c r="O25" s="226">
        <f t="shared" si="4"/>
        <v>7191</v>
      </c>
      <c r="P25" s="758" t="s">
        <v>421</v>
      </c>
      <c r="Q25" s="778">
        <v>548</v>
      </c>
      <c r="R25" s="778">
        <v>425</v>
      </c>
      <c r="S25" s="778">
        <v>530</v>
      </c>
      <c r="T25" s="778">
        <v>402</v>
      </c>
      <c r="U25" s="778">
        <v>445</v>
      </c>
      <c r="V25" s="778">
        <v>426</v>
      </c>
      <c r="W25" s="778">
        <v>283</v>
      </c>
      <c r="X25" s="778">
        <v>277</v>
      </c>
      <c r="Y25" s="778">
        <v>164</v>
      </c>
      <c r="Z25" s="778">
        <v>157</v>
      </c>
      <c r="AA25" s="226">
        <f t="shared" si="5"/>
        <v>1970</v>
      </c>
      <c r="AB25" s="226">
        <f t="shared" si="6"/>
        <v>1687</v>
      </c>
      <c r="AC25" s="758" t="s">
        <v>421</v>
      </c>
      <c r="AD25" s="226"/>
      <c r="AE25" s="762">
        <v>160</v>
      </c>
      <c r="AF25" s="762">
        <v>158</v>
      </c>
      <c r="AG25" s="762">
        <v>156</v>
      </c>
      <c r="AH25" s="762">
        <v>156</v>
      </c>
      <c r="AI25" s="762">
        <v>143</v>
      </c>
      <c r="AJ25" s="45">
        <f t="shared" si="7"/>
        <v>773</v>
      </c>
      <c r="AK25" s="762">
        <v>383</v>
      </c>
      <c r="AL25" s="762">
        <v>347</v>
      </c>
      <c r="AM25" s="762">
        <v>286</v>
      </c>
      <c r="AN25" s="230"/>
      <c r="AO25" s="762"/>
      <c r="AP25" s="243">
        <v>51</v>
      </c>
      <c r="AQ25" s="243"/>
      <c r="AR25" s="230">
        <f t="shared" si="8"/>
        <v>337</v>
      </c>
      <c r="AS25" s="70">
        <v>167</v>
      </c>
      <c r="AT25" s="70">
        <v>157</v>
      </c>
    </row>
    <row r="26" spans="1:46">
      <c r="A26" s="824" t="s">
        <v>422</v>
      </c>
      <c r="B26" s="826"/>
      <c r="C26" s="826"/>
      <c r="D26" s="828">
        <v>1061</v>
      </c>
      <c r="E26" s="828">
        <v>1069</v>
      </c>
      <c r="F26" s="828">
        <v>660</v>
      </c>
      <c r="G26" s="828">
        <v>616</v>
      </c>
      <c r="H26" s="828">
        <v>510</v>
      </c>
      <c r="I26" s="828">
        <v>521</v>
      </c>
      <c r="J26" s="828">
        <v>356</v>
      </c>
      <c r="K26" s="828">
        <v>312</v>
      </c>
      <c r="L26" s="828">
        <v>204</v>
      </c>
      <c r="M26" s="828">
        <v>174</v>
      </c>
      <c r="N26" s="825">
        <f t="shared" si="3"/>
        <v>2791</v>
      </c>
      <c r="O26" s="226">
        <f t="shared" si="4"/>
        <v>2692</v>
      </c>
      <c r="P26" s="758" t="s">
        <v>422</v>
      </c>
      <c r="Q26" s="778">
        <v>240</v>
      </c>
      <c r="R26" s="778">
        <v>231</v>
      </c>
      <c r="S26" s="778">
        <v>152</v>
      </c>
      <c r="T26" s="778">
        <v>128</v>
      </c>
      <c r="U26" s="778">
        <v>137</v>
      </c>
      <c r="V26" s="778">
        <v>113</v>
      </c>
      <c r="W26" s="778">
        <v>98</v>
      </c>
      <c r="X26" s="778">
        <v>86</v>
      </c>
      <c r="Y26" s="778">
        <v>39</v>
      </c>
      <c r="Z26" s="778">
        <v>35</v>
      </c>
      <c r="AA26" s="226">
        <f t="shared" si="5"/>
        <v>666</v>
      </c>
      <c r="AB26" s="226">
        <f t="shared" si="6"/>
        <v>593</v>
      </c>
      <c r="AC26" s="758" t="s">
        <v>422</v>
      </c>
      <c r="AD26" s="226"/>
      <c r="AE26" s="762">
        <v>76</v>
      </c>
      <c r="AF26" s="762">
        <v>73</v>
      </c>
      <c r="AG26" s="762">
        <v>65</v>
      </c>
      <c r="AH26" s="762">
        <v>52</v>
      </c>
      <c r="AI26" s="762">
        <v>35</v>
      </c>
      <c r="AJ26" s="45">
        <f t="shared" si="7"/>
        <v>301</v>
      </c>
      <c r="AK26" s="762">
        <v>124</v>
      </c>
      <c r="AL26" s="762">
        <v>118</v>
      </c>
      <c r="AM26" s="762">
        <v>277</v>
      </c>
      <c r="AN26" s="230"/>
      <c r="AO26" s="762"/>
      <c r="AP26" s="243">
        <v>2</v>
      </c>
      <c r="AQ26" s="243"/>
      <c r="AR26" s="230">
        <f t="shared" si="8"/>
        <v>279</v>
      </c>
      <c r="AS26" s="70">
        <v>72</v>
      </c>
      <c r="AT26" s="70">
        <v>72</v>
      </c>
    </row>
    <row r="27" spans="1:46">
      <c r="A27" s="824" t="s">
        <v>423</v>
      </c>
      <c r="B27" s="826"/>
      <c r="C27" s="826"/>
      <c r="D27" s="828">
        <v>798</v>
      </c>
      <c r="E27" s="828">
        <v>739</v>
      </c>
      <c r="F27" s="828">
        <v>771</v>
      </c>
      <c r="G27" s="828">
        <v>653</v>
      </c>
      <c r="H27" s="828">
        <v>663</v>
      </c>
      <c r="I27" s="828">
        <v>673</v>
      </c>
      <c r="J27" s="828">
        <v>581</v>
      </c>
      <c r="K27" s="828">
        <v>551</v>
      </c>
      <c r="L27" s="828">
        <v>397</v>
      </c>
      <c r="M27" s="828">
        <v>448</v>
      </c>
      <c r="N27" s="825">
        <f t="shared" si="3"/>
        <v>3210</v>
      </c>
      <c r="O27" s="226">
        <f t="shared" si="4"/>
        <v>3064</v>
      </c>
      <c r="P27" s="758" t="s">
        <v>423</v>
      </c>
      <c r="Q27" s="778">
        <v>121</v>
      </c>
      <c r="R27" s="778">
        <v>107</v>
      </c>
      <c r="S27" s="778">
        <v>181</v>
      </c>
      <c r="T27" s="778">
        <v>134</v>
      </c>
      <c r="U27" s="778">
        <v>167</v>
      </c>
      <c r="V27" s="778">
        <v>112</v>
      </c>
      <c r="W27" s="778">
        <v>124</v>
      </c>
      <c r="X27" s="778">
        <v>126</v>
      </c>
      <c r="Y27" s="778">
        <v>93</v>
      </c>
      <c r="Z27" s="778">
        <v>102</v>
      </c>
      <c r="AA27" s="226">
        <f t="shared" si="5"/>
        <v>686</v>
      </c>
      <c r="AB27" s="226">
        <f t="shared" si="6"/>
        <v>581</v>
      </c>
      <c r="AC27" s="758" t="s">
        <v>423</v>
      </c>
      <c r="AD27" s="226"/>
      <c r="AE27" s="762">
        <v>66</v>
      </c>
      <c r="AF27" s="762">
        <v>64</v>
      </c>
      <c r="AG27" s="762">
        <v>64</v>
      </c>
      <c r="AH27" s="762">
        <v>60</v>
      </c>
      <c r="AI27" s="762">
        <v>58</v>
      </c>
      <c r="AJ27" s="45">
        <f t="shared" si="7"/>
        <v>312</v>
      </c>
      <c r="AK27" s="762">
        <v>240</v>
      </c>
      <c r="AL27" s="762">
        <v>219</v>
      </c>
      <c r="AM27" s="762">
        <v>324</v>
      </c>
      <c r="AN27" s="230"/>
      <c r="AO27" s="762"/>
      <c r="AP27" s="243">
        <v>53</v>
      </c>
      <c r="AQ27" s="243"/>
      <c r="AR27" s="230">
        <f t="shared" si="8"/>
        <v>377</v>
      </c>
      <c r="AS27" s="70">
        <v>68</v>
      </c>
      <c r="AT27" s="70">
        <v>61</v>
      </c>
    </row>
    <row r="28" spans="1:46">
      <c r="A28" s="824" t="s">
        <v>424</v>
      </c>
      <c r="B28" s="826"/>
      <c r="C28" s="826"/>
      <c r="D28" s="828">
        <v>2568</v>
      </c>
      <c r="E28" s="828">
        <v>2517</v>
      </c>
      <c r="F28" s="828">
        <v>1552</v>
      </c>
      <c r="G28" s="828">
        <v>1476</v>
      </c>
      <c r="H28" s="828">
        <v>1233</v>
      </c>
      <c r="I28" s="828">
        <v>1239</v>
      </c>
      <c r="J28" s="828">
        <v>870</v>
      </c>
      <c r="K28" s="828">
        <v>892</v>
      </c>
      <c r="L28" s="828">
        <v>643</v>
      </c>
      <c r="M28" s="828">
        <v>598</v>
      </c>
      <c r="N28" s="825">
        <f t="shared" si="3"/>
        <v>6866</v>
      </c>
      <c r="O28" s="226">
        <f t="shared" si="4"/>
        <v>6722</v>
      </c>
      <c r="P28" s="758" t="s">
        <v>424</v>
      </c>
      <c r="Q28" s="778">
        <v>482</v>
      </c>
      <c r="R28" s="778">
        <v>426</v>
      </c>
      <c r="S28" s="778">
        <v>380</v>
      </c>
      <c r="T28" s="778">
        <v>312</v>
      </c>
      <c r="U28" s="778">
        <v>325</v>
      </c>
      <c r="V28" s="778">
        <v>307</v>
      </c>
      <c r="W28" s="778">
        <v>177</v>
      </c>
      <c r="X28" s="778">
        <v>174</v>
      </c>
      <c r="Y28" s="778">
        <v>112</v>
      </c>
      <c r="Z28" s="778">
        <v>115</v>
      </c>
      <c r="AA28" s="226">
        <f t="shared" si="5"/>
        <v>1476</v>
      </c>
      <c r="AB28" s="226">
        <f t="shared" si="6"/>
        <v>1334</v>
      </c>
      <c r="AC28" s="758" t="s">
        <v>424</v>
      </c>
      <c r="AD28" s="226"/>
      <c r="AE28" s="762">
        <v>153</v>
      </c>
      <c r="AF28" s="762">
        <v>141</v>
      </c>
      <c r="AG28" s="762">
        <v>134</v>
      </c>
      <c r="AH28" s="762">
        <v>121</v>
      </c>
      <c r="AI28" s="762">
        <v>102</v>
      </c>
      <c r="AJ28" s="45">
        <f t="shared" si="7"/>
        <v>651</v>
      </c>
      <c r="AK28" s="762">
        <v>358</v>
      </c>
      <c r="AL28" s="762">
        <v>335</v>
      </c>
      <c r="AM28" s="762">
        <v>802</v>
      </c>
      <c r="AN28" s="230"/>
      <c r="AO28" s="762"/>
      <c r="AP28" s="243">
        <v>139</v>
      </c>
      <c r="AQ28" s="243"/>
      <c r="AR28" s="230">
        <f t="shared" si="8"/>
        <v>941</v>
      </c>
      <c r="AS28" s="70">
        <v>137</v>
      </c>
      <c r="AT28" s="70">
        <v>135</v>
      </c>
    </row>
    <row r="29" spans="1:46">
      <c r="A29" s="824" t="s">
        <v>425</v>
      </c>
      <c r="B29" s="826"/>
      <c r="C29" s="826"/>
      <c r="D29" s="828">
        <v>1513</v>
      </c>
      <c r="E29" s="828">
        <v>1533</v>
      </c>
      <c r="F29" s="828">
        <v>1061</v>
      </c>
      <c r="G29" s="828">
        <v>1093</v>
      </c>
      <c r="H29" s="828">
        <v>839</v>
      </c>
      <c r="I29" s="828">
        <v>841</v>
      </c>
      <c r="J29" s="828">
        <v>561</v>
      </c>
      <c r="K29" s="828">
        <v>565</v>
      </c>
      <c r="L29" s="828">
        <v>477</v>
      </c>
      <c r="M29" s="828">
        <v>458</v>
      </c>
      <c r="N29" s="825">
        <f t="shared" si="3"/>
        <v>4451</v>
      </c>
      <c r="O29" s="226">
        <f t="shared" si="4"/>
        <v>4490</v>
      </c>
      <c r="P29" s="758" t="s">
        <v>425</v>
      </c>
      <c r="Q29" s="778">
        <v>386</v>
      </c>
      <c r="R29" s="778">
        <v>353</v>
      </c>
      <c r="S29" s="778">
        <v>257</v>
      </c>
      <c r="T29" s="778">
        <v>227</v>
      </c>
      <c r="U29" s="778">
        <v>188</v>
      </c>
      <c r="V29" s="778">
        <v>173</v>
      </c>
      <c r="W29" s="778">
        <v>116</v>
      </c>
      <c r="X29" s="778">
        <v>111</v>
      </c>
      <c r="Y29" s="778">
        <v>77</v>
      </c>
      <c r="Z29" s="778">
        <v>86</v>
      </c>
      <c r="AA29" s="226">
        <f t="shared" si="5"/>
        <v>1024</v>
      </c>
      <c r="AB29" s="226">
        <f t="shared" si="6"/>
        <v>950</v>
      </c>
      <c r="AC29" s="758" t="s">
        <v>425</v>
      </c>
      <c r="AD29" s="226"/>
      <c r="AE29" s="762">
        <v>95</v>
      </c>
      <c r="AF29" s="762">
        <v>93</v>
      </c>
      <c r="AG29" s="762">
        <v>91</v>
      </c>
      <c r="AH29" s="762">
        <v>84</v>
      </c>
      <c r="AI29" s="762">
        <v>74</v>
      </c>
      <c r="AJ29" s="45">
        <f t="shared" si="7"/>
        <v>437</v>
      </c>
      <c r="AK29" s="762">
        <v>218</v>
      </c>
      <c r="AL29" s="762">
        <v>202</v>
      </c>
      <c r="AM29" s="762">
        <v>282</v>
      </c>
      <c r="AN29" s="230"/>
      <c r="AO29" s="762"/>
      <c r="AP29" s="243">
        <v>24</v>
      </c>
      <c r="AQ29" s="243"/>
      <c r="AR29" s="230">
        <f t="shared" si="8"/>
        <v>306</v>
      </c>
      <c r="AS29" s="70">
        <v>87</v>
      </c>
      <c r="AT29" s="70">
        <v>84</v>
      </c>
    </row>
    <row r="30" spans="1:46">
      <c r="A30" s="824" t="s">
        <v>426</v>
      </c>
      <c r="B30" s="826"/>
      <c r="C30" s="826"/>
      <c r="D30" s="828">
        <v>2098</v>
      </c>
      <c r="E30" s="828">
        <v>1936</v>
      </c>
      <c r="F30" s="828">
        <v>1415</v>
      </c>
      <c r="G30" s="828">
        <v>1326</v>
      </c>
      <c r="H30" s="828">
        <v>1145</v>
      </c>
      <c r="I30" s="828">
        <v>1140</v>
      </c>
      <c r="J30" s="828">
        <v>788</v>
      </c>
      <c r="K30" s="828">
        <v>765</v>
      </c>
      <c r="L30" s="828">
        <v>559</v>
      </c>
      <c r="M30" s="828">
        <v>557</v>
      </c>
      <c r="N30" s="825">
        <f t="shared" si="3"/>
        <v>6005</v>
      </c>
      <c r="O30" s="226">
        <f t="shared" si="4"/>
        <v>5724</v>
      </c>
      <c r="P30" s="758" t="s">
        <v>426</v>
      </c>
      <c r="Q30" s="780">
        <v>413</v>
      </c>
      <c r="R30" s="780">
        <v>324</v>
      </c>
      <c r="S30" s="780">
        <v>288</v>
      </c>
      <c r="T30" s="780">
        <v>240</v>
      </c>
      <c r="U30" s="780">
        <v>271</v>
      </c>
      <c r="V30" s="780">
        <v>256</v>
      </c>
      <c r="W30" s="780">
        <v>147</v>
      </c>
      <c r="X30" s="780">
        <v>134</v>
      </c>
      <c r="Y30" s="780">
        <v>84</v>
      </c>
      <c r="Z30" s="780">
        <v>77</v>
      </c>
      <c r="AA30" s="226">
        <f t="shared" si="5"/>
        <v>1203</v>
      </c>
      <c r="AB30" s="226">
        <f t="shared" si="6"/>
        <v>1031</v>
      </c>
      <c r="AC30" s="758" t="s">
        <v>426</v>
      </c>
      <c r="AD30" s="226"/>
      <c r="AE30" s="764">
        <v>133</v>
      </c>
      <c r="AF30" s="764">
        <v>122</v>
      </c>
      <c r="AG30" s="764">
        <v>118</v>
      </c>
      <c r="AH30" s="764">
        <v>104</v>
      </c>
      <c r="AI30" s="764">
        <v>83</v>
      </c>
      <c r="AJ30" s="45">
        <f t="shared" si="7"/>
        <v>560</v>
      </c>
      <c r="AK30" s="764">
        <v>368</v>
      </c>
      <c r="AL30" s="764">
        <v>352</v>
      </c>
      <c r="AM30" s="764">
        <v>146</v>
      </c>
      <c r="AN30" s="230"/>
      <c r="AO30" s="764"/>
      <c r="AP30" s="243">
        <v>26</v>
      </c>
      <c r="AQ30" s="243"/>
      <c r="AR30" s="230">
        <f t="shared" si="8"/>
        <v>172</v>
      </c>
      <c r="AS30" s="70">
        <v>118</v>
      </c>
      <c r="AT30" s="70">
        <v>117</v>
      </c>
    </row>
    <row r="31" spans="1:46">
      <c r="A31" s="757"/>
      <c r="B31" s="708"/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57"/>
      <c r="Q31" s="781"/>
      <c r="R31" s="781"/>
      <c r="S31" s="781"/>
      <c r="T31" s="781"/>
      <c r="U31" s="781"/>
      <c r="V31" s="781"/>
      <c r="W31" s="781"/>
      <c r="X31" s="781"/>
      <c r="Y31" s="781"/>
      <c r="Z31" s="781"/>
      <c r="AA31" s="708"/>
      <c r="AB31" s="708"/>
      <c r="AC31" s="757"/>
      <c r="AD31" s="708"/>
      <c r="AE31" s="708"/>
      <c r="AF31" s="708"/>
      <c r="AG31" s="708"/>
      <c r="AH31" s="708"/>
      <c r="AI31" s="708"/>
      <c r="AJ31" s="708"/>
      <c r="AK31" s="708"/>
      <c r="AL31" s="708"/>
      <c r="AM31" s="708"/>
      <c r="AN31" s="708"/>
      <c r="AO31" s="708"/>
      <c r="AP31" s="785"/>
      <c r="AQ31" s="941"/>
      <c r="AR31" s="73"/>
      <c r="AS31" s="73"/>
      <c r="AT31" s="73"/>
    </row>
    <row r="33" spans="1:47">
      <c r="A33" s="682" t="s">
        <v>527</v>
      </c>
      <c r="B33" s="682"/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682"/>
      <c r="P33" s="682" t="s">
        <v>528</v>
      </c>
      <c r="Q33" s="782"/>
      <c r="R33" s="782"/>
      <c r="S33" s="782"/>
      <c r="T33" s="782"/>
      <c r="U33" s="782"/>
      <c r="V33" s="782"/>
      <c r="W33" s="782"/>
      <c r="X33" s="782"/>
      <c r="Y33" s="782"/>
      <c r="Z33" s="782"/>
      <c r="AA33" s="682"/>
      <c r="AB33" s="682"/>
      <c r="AC33" s="682" t="s">
        <v>529</v>
      </c>
      <c r="AD33" s="682"/>
      <c r="AE33" s="682"/>
      <c r="AF33" s="682"/>
      <c r="AG33" s="682"/>
      <c r="AH33" s="682"/>
      <c r="AI33" s="682"/>
      <c r="AJ33" s="682"/>
      <c r="AK33" s="682"/>
      <c r="AL33" s="682"/>
      <c r="AM33" s="682"/>
      <c r="AN33" s="682"/>
      <c r="AO33" s="682"/>
      <c r="AP33" s="245"/>
      <c r="AQ33" s="245"/>
      <c r="AR33" s="63"/>
      <c r="AS33" s="63"/>
      <c r="AT33" s="63"/>
    </row>
    <row r="34" spans="1:47">
      <c r="A34" s="682" t="s">
        <v>372</v>
      </c>
      <c r="B34" s="682"/>
      <c r="C34" s="682"/>
      <c r="D34" s="682"/>
      <c r="E34" s="682"/>
      <c r="F34" s="682"/>
      <c r="G34" s="682"/>
      <c r="H34" s="682"/>
      <c r="I34" s="682"/>
      <c r="J34" s="682"/>
      <c r="K34" s="682"/>
      <c r="L34" s="682"/>
      <c r="M34" s="682"/>
      <c r="N34" s="682"/>
      <c r="O34" s="682"/>
      <c r="P34" s="682" t="s">
        <v>372</v>
      </c>
      <c r="Q34" s="782"/>
      <c r="R34" s="782"/>
      <c r="S34" s="782"/>
      <c r="T34" s="782"/>
      <c r="U34" s="782"/>
      <c r="V34" s="782"/>
      <c r="W34" s="782"/>
      <c r="X34" s="782"/>
      <c r="Y34" s="782"/>
      <c r="Z34" s="782"/>
      <c r="AA34" s="682"/>
      <c r="AB34" s="682"/>
      <c r="AC34" s="682" t="s">
        <v>373</v>
      </c>
      <c r="AD34" s="682"/>
      <c r="AE34" s="682"/>
      <c r="AF34" s="682"/>
      <c r="AG34" s="682"/>
      <c r="AH34" s="682"/>
      <c r="AI34" s="682"/>
      <c r="AJ34" s="682"/>
      <c r="AK34" s="682"/>
      <c r="AL34" s="682"/>
      <c r="AM34" s="682"/>
      <c r="AN34" s="682"/>
      <c r="AO34" s="682"/>
      <c r="AP34" s="245"/>
      <c r="AQ34" s="245"/>
      <c r="AR34" s="63"/>
      <c r="AS34" s="63"/>
      <c r="AT34" s="63"/>
    </row>
    <row r="35" spans="1:47">
      <c r="A35" s="682" t="s">
        <v>1</v>
      </c>
      <c r="B35" s="682"/>
      <c r="C35" s="682"/>
      <c r="D35" s="682"/>
      <c r="E35" s="682"/>
      <c r="F35" s="682"/>
      <c r="G35" s="682"/>
      <c r="H35" s="682"/>
      <c r="I35" s="682"/>
      <c r="J35" s="682"/>
      <c r="K35" s="682"/>
      <c r="L35" s="682"/>
      <c r="M35" s="682"/>
      <c r="N35" s="682"/>
      <c r="O35" s="682"/>
      <c r="P35" s="682" t="s">
        <v>1</v>
      </c>
      <c r="Q35" s="782"/>
      <c r="R35" s="782"/>
      <c r="S35" s="782"/>
      <c r="T35" s="782"/>
      <c r="U35" s="782"/>
      <c r="V35" s="782"/>
      <c r="W35" s="782"/>
      <c r="X35" s="782"/>
      <c r="Y35" s="782"/>
      <c r="Z35" s="782"/>
      <c r="AA35" s="682"/>
      <c r="AB35" s="682"/>
      <c r="AC35" s="682" t="s">
        <v>1</v>
      </c>
      <c r="AD35" s="682"/>
      <c r="AE35" s="682"/>
      <c r="AF35" s="682"/>
      <c r="AG35" s="682"/>
      <c r="AH35" s="682"/>
      <c r="AI35" s="682"/>
      <c r="AJ35" s="682"/>
      <c r="AK35" s="682"/>
      <c r="AL35" s="682"/>
      <c r="AM35" s="682"/>
      <c r="AN35" s="682"/>
      <c r="AO35" s="682"/>
      <c r="AP35" s="245"/>
      <c r="AQ35" s="245"/>
      <c r="AR35" s="63"/>
      <c r="AS35" s="63"/>
      <c r="AT35" s="63"/>
    </row>
    <row r="36" spans="1:47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782"/>
      <c r="R36" s="782"/>
      <c r="S36" s="782"/>
      <c r="T36" s="782"/>
      <c r="U36" s="782"/>
      <c r="V36" s="782"/>
      <c r="W36" s="782"/>
      <c r="X36" s="782"/>
      <c r="Y36" s="782"/>
      <c r="Z36" s="782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436"/>
      <c r="AQ36" s="436"/>
      <c r="AR36" s="63"/>
      <c r="AS36" s="63"/>
      <c r="AT36" s="63"/>
    </row>
    <row r="37" spans="1:47">
      <c r="A37" s="689" t="s">
        <v>530</v>
      </c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 t="s">
        <v>376</v>
      </c>
      <c r="M37" s="63"/>
      <c r="N37" s="63"/>
      <c r="O37" s="63"/>
      <c r="P37" s="689" t="s">
        <v>530</v>
      </c>
      <c r="Q37" s="782"/>
      <c r="R37" s="782"/>
      <c r="S37" s="782"/>
      <c r="T37" s="782"/>
      <c r="U37" s="782"/>
      <c r="V37" s="782"/>
      <c r="W37" s="782"/>
      <c r="X37" s="782"/>
      <c r="Y37" s="782" t="s">
        <v>376</v>
      </c>
      <c r="Z37" s="782"/>
      <c r="AA37" s="63"/>
      <c r="AB37" s="63"/>
      <c r="AC37" s="689" t="s">
        <v>530</v>
      </c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436" t="s">
        <v>376</v>
      </c>
      <c r="AQ37" s="436"/>
      <c r="AR37" s="63"/>
      <c r="AS37" s="63"/>
      <c r="AT37" s="63"/>
    </row>
    <row r="38" spans="1:47">
      <c r="A38" s="63"/>
      <c r="C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782"/>
      <c r="R38" s="782"/>
      <c r="S38" s="782"/>
      <c r="T38" s="782"/>
      <c r="U38" s="782"/>
      <c r="V38" s="782"/>
      <c r="W38" s="782"/>
      <c r="X38" s="782"/>
      <c r="Y38" s="782"/>
      <c r="Z38" s="782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436"/>
      <c r="AQ38" s="436"/>
      <c r="AR38" s="63"/>
      <c r="AS38" s="63"/>
      <c r="AT38" s="63"/>
    </row>
    <row r="39" spans="1:47" ht="18" customHeight="1">
      <c r="A39" s="756"/>
      <c r="B39" s="674" t="s">
        <v>7</v>
      </c>
      <c r="C39" s="675"/>
      <c r="D39" s="674" t="s">
        <v>378</v>
      </c>
      <c r="E39" s="675"/>
      <c r="F39" s="674" t="s">
        <v>379</v>
      </c>
      <c r="G39" s="675"/>
      <c r="H39" s="674" t="s">
        <v>380</v>
      </c>
      <c r="I39" s="675"/>
      <c r="J39" s="674" t="s">
        <v>381</v>
      </c>
      <c r="K39" s="675"/>
      <c r="L39" s="674" t="s">
        <v>382</v>
      </c>
      <c r="M39" s="675"/>
      <c r="N39" s="674" t="s">
        <v>377</v>
      </c>
      <c r="O39" s="675"/>
      <c r="P39" s="756"/>
      <c r="Q39" s="770" t="s">
        <v>378</v>
      </c>
      <c r="R39" s="771"/>
      <c r="S39" s="770" t="s">
        <v>379</v>
      </c>
      <c r="T39" s="771"/>
      <c r="U39" s="770" t="s">
        <v>380</v>
      </c>
      <c r="V39" s="771"/>
      <c r="W39" s="770" t="s">
        <v>381</v>
      </c>
      <c r="X39" s="771"/>
      <c r="Y39" s="770" t="s">
        <v>382</v>
      </c>
      <c r="Z39" s="771"/>
      <c r="AA39" s="674" t="s">
        <v>377</v>
      </c>
      <c r="AB39" s="675"/>
      <c r="AC39" s="249"/>
      <c r="AD39" s="1077" t="s">
        <v>383</v>
      </c>
      <c r="AE39" s="1078"/>
      <c r="AF39" s="1078"/>
      <c r="AG39" s="1078"/>
      <c r="AH39" s="1078"/>
      <c r="AI39" s="1078"/>
      <c r="AJ39" s="1079"/>
      <c r="AK39" s="244" t="s">
        <v>384</v>
      </c>
      <c r="AL39" s="251"/>
      <c r="AM39" s="244" t="s">
        <v>385</v>
      </c>
      <c r="AN39" s="251"/>
      <c r="AO39" s="251"/>
      <c r="AP39" s="251"/>
      <c r="AQ39" s="251"/>
      <c r="AR39" s="250"/>
      <c r="AS39" s="661"/>
      <c r="AT39" s="252" t="s">
        <v>386</v>
      </c>
      <c r="AU39" s="270"/>
    </row>
    <row r="40" spans="1:47" ht="26.25" customHeight="1">
      <c r="A40" s="757" t="s">
        <v>387</v>
      </c>
      <c r="B40" s="677" t="s">
        <v>388</v>
      </c>
      <c r="C40" s="677" t="s">
        <v>389</v>
      </c>
      <c r="D40" s="677" t="s">
        <v>388</v>
      </c>
      <c r="E40" s="677" t="s">
        <v>389</v>
      </c>
      <c r="F40" s="677" t="s">
        <v>388</v>
      </c>
      <c r="G40" s="677" t="s">
        <v>389</v>
      </c>
      <c r="H40" s="677" t="s">
        <v>388</v>
      </c>
      <c r="I40" s="677" t="s">
        <v>389</v>
      </c>
      <c r="J40" s="677" t="s">
        <v>388</v>
      </c>
      <c r="K40" s="677" t="s">
        <v>389</v>
      </c>
      <c r="L40" s="677" t="s">
        <v>388</v>
      </c>
      <c r="M40" s="677" t="s">
        <v>389</v>
      </c>
      <c r="N40" s="677" t="s">
        <v>388</v>
      </c>
      <c r="O40" s="677" t="s">
        <v>389</v>
      </c>
      <c r="P40" s="757" t="s">
        <v>387</v>
      </c>
      <c r="Q40" s="773" t="s">
        <v>388</v>
      </c>
      <c r="R40" s="773" t="s">
        <v>389</v>
      </c>
      <c r="S40" s="773" t="s">
        <v>388</v>
      </c>
      <c r="T40" s="773" t="s">
        <v>389</v>
      </c>
      <c r="U40" s="773" t="s">
        <v>388</v>
      </c>
      <c r="V40" s="773" t="s">
        <v>389</v>
      </c>
      <c r="W40" s="773" t="s">
        <v>388</v>
      </c>
      <c r="X40" s="773" t="s">
        <v>389</v>
      </c>
      <c r="Y40" s="773" t="s">
        <v>388</v>
      </c>
      <c r="Z40" s="773" t="s">
        <v>389</v>
      </c>
      <c r="AA40" s="677" t="s">
        <v>388</v>
      </c>
      <c r="AB40" s="677" t="s">
        <v>389</v>
      </c>
      <c r="AC40" s="253" t="s">
        <v>387</v>
      </c>
      <c r="AD40" s="621" t="s">
        <v>8</v>
      </c>
      <c r="AE40" s="615" t="s">
        <v>396</v>
      </c>
      <c r="AF40" s="615" t="s">
        <v>397</v>
      </c>
      <c r="AG40" s="615" t="s">
        <v>398</v>
      </c>
      <c r="AH40" s="615" t="s">
        <v>399</v>
      </c>
      <c r="AI40" s="615" t="s">
        <v>400</v>
      </c>
      <c r="AJ40" s="622" t="s">
        <v>84</v>
      </c>
      <c r="AK40" s="630" t="s">
        <v>86</v>
      </c>
      <c r="AL40" s="629" t="s">
        <v>9</v>
      </c>
      <c r="AM40" s="627" t="s">
        <v>85</v>
      </c>
      <c r="AN40" s="627" t="s">
        <v>81</v>
      </c>
      <c r="AO40" s="623" t="s">
        <v>82</v>
      </c>
      <c r="AP40" s="623" t="s">
        <v>83</v>
      </c>
      <c r="AQ40" s="623"/>
      <c r="AR40" s="624" t="s">
        <v>377</v>
      </c>
      <c r="AS40" s="624"/>
      <c r="AT40" s="631" t="s">
        <v>600</v>
      </c>
      <c r="AU40" s="625" t="s">
        <v>87</v>
      </c>
    </row>
    <row r="41" spans="1:47">
      <c r="A41" s="758"/>
      <c r="B41" s="683"/>
      <c r="C41" s="683"/>
      <c r="D41" s="683"/>
      <c r="E41" s="683"/>
      <c r="F41" s="683"/>
      <c r="G41" s="683"/>
      <c r="H41" s="683"/>
      <c r="I41" s="683"/>
      <c r="J41" s="683"/>
      <c r="K41" s="683"/>
      <c r="L41" s="683"/>
      <c r="M41" s="683"/>
      <c r="N41" s="683"/>
      <c r="O41" s="683"/>
      <c r="P41" s="758"/>
      <c r="Q41" s="783"/>
      <c r="R41" s="783"/>
      <c r="S41" s="783"/>
      <c r="T41" s="783"/>
      <c r="U41" s="783"/>
      <c r="V41" s="783"/>
      <c r="W41" s="783"/>
      <c r="X41" s="783"/>
      <c r="Y41" s="783"/>
      <c r="Z41" s="783"/>
      <c r="AA41" s="683"/>
      <c r="AB41" s="683"/>
      <c r="AC41" s="249"/>
      <c r="AD41" s="249"/>
      <c r="AE41" s="438"/>
      <c r="AF41" s="438"/>
      <c r="AG41" s="438"/>
      <c r="AH41" s="438"/>
      <c r="AI41" s="438"/>
      <c r="AJ41" s="249"/>
      <c r="AK41" s="242"/>
      <c r="AL41" s="619"/>
      <c r="AM41" s="242"/>
      <c r="AN41" s="242"/>
      <c r="AO41" s="626"/>
      <c r="AP41" s="242"/>
      <c r="AQ41" s="242"/>
      <c r="AR41" s="438"/>
      <c r="AS41" s="438"/>
      <c r="AT41" s="242"/>
      <c r="AU41" s="254"/>
    </row>
    <row r="42" spans="1:47">
      <c r="A42" s="759" t="s">
        <v>407</v>
      </c>
      <c r="B42" s="46">
        <f>SUM(B44:B52)</f>
        <v>4635</v>
      </c>
      <c r="C42" s="46">
        <f>SUM(C44:C52)</f>
        <v>4950</v>
      </c>
      <c r="D42" s="46">
        <f t="shared" ref="D42:M42" si="9">SUM(D44:D52)</f>
        <v>5190</v>
      </c>
      <c r="E42" s="46">
        <f t="shared" si="9"/>
        <v>5350</v>
      </c>
      <c r="F42" s="46">
        <f t="shared" si="9"/>
        <v>4352</v>
      </c>
      <c r="G42" s="46">
        <f t="shared" si="9"/>
        <v>4523</v>
      </c>
      <c r="H42" s="46">
        <f t="shared" si="9"/>
        <v>3870</v>
      </c>
      <c r="I42" s="46">
        <f t="shared" si="9"/>
        <v>4111</v>
      </c>
      <c r="J42" s="46">
        <f t="shared" si="9"/>
        <v>3082</v>
      </c>
      <c r="K42" s="46">
        <f t="shared" si="9"/>
        <v>3488</v>
      </c>
      <c r="L42" s="46">
        <f t="shared" si="9"/>
        <v>2511</v>
      </c>
      <c r="M42" s="46">
        <f t="shared" si="9"/>
        <v>2936</v>
      </c>
      <c r="N42" s="46">
        <f>SUM(N44:N52)</f>
        <v>19005</v>
      </c>
      <c r="O42" s="46">
        <f>SUM(O44:O52)</f>
        <v>20408</v>
      </c>
      <c r="P42" s="759" t="s">
        <v>407</v>
      </c>
      <c r="Q42" s="704">
        <f t="shared" ref="Q42:Z42" si="10">SUM(Q44:Q52)</f>
        <v>934</v>
      </c>
      <c r="R42" s="704">
        <f t="shared" si="10"/>
        <v>841</v>
      </c>
      <c r="S42" s="704">
        <f t="shared" si="10"/>
        <v>720</v>
      </c>
      <c r="T42" s="704">
        <f t="shared" si="10"/>
        <v>652</v>
      </c>
      <c r="U42" s="704">
        <f t="shared" si="10"/>
        <v>791</v>
      </c>
      <c r="V42" s="704">
        <f t="shared" si="10"/>
        <v>706</v>
      </c>
      <c r="W42" s="704">
        <f t="shared" si="10"/>
        <v>571</v>
      </c>
      <c r="X42" s="704">
        <f t="shared" si="10"/>
        <v>554</v>
      </c>
      <c r="Y42" s="704">
        <f t="shared" si="10"/>
        <v>257</v>
      </c>
      <c r="Z42" s="704">
        <f t="shared" si="10"/>
        <v>300</v>
      </c>
      <c r="AA42" s="46">
        <f>SUM(AA44:AA52)</f>
        <v>3273</v>
      </c>
      <c r="AB42" s="46">
        <f>SUM(AB44:AB52)</f>
        <v>3053</v>
      </c>
      <c r="AC42" s="759" t="s">
        <v>407</v>
      </c>
      <c r="AD42" s="46"/>
      <c r="AE42" s="46">
        <f t="shared" ref="AE42:AU42" si="11">SUM(AE44:AE52)</f>
        <v>242</v>
      </c>
      <c r="AF42" s="46">
        <f t="shared" si="11"/>
        <v>235</v>
      </c>
      <c r="AG42" s="46">
        <f t="shared" si="11"/>
        <v>229</v>
      </c>
      <c r="AH42" s="46">
        <f t="shared" si="11"/>
        <v>199</v>
      </c>
      <c r="AI42" s="46">
        <f t="shared" si="11"/>
        <v>170</v>
      </c>
      <c r="AJ42" s="46">
        <f t="shared" si="11"/>
        <v>1075</v>
      </c>
      <c r="AK42" s="46">
        <f t="shared" si="11"/>
        <v>0</v>
      </c>
      <c r="AL42" s="46">
        <f t="shared" si="11"/>
        <v>1153</v>
      </c>
      <c r="AM42" s="46">
        <f t="shared" si="11"/>
        <v>1158</v>
      </c>
      <c r="AN42" s="46">
        <f t="shared" si="11"/>
        <v>804</v>
      </c>
      <c r="AO42" s="46">
        <f>SUM(AO44:AO52)</f>
        <v>10</v>
      </c>
      <c r="AP42" s="786">
        <f>SUM(AP44:AP52)</f>
        <v>100</v>
      </c>
      <c r="AQ42" s="786"/>
      <c r="AR42" s="46">
        <f>SUM(AR44:AR52)</f>
        <v>1258</v>
      </c>
      <c r="AS42" s="46"/>
      <c r="AT42" s="46">
        <f t="shared" si="11"/>
        <v>182</v>
      </c>
      <c r="AU42" s="46">
        <f t="shared" si="11"/>
        <v>0</v>
      </c>
    </row>
    <row r="43" spans="1:47">
      <c r="A43" s="758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758"/>
      <c r="Q43" s="705"/>
      <c r="R43" s="705"/>
      <c r="S43" s="705"/>
      <c r="T43" s="705"/>
      <c r="U43" s="705"/>
      <c r="V43" s="705"/>
      <c r="W43" s="705"/>
      <c r="X43" s="705"/>
      <c r="Y43" s="705"/>
      <c r="Z43" s="705"/>
      <c r="AA43" s="45"/>
      <c r="AB43" s="45"/>
      <c r="AC43" s="758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243"/>
      <c r="AQ43" s="243"/>
      <c r="AR43" s="46"/>
      <c r="AS43" s="144"/>
      <c r="AT43" s="225"/>
    </row>
    <row r="44" spans="1:47">
      <c r="A44" s="758" t="s">
        <v>531</v>
      </c>
      <c r="B44" s="45">
        <v>1156</v>
      </c>
      <c r="C44" s="45">
        <v>1282</v>
      </c>
      <c r="D44" s="45">
        <v>905</v>
      </c>
      <c r="E44" s="45">
        <v>901</v>
      </c>
      <c r="F44" s="45">
        <v>848</v>
      </c>
      <c r="G44" s="45">
        <v>835</v>
      </c>
      <c r="H44" s="45">
        <v>852</v>
      </c>
      <c r="I44" s="45">
        <v>880</v>
      </c>
      <c r="J44" s="45">
        <v>722</v>
      </c>
      <c r="K44" s="45">
        <v>842</v>
      </c>
      <c r="L44" s="45">
        <v>543</v>
      </c>
      <c r="M44" s="45">
        <v>689</v>
      </c>
      <c r="N44" s="46">
        <f t="shared" ref="N44:N52" si="12">D44+F44+H44+J44+L44</f>
        <v>3870</v>
      </c>
      <c r="O44" s="46">
        <f t="shared" ref="O44:O52" si="13">E44+G44+I44+K44+M44</f>
        <v>4147</v>
      </c>
      <c r="P44" s="758" t="s">
        <v>531</v>
      </c>
      <c r="Q44" s="705">
        <v>117</v>
      </c>
      <c r="R44" s="705">
        <v>79</v>
      </c>
      <c r="S44" s="705">
        <v>142</v>
      </c>
      <c r="T44" s="705">
        <v>94</v>
      </c>
      <c r="U44" s="705">
        <v>175</v>
      </c>
      <c r="V44" s="705">
        <v>147</v>
      </c>
      <c r="W44" s="705">
        <v>135</v>
      </c>
      <c r="X44" s="705">
        <v>144</v>
      </c>
      <c r="Y44" s="705">
        <v>32</v>
      </c>
      <c r="Z44" s="705">
        <v>65</v>
      </c>
      <c r="AA44" s="46">
        <f t="shared" ref="AA44:AA52" si="14">Q44+S44+U44+W44+Y44</f>
        <v>601</v>
      </c>
      <c r="AB44" s="46">
        <f t="shared" ref="AB44:AB52" si="15">R44+T44+V44+X44+Z44</f>
        <v>529</v>
      </c>
      <c r="AC44" s="758" t="s">
        <v>531</v>
      </c>
      <c r="AD44" s="46"/>
      <c r="AE44" s="45">
        <v>44</v>
      </c>
      <c r="AF44" s="45">
        <v>47</v>
      </c>
      <c r="AG44" s="45">
        <v>50</v>
      </c>
      <c r="AH44" s="45">
        <v>44</v>
      </c>
      <c r="AI44" s="45">
        <v>35</v>
      </c>
      <c r="AJ44" s="45">
        <f>SUM(AD44:AI44)</f>
        <v>220</v>
      </c>
      <c r="AK44" s="45"/>
      <c r="AL44" s="45">
        <v>268</v>
      </c>
      <c r="AM44" s="45">
        <v>290</v>
      </c>
      <c r="AN44" s="45">
        <v>244</v>
      </c>
      <c r="AO44" s="45"/>
      <c r="AP44" s="243">
        <v>28</v>
      </c>
      <c r="AQ44" s="243"/>
      <c r="AR44" s="46">
        <f t="shared" ref="AR44:AR52" si="16">AM44+AP44</f>
        <v>318</v>
      </c>
      <c r="AS44" s="46"/>
      <c r="AT44" s="45">
        <v>30</v>
      </c>
    </row>
    <row r="45" spans="1:47">
      <c r="A45" s="765" t="s">
        <v>532</v>
      </c>
      <c r="B45" s="45">
        <v>91</v>
      </c>
      <c r="C45" s="45">
        <v>108</v>
      </c>
      <c r="D45" s="45">
        <v>116</v>
      </c>
      <c r="E45" s="45">
        <v>140</v>
      </c>
      <c r="F45" s="45">
        <v>86</v>
      </c>
      <c r="G45" s="45">
        <v>108</v>
      </c>
      <c r="H45" s="45">
        <v>80</v>
      </c>
      <c r="I45" s="45">
        <v>112</v>
      </c>
      <c r="J45" s="45">
        <v>44</v>
      </c>
      <c r="K45" s="45">
        <v>62</v>
      </c>
      <c r="L45" s="45">
        <v>49</v>
      </c>
      <c r="M45" s="45">
        <v>48</v>
      </c>
      <c r="N45" s="46">
        <f t="shared" si="12"/>
        <v>375</v>
      </c>
      <c r="O45" s="46">
        <f t="shared" si="13"/>
        <v>470</v>
      </c>
      <c r="P45" s="765" t="s">
        <v>532</v>
      </c>
      <c r="Q45" s="705">
        <v>14</v>
      </c>
      <c r="R45" s="705">
        <v>13</v>
      </c>
      <c r="S45" s="705">
        <v>11</v>
      </c>
      <c r="T45" s="705">
        <v>6</v>
      </c>
      <c r="U45" s="705">
        <v>7</v>
      </c>
      <c r="V45" s="705">
        <v>16</v>
      </c>
      <c r="W45" s="705">
        <v>6</v>
      </c>
      <c r="X45" s="705">
        <v>8</v>
      </c>
      <c r="Y45" s="705">
        <v>1</v>
      </c>
      <c r="Z45" s="705">
        <v>9</v>
      </c>
      <c r="AA45" s="46">
        <f t="shared" si="14"/>
        <v>39</v>
      </c>
      <c r="AB45" s="46">
        <f t="shared" si="15"/>
        <v>52</v>
      </c>
      <c r="AC45" s="765" t="s">
        <v>532</v>
      </c>
      <c r="AD45" s="46"/>
      <c r="AE45" s="45">
        <v>7</v>
      </c>
      <c r="AF45" s="45">
        <v>6</v>
      </c>
      <c r="AG45" s="45">
        <v>6</v>
      </c>
      <c r="AH45" s="45">
        <v>5</v>
      </c>
      <c r="AI45" s="45">
        <v>5</v>
      </c>
      <c r="AJ45" s="45">
        <f t="shared" ref="AJ45:AJ52" si="17">SUM(AD45:AI45)</f>
        <v>29</v>
      </c>
      <c r="AK45" s="45"/>
      <c r="AL45" s="45">
        <v>31</v>
      </c>
      <c r="AM45" s="45">
        <v>28</v>
      </c>
      <c r="AN45" s="45">
        <v>16</v>
      </c>
      <c r="AO45" s="45"/>
      <c r="AP45" s="243">
        <v>1</v>
      </c>
      <c r="AQ45" s="243"/>
      <c r="AR45" s="46">
        <f t="shared" si="16"/>
        <v>29</v>
      </c>
      <c r="AS45" s="46"/>
      <c r="AT45" s="45">
        <v>7</v>
      </c>
    </row>
    <row r="46" spans="1:47">
      <c r="A46" s="758" t="s">
        <v>533</v>
      </c>
      <c r="B46" s="45">
        <v>335</v>
      </c>
      <c r="C46" s="45">
        <v>331</v>
      </c>
      <c r="D46" s="45">
        <v>488</v>
      </c>
      <c r="E46" s="45">
        <v>467</v>
      </c>
      <c r="F46" s="45">
        <v>360</v>
      </c>
      <c r="G46" s="45">
        <v>400</v>
      </c>
      <c r="H46" s="45">
        <v>307</v>
      </c>
      <c r="I46" s="45">
        <v>286</v>
      </c>
      <c r="J46" s="45">
        <v>251</v>
      </c>
      <c r="K46" s="45">
        <v>270</v>
      </c>
      <c r="L46" s="45">
        <v>220</v>
      </c>
      <c r="M46" s="45">
        <v>267</v>
      </c>
      <c r="N46" s="46">
        <f t="shared" si="12"/>
        <v>1626</v>
      </c>
      <c r="O46" s="46">
        <f t="shared" si="13"/>
        <v>1690</v>
      </c>
      <c r="P46" s="758" t="s">
        <v>533</v>
      </c>
      <c r="Q46" s="705">
        <v>56</v>
      </c>
      <c r="R46" s="705">
        <v>56</v>
      </c>
      <c r="S46" s="705">
        <v>59</v>
      </c>
      <c r="T46" s="705">
        <v>50</v>
      </c>
      <c r="U46" s="705">
        <v>49</v>
      </c>
      <c r="V46" s="705">
        <v>38</v>
      </c>
      <c r="W46" s="705">
        <v>32</v>
      </c>
      <c r="X46" s="705">
        <v>30</v>
      </c>
      <c r="Y46" s="705">
        <v>26</v>
      </c>
      <c r="Z46" s="705">
        <v>26</v>
      </c>
      <c r="AA46" s="46">
        <f t="shared" si="14"/>
        <v>222</v>
      </c>
      <c r="AB46" s="46">
        <f t="shared" si="15"/>
        <v>200</v>
      </c>
      <c r="AC46" s="758" t="s">
        <v>533</v>
      </c>
      <c r="AD46" s="46"/>
      <c r="AE46" s="45">
        <v>28</v>
      </c>
      <c r="AF46" s="45">
        <v>28</v>
      </c>
      <c r="AG46" s="45">
        <v>25</v>
      </c>
      <c r="AH46" s="45">
        <v>20</v>
      </c>
      <c r="AI46" s="45">
        <v>16</v>
      </c>
      <c r="AJ46" s="45">
        <f t="shared" si="17"/>
        <v>117</v>
      </c>
      <c r="AK46" s="45"/>
      <c r="AL46" s="45">
        <v>126</v>
      </c>
      <c r="AM46" s="45">
        <v>125</v>
      </c>
      <c r="AN46" s="45">
        <v>79</v>
      </c>
      <c r="AO46" s="45"/>
      <c r="AP46" s="243">
        <v>13</v>
      </c>
      <c r="AQ46" s="243"/>
      <c r="AR46" s="46">
        <f t="shared" si="16"/>
        <v>138</v>
      </c>
      <c r="AS46" s="46"/>
      <c r="AT46" s="45">
        <v>22</v>
      </c>
    </row>
    <row r="47" spans="1:47">
      <c r="A47" s="758" t="s">
        <v>534</v>
      </c>
      <c r="B47" s="45">
        <v>663</v>
      </c>
      <c r="C47" s="45">
        <v>744</v>
      </c>
      <c r="D47" s="45">
        <v>828</v>
      </c>
      <c r="E47" s="45">
        <v>836</v>
      </c>
      <c r="F47" s="45">
        <v>825</v>
      </c>
      <c r="G47" s="45">
        <v>769</v>
      </c>
      <c r="H47" s="45">
        <v>671</v>
      </c>
      <c r="I47" s="45">
        <v>743</v>
      </c>
      <c r="J47" s="45">
        <v>497</v>
      </c>
      <c r="K47" s="45">
        <v>606</v>
      </c>
      <c r="L47" s="45">
        <v>467</v>
      </c>
      <c r="M47" s="45">
        <v>511</v>
      </c>
      <c r="N47" s="46">
        <f t="shared" si="12"/>
        <v>3288</v>
      </c>
      <c r="O47" s="46">
        <f t="shared" si="13"/>
        <v>3465</v>
      </c>
      <c r="P47" s="758" t="s">
        <v>534</v>
      </c>
      <c r="Q47" s="705">
        <v>146</v>
      </c>
      <c r="R47" s="705">
        <v>141</v>
      </c>
      <c r="S47" s="705">
        <v>125</v>
      </c>
      <c r="T47" s="705">
        <v>104</v>
      </c>
      <c r="U47" s="705">
        <v>122</v>
      </c>
      <c r="V47" s="705">
        <v>98</v>
      </c>
      <c r="W47" s="705">
        <v>62</v>
      </c>
      <c r="X47" s="705">
        <v>74</v>
      </c>
      <c r="Y47" s="705">
        <v>50</v>
      </c>
      <c r="Z47" s="705">
        <v>44</v>
      </c>
      <c r="AA47" s="46">
        <f t="shared" si="14"/>
        <v>505</v>
      </c>
      <c r="AB47" s="46">
        <f t="shared" si="15"/>
        <v>461</v>
      </c>
      <c r="AC47" s="758" t="s">
        <v>534</v>
      </c>
      <c r="AD47" s="46"/>
      <c r="AE47" s="45">
        <v>43</v>
      </c>
      <c r="AF47" s="45">
        <v>41</v>
      </c>
      <c r="AG47" s="45">
        <v>41</v>
      </c>
      <c r="AH47" s="45">
        <v>34</v>
      </c>
      <c r="AI47" s="45">
        <v>33</v>
      </c>
      <c r="AJ47" s="45">
        <f t="shared" si="17"/>
        <v>192</v>
      </c>
      <c r="AK47" s="45"/>
      <c r="AL47" s="45">
        <v>207</v>
      </c>
      <c r="AM47" s="45">
        <v>190</v>
      </c>
      <c r="AN47" s="45">
        <v>138</v>
      </c>
      <c r="AO47" s="45">
        <v>6</v>
      </c>
      <c r="AP47" s="243">
        <v>22</v>
      </c>
      <c r="AQ47" s="243"/>
      <c r="AR47" s="46">
        <f t="shared" si="16"/>
        <v>212</v>
      </c>
      <c r="AS47" s="46"/>
      <c r="AT47" s="45">
        <v>32</v>
      </c>
    </row>
    <row r="48" spans="1:47">
      <c r="A48" s="758" t="s">
        <v>535</v>
      </c>
      <c r="B48" s="45">
        <v>439</v>
      </c>
      <c r="C48" s="45">
        <v>442</v>
      </c>
      <c r="D48" s="45">
        <v>549</v>
      </c>
      <c r="E48" s="45">
        <v>645</v>
      </c>
      <c r="F48" s="45">
        <v>467</v>
      </c>
      <c r="G48" s="45">
        <v>475</v>
      </c>
      <c r="H48" s="45">
        <v>366</v>
      </c>
      <c r="I48" s="45">
        <v>401</v>
      </c>
      <c r="J48" s="45">
        <v>327</v>
      </c>
      <c r="K48" s="45">
        <v>344</v>
      </c>
      <c r="L48" s="45">
        <v>267</v>
      </c>
      <c r="M48" s="45">
        <v>288</v>
      </c>
      <c r="N48" s="46">
        <f t="shared" si="12"/>
        <v>1976</v>
      </c>
      <c r="O48" s="46">
        <f t="shared" si="13"/>
        <v>2153</v>
      </c>
      <c r="P48" s="758" t="s">
        <v>535</v>
      </c>
      <c r="Q48" s="705">
        <v>152</v>
      </c>
      <c r="R48" s="705">
        <v>135</v>
      </c>
      <c r="S48" s="705">
        <v>104</v>
      </c>
      <c r="T48" s="705">
        <v>94</v>
      </c>
      <c r="U48" s="705">
        <v>73</v>
      </c>
      <c r="V48" s="705">
        <v>89</v>
      </c>
      <c r="W48" s="705">
        <v>83</v>
      </c>
      <c r="X48" s="705">
        <v>81</v>
      </c>
      <c r="Y48" s="705">
        <v>32</v>
      </c>
      <c r="Z48" s="705">
        <v>32</v>
      </c>
      <c r="AA48" s="46">
        <f t="shared" si="14"/>
        <v>444</v>
      </c>
      <c r="AB48" s="46">
        <f t="shared" si="15"/>
        <v>431</v>
      </c>
      <c r="AC48" s="758" t="s">
        <v>535</v>
      </c>
      <c r="AD48" s="46"/>
      <c r="AE48" s="45">
        <v>23</v>
      </c>
      <c r="AF48" s="45">
        <v>22</v>
      </c>
      <c r="AG48" s="45">
        <v>21</v>
      </c>
      <c r="AH48" s="45">
        <v>18</v>
      </c>
      <c r="AI48" s="45">
        <v>14</v>
      </c>
      <c r="AJ48" s="45">
        <f t="shared" si="17"/>
        <v>98</v>
      </c>
      <c r="AK48" s="45"/>
      <c r="AL48" s="45">
        <v>86</v>
      </c>
      <c r="AM48" s="45">
        <v>102</v>
      </c>
      <c r="AN48" s="45">
        <v>45</v>
      </c>
      <c r="AO48" s="45">
        <v>2</v>
      </c>
      <c r="AP48" s="243">
        <v>4</v>
      </c>
      <c r="AQ48" s="243"/>
      <c r="AR48" s="46">
        <f t="shared" si="16"/>
        <v>106</v>
      </c>
      <c r="AS48" s="46"/>
      <c r="AT48" s="45">
        <v>20</v>
      </c>
    </row>
    <row r="49" spans="1:47">
      <c r="A49" s="758" t="s">
        <v>536</v>
      </c>
      <c r="B49" s="45">
        <v>584</v>
      </c>
      <c r="C49" s="45">
        <v>538</v>
      </c>
      <c r="D49" s="45">
        <v>568</v>
      </c>
      <c r="E49" s="45">
        <v>545</v>
      </c>
      <c r="F49" s="45">
        <v>368</v>
      </c>
      <c r="G49" s="45">
        <v>373</v>
      </c>
      <c r="H49" s="45">
        <v>281</v>
      </c>
      <c r="I49" s="45">
        <v>271</v>
      </c>
      <c r="J49" s="45">
        <v>178</v>
      </c>
      <c r="K49" s="45">
        <v>225</v>
      </c>
      <c r="L49" s="45">
        <v>171</v>
      </c>
      <c r="M49" s="45">
        <v>172</v>
      </c>
      <c r="N49" s="46">
        <f t="shared" si="12"/>
        <v>1566</v>
      </c>
      <c r="O49" s="46">
        <f t="shared" si="13"/>
        <v>1586</v>
      </c>
      <c r="P49" s="758" t="s">
        <v>536</v>
      </c>
      <c r="Q49" s="705">
        <v>92</v>
      </c>
      <c r="R49" s="705">
        <v>106</v>
      </c>
      <c r="S49" s="705">
        <v>64</v>
      </c>
      <c r="T49" s="705">
        <v>59</v>
      </c>
      <c r="U49" s="705">
        <v>74</v>
      </c>
      <c r="V49" s="705">
        <v>63</v>
      </c>
      <c r="W49" s="705">
        <v>23</v>
      </c>
      <c r="X49" s="705">
        <v>26</v>
      </c>
      <c r="Y49" s="705">
        <v>20</v>
      </c>
      <c r="Z49" s="705">
        <v>16</v>
      </c>
      <c r="AA49" s="46">
        <f t="shared" si="14"/>
        <v>273</v>
      </c>
      <c r="AB49" s="46">
        <f t="shared" si="15"/>
        <v>270</v>
      </c>
      <c r="AC49" s="758" t="s">
        <v>536</v>
      </c>
      <c r="AD49" s="46"/>
      <c r="AE49" s="45">
        <v>30</v>
      </c>
      <c r="AF49" s="45">
        <v>27</v>
      </c>
      <c r="AG49" s="45">
        <v>24</v>
      </c>
      <c r="AH49" s="45">
        <v>16</v>
      </c>
      <c r="AI49" s="45">
        <v>15</v>
      </c>
      <c r="AJ49" s="45">
        <f t="shared" si="17"/>
        <v>112</v>
      </c>
      <c r="AK49" s="45"/>
      <c r="AL49" s="45">
        <v>107</v>
      </c>
      <c r="AM49" s="45">
        <v>105</v>
      </c>
      <c r="AN49" s="45">
        <v>70</v>
      </c>
      <c r="AO49" s="45"/>
      <c r="AP49" s="243">
        <v>9</v>
      </c>
      <c r="AQ49" s="243"/>
      <c r="AR49" s="46">
        <f t="shared" si="16"/>
        <v>114</v>
      </c>
      <c r="AS49" s="46"/>
      <c r="AT49" s="45">
        <v>20</v>
      </c>
    </row>
    <row r="50" spans="1:47">
      <c r="A50" s="765" t="s">
        <v>537</v>
      </c>
      <c r="B50" s="45">
        <v>249</v>
      </c>
      <c r="C50" s="45">
        <v>278</v>
      </c>
      <c r="D50" s="45">
        <v>474</v>
      </c>
      <c r="E50" s="45">
        <v>536</v>
      </c>
      <c r="F50" s="45">
        <v>385</v>
      </c>
      <c r="G50" s="45">
        <v>520</v>
      </c>
      <c r="H50" s="45">
        <v>427</v>
      </c>
      <c r="I50" s="45">
        <v>471</v>
      </c>
      <c r="J50" s="45">
        <v>363</v>
      </c>
      <c r="K50" s="45">
        <v>409</v>
      </c>
      <c r="L50" s="45">
        <v>230</v>
      </c>
      <c r="M50" s="45">
        <v>305</v>
      </c>
      <c r="N50" s="46">
        <f t="shared" si="12"/>
        <v>1879</v>
      </c>
      <c r="O50" s="46">
        <f t="shared" si="13"/>
        <v>2241</v>
      </c>
      <c r="P50" s="765" t="s">
        <v>537</v>
      </c>
      <c r="Q50" s="705">
        <v>89</v>
      </c>
      <c r="R50" s="705">
        <v>86</v>
      </c>
      <c r="S50" s="705">
        <v>63</v>
      </c>
      <c r="T50" s="705">
        <v>64</v>
      </c>
      <c r="U50" s="705">
        <v>86</v>
      </c>
      <c r="V50" s="705">
        <v>87</v>
      </c>
      <c r="W50" s="705">
        <v>89</v>
      </c>
      <c r="X50" s="705">
        <v>80</v>
      </c>
      <c r="Y50" s="705">
        <v>8</v>
      </c>
      <c r="Z50" s="705">
        <v>15</v>
      </c>
      <c r="AA50" s="46">
        <f t="shared" si="14"/>
        <v>335</v>
      </c>
      <c r="AB50" s="46">
        <f t="shared" si="15"/>
        <v>332</v>
      </c>
      <c r="AC50" s="765" t="s">
        <v>537</v>
      </c>
      <c r="AD50" s="46"/>
      <c r="AE50" s="45">
        <v>19</v>
      </c>
      <c r="AF50" s="45">
        <v>17</v>
      </c>
      <c r="AG50" s="45">
        <v>17</v>
      </c>
      <c r="AH50" s="45">
        <v>18</v>
      </c>
      <c r="AI50" s="45">
        <v>16</v>
      </c>
      <c r="AJ50" s="45">
        <f t="shared" si="17"/>
        <v>87</v>
      </c>
      <c r="AK50" s="45"/>
      <c r="AL50" s="45">
        <v>93</v>
      </c>
      <c r="AM50" s="45">
        <v>89</v>
      </c>
      <c r="AN50" s="45">
        <v>68</v>
      </c>
      <c r="AO50" s="45"/>
      <c r="AP50" s="243">
        <v>7</v>
      </c>
      <c r="AQ50" s="243"/>
      <c r="AR50" s="46">
        <f t="shared" si="16"/>
        <v>96</v>
      </c>
      <c r="AS50" s="46"/>
      <c r="AT50" s="45">
        <v>13</v>
      </c>
    </row>
    <row r="51" spans="1:47">
      <c r="A51" s="758" t="s">
        <v>538</v>
      </c>
      <c r="B51" s="45">
        <v>742</v>
      </c>
      <c r="C51" s="45">
        <v>791</v>
      </c>
      <c r="D51" s="45">
        <v>875</v>
      </c>
      <c r="E51" s="45">
        <v>877</v>
      </c>
      <c r="F51" s="45">
        <v>689</v>
      </c>
      <c r="G51" s="45">
        <v>750</v>
      </c>
      <c r="H51" s="45">
        <v>615</v>
      </c>
      <c r="I51" s="45">
        <v>650</v>
      </c>
      <c r="J51" s="45">
        <v>500</v>
      </c>
      <c r="K51" s="45">
        <v>522</v>
      </c>
      <c r="L51" s="45">
        <v>400</v>
      </c>
      <c r="M51" s="45">
        <v>464</v>
      </c>
      <c r="N51" s="46">
        <f t="shared" si="12"/>
        <v>3079</v>
      </c>
      <c r="O51" s="46">
        <f t="shared" si="13"/>
        <v>3263</v>
      </c>
      <c r="P51" s="758" t="s">
        <v>538</v>
      </c>
      <c r="Q51" s="705">
        <v>198</v>
      </c>
      <c r="R51" s="705">
        <v>177</v>
      </c>
      <c r="S51" s="705">
        <v>104</v>
      </c>
      <c r="T51" s="705">
        <v>146</v>
      </c>
      <c r="U51" s="705">
        <v>148</v>
      </c>
      <c r="V51" s="705">
        <v>119</v>
      </c>
      <c r="W51" s="705">
        <v>115</v>
      </c>
      <c r="X51" s="705">
        <v>85</v>
      </c>
      <c r="Y51" s="705">
        <v>55</v>
      </c>
      <c r="Z51" s="705">
        <v>54</v>
      </c>
      <c r="AA51" s="46">
        <f t="shared" si="14"/>
        <v>620</v>
      </c>
      <c r="AB51" s="46">
        <f t="shared" si="15"/>
        <v>581</v>
      </c>
      <c r="AC51" s="758" t="s">
        <v>538</v>
      </c>
      <c r="AD51" s="46"/>
      <c r="AE51" s="45">
        <v>33</v>
      </c>
      <c r="AF51" s="45">
        <v>33</v>
      </c>
      <c r="AG51" s="45">
        <v>32</v>
      </c>
      <c r="AH51" s="45">
        <v>31</v>
      </c>
      <c r="AI51" s="45">
        <v>25</v>
      </c>
      <c r="AJ51" s="45">
        <f t="shared" si="17"/>
        <v>154</v>
      </c>
      <c r="AK51" s="45"/>
      <c r="AL51" s="45">
        <v>167</v>
      </c>
      <c r="AM51" s="45">
        <v>163</v>
      </c>
      <c r="AN51" s="45">
        <v>100</v>
      </c>
      <c r="AO51" s="45">
        <v>2</v>
      </c>
      <c r="AP51" s="243">
        <v>13</v>
      </c>
      <c r="AQ51" s="243"/>
      <c r="AR51" s="46">
        <f t="shared" si="16"/>
        <v>176</v>
      </c>
      <c r="AS51" s="46"/>
      <c r="AT51" s="45">
        <v>26</v>
      </c>
    </row>
    <row r="52" spans="1:47">
      <c r="A52" s="758" t="s">
        <v>539</v>
      </c>
      <c r="B52" s="45">
        <v>376</v>
      </c>
      <c r="C52" s="45">
        <v>436</v>
      </c>
      <c r="D52" s="45">
        <v>387</v>
      </c>
      <c r="E52" s="45">
        <v>403</v>
      </c>
      <c r="F52" s="45">
        <v>324</v>
      </c>
      <c r="G52" s="45">
        <v>293</v>
      </c>
      <c r="H52" s="45">
        <v>271</v>
      </c>
      <c r="I52" s="45">
        <v>297</v>
      </c>
      <c r="J52" s="45">
        <v>200</v>
      </c>
      <c r="K52" s="45">
        <v>208</v>
      </c>
      <c r="L52" s="45">
        <v>164</v>
      </c>
      <c r="M52" s="45">
        <v>192</v>
      </c>
      <c r="N52" s="46">
        <f t="shared" si="12"/>
        <v>1346</v>
      </c>
      <c r="O52" s="46">
        <f t="shared" si="13"/>
        <v>1393</v>
      </c>
      <c r="P52" s="758" t="s">
        <v>539</v>
      </c>
      <c r="Q52" s="705">
        <v>70</v>
      </c>
      <c r="R52" s="705">
        <v>48</v>
      </c>
      <c r="S52" s="705">
        <v>48</v>
      </c>
      <c r="T52" s="705">
        <v>35</v>
      </c>
      <c r="U52" s="705">
        <v>57</v>
      </c>
      <c r="V52" s="705">
        <v>49</v>
      </c>
      <c r="W52" s="705">
        <v>26</v>
      </c>
      <c r="X52" s="705">
        <v>26</v>
      </c>
      <c r="Y52" s="705">
        <v>33</v>
      </c>
      <c r="Z52" s="705">
        <v>39</v>
      </c>
      <c r="AA52" s="46">
        <f t="shared" si="14"/>
        <v>234</v>
      </c>
      <c r="AB52" s="46">
        <f t="shared" si="15"/>
        <v>197</v>
      </c>
      <c r="AC52" s="758" t="s">
        <v>539</v>
      </c>
      <c r="AD52" s="46"/>
      <c r="AE52" s="45">
        <v>15</v>
      </c>
      <c r="AF52" s="45">
        <v>14</v>
      </c>
      <c r="AG52" s="45">
        <v>13</v>
      </c>
      <c r="AH52" s="45">
        <v>13</v>
      </c>
      <c r="AI52" s="45">
        <v>11</v>
      </c>
      <c r="AJ52" s="45">
        <f t="shared" si="17"/>
        <v>66</v>
      </c>
      <c r="AK52" s="45"/>
      <c r="AL52" s="45">
        <v>68</v>
      </c>
      <c r="AM52" s="45">
        <v>66</v>
      </c>
      <c r="AN52" s="45">
        <v>44</v>
      </c>
      <c r="AO52" s="45"/>
      <c r="AP52" s="243">
        <v>3</v>
      </c>
      <c r="AQ52" s="243"/>
      <c r="AR52" s="46">
        <f t="shared" si="16"/>
        <v>69</v>
      </c>
      <c r="AS52" s="46"/>
      <c r="AT52" s="45">
        <v>12</v>
      </c>
    </row>
    <row r="53" spans="1:47">
      <c r="A53" s="758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758"/>
      <c r="Q53" s="705"/>
      <c r="R53" s="705"/>
      <c r="S53" s="705"/>
      <c r="T53" s="705"/>
      <c r="U53" s="705"/>
      <c r="V53" s="705"/>
      <c r="W53" s="705"/>
      <c r="X53" s="705"/>
      <c r="Y53" s="705"/>
      <c r="Z53" s="705"/>
      <c r="AA53" s="45"/>
      <c r="AB53" s="45"/>
      <c r="AC53" s="758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243" t="e">
        <f>#REF!+AO53</f>
        <v>#REF!</v>
      </c>
      <c r="AQ53" s="243"/>
      <c r="AR53" s="45"/>
      <c r="AS53" s="45"/>
      <c r="AT53" s="45"/>
    </row>
    <row r="54" spans="1:47">
      <c r="A54" s="757"/>
      <c r="B54" s="684"/>
      <c r="C54" s="684"/>
      <c r="D54" s="684"/>
      <c r="E54" s="684"/>
      <c r="F54" s="684"/>
      <c r="G54" s="684"/>
      <c r="H54" s="684"/>
      <c r="I54" s="684"/>
      <c r="J54" s="684"/>
      <c r="K54" s="684"/>
      <c r="L54" s="684"/>
      <c r="M54" s="684"/>
      <c r="N54" s="684"/>
      <c r="O54" s="684"/>
      <c r="P54" s="757"/>
      <c r="Q54" s="784"/>
      <c r="R54" s="784"/>
      <c r="S54" s="784"/>
      <c r="T54" s="784"/>
      <c r="U54" s="784"/>
      <c r="V54" s="784"/>
      <c r="W54" s="784"/>
      <c r="X54" s="784"/>
      <c r="Y54" s="784"/>
      <c r="Z54" s="784"/>
      <c r="AA54" s="684"/>
      <c r="AB54" s="684"/>
      <c r="AC54" s="757"/>
      <c r="AD54" s="684"/>
      <c r="AE54" s="684"/>
      <c r="AF54" s="684"/>
      <c r="AG54" s="684"/>
      <c r="AH54" s="684"/>
      <c r="AI54" s="684"/>
      <c r="AJ54" s="684"/>
      <c r="AK54" s="684"/>
      <c r="AL54" s="684"/>
      <c r="AM54" s="684"/>
      <c r="AN54" s="684"/>
      <c r="AO54" s="684"/>
      <c r="AP54" s="440"/>
      <c r="AQ54" s="440"/>
      <c r="AR54" s="684"/>
      <c r="AS54" s="684"/>
      <c r="AT54" s="684"/>
    </row>
    <row r="56" spans="1:47">
      <c r="A56" s="682" t="s">
        <v>427</v>
      </c>
      <c r="B56" s="682"/>
      <c r="C56" s="682"/>
      <c r="D56" s="682"/>
      <c r="E56" s="682"/>
      <c r="F56" s="682"/>
      <c r="G56" s="682"/>
      <c r="H56" s="682"/>
      <c r="I56" s="682"/>
      <c r="J56" s="682"/>
      <c r="K56" s="682"/>
      <c r="L56" s="682"/>
      <c r="M56" s="682"/>
      <c r="N56" s="682"/>
      <c r="O56" s="682"/>
      <c r="P56" s="682" t="s">
        <v>428</v>
      </c>
      <c r="Q56" s="782"/>
      <c r="R56" s="782"/>
      <c r="S56" s="782"/>
      <c r="T56" s="782"/>
      <c r="U56" s="782"/>
      <c r="V56" s="782"/>
      <c r="W56" s="782"/>
      <c r="X56" s="782"/>
      <c r="Y56" s="782"/>
      <c r="Z56" s="782"/>
      <c r="AA56" s="682"/>
      <c r="AB56" s="682"/>
      <c r="AC56" s="682" t="s">
        <v>429</v>
      </c>
      <c r="AD56" s="682"/>
      <c r="AE56" s="682"/>
      <c r="AF56" s="682"/>
      <c r="AG56" s="682"/>
      <c r="AH56" s="682"/>
      <c r="AI56" s="682"/>
      <c r="AJ56" s="682"/>
      <c r="AK56" s="682"/>
      <c r="AL56" s="682"/>
      <c r="AM56" s="682"/>
      <c r="AN56" s="682"/>
      <c r="AO56" s="682"/>
      <c r="AP56" s="245"/>
      <c r="AQ56" s="245"/>
      <c r="AR56" s="63"/>
      <c r="AS56" s="63"/>
      <c r="AT56" s="63"/>
    </row>
    <row r="57" spans="1:47">
      <c r="A57" s="682" t="s">
        <v>372</v>
      </c>
      <c r="B57" s="682"/>
      <c r="C57" s="682"/>
      <c r="D57" s="682"/>
      <c r="E57" s="682"/>
      <c r="F57" s="682"/>
      <c r="G57" s="682"/>
      <c r="H57" s="682"/>
      <c r="I57" s="682"/>
      <c r="J57" s="682"/>
      <c r="K57" s="682"/>
      <c r="L57" s="682"/>
      <c r="M57" s="682"/>
      <c r="N57" s="682"/>
      <c r="O57" s="682"/>
      <c r="P57" s="682" t="s">
        <v>372</v>
      </c>
      <c r="Q57" s="782"/>
      <c r="R57" s="782"/>
      <c r="S57" s="782"/>
      <c r="T57" s="782"/>
      <c r="U57" s="782"/>
      <c r="V57" s="782"/>
      <c r="W57" s="782"/>
      <c r="X57" s="782"/>
      <c r="Y57" s="782"/>
      <c r="Z57" s="782"/>
      <c r="AA57" s="682"/>
      <c r="AB57" s="682"/>
      <c r="AC57" s="682" t="s">
        <v>373</v>
      </c>
      <c r="AD57" s="682"/>
      <c r="AE57" s="682"/>
      <c r="AF57" s="682"/>
      <c r="AG57" s="682"/>
      <c r="AH57" s="682"/>
      <c r="AI57" s="682"/>
      <c r="AJ57" s="682"/>
      <c r="AK57" s="682"/>
      <c r="AL57" s="682"/>
      <c r="AM57" s="682"/>
      <c r="AN57" s="682"/>
      <c r="AO57" s="682"/>
      <c r="AP57" s="245"/>
      <c r="AQ57" s="245"/>
      <c r="AR57" s="63"/>
      <c r="AS57" s="63"/>
      <c r="AT57" s="63"/>
    </row>
    <row r="58" spans="1:47">
      <c r="A58" s="682" t="s">
        <v>1</v>
      </c>
      <c r="B58" s="682"/>
      <c r="C58" s="682"/>
      <c r="D58" s="682"/>
      <c r="E58" s="682"/>
      <c r="F58" s="682"/>
      <c r="G58" s="682"/>
      <c r="H58" s="682"/>
      <c r="I58" s="682"/>
      <c r="J58" s="682"/>
      <c r="K58" s="682"/>
      <c r="L58" s="682"/>
      <c r="M58" s="682"/>
      <c r="N58" s="682"/>
      <c r="O58" s="682"/>
      <c r="P58" s="682" t="s">
        <v>1</v>
      </c>
      <c r="Q58" s="782"/>
      <c r="R58" s="782"/>
      <c r="S58" s="782"/>
      <c r="T58" s="782"/>
      <c r="U58" s="782"/>
      <c r="V58" s="782"/>
      <c r="W58" s="782"/>
      <c r="X58" s="782"/>
      <c r="Y58" s="782"/>
      <c r="Z58" s="782"/>
      <c r="AA58" s="682"/>
      <c r="AB58" s="682"/>
      <c r="AC58" s="682" t="s">
        <v>1</v>
      </c>
      <c r="AD58" s="682"/>
      <c r="AE58" s="682"/>
      <c r="AF58" s="682"/>
      <c r="AG58" s="682"/>
      <c r="AH58" s="682"/>
      <c r="AI58" s="682"/>
      <c r="AJ58" s="682"/>
      <c r="AK58" s="682"/>
      <c r="AL58" s="682"/>
      <c r="AM58" s="682"/>
      <c r="AN58" s="682"/>
      <c r="AO58" s="682"/>
      <c r="AP58" s="245"/>
      <c r="AQ58" s="245"/>
      <c r="AR58" s="63"/>
      <c r="AS58" s="63"/>
      <c r="AT58" s="63"/>
    </row>
    <row r="59" spans="1:47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782"/>
      <c r="R59" s="782"/>
      <c r="S59" s="782"/>
      <c r="T59" s="782"/>
      <c r="U59" s="782"/>
      <c r="V59" s="782"/>
      <c r="W59" s="782"/>
      <c r="X59" s="782"/>
      <c r="Y59" s="782"/>
      <c r="Z59" s="782"/>
      <c r="AA59" s="63"/>
      <c r="AB59" s="63"/>
      <c r="AC59" s="63"/>
      <c r="AD59" s="63"/>
      <c r="AE59" s="63"/>
      <c r="AF59" s="63"/>
      <c r="AG59" s="63"/>
      <c r="AH59" s="63"/>
      <c r="AI59" s="63"/>
      <c r="AJ59" s="63"/>
      <c r="AK59" s="63"/>
      <c r="AL59" s="63"/>
      <c r="AM59" s="63"/>
      <c r="AN59" s="63"/>
      <c r="AO59" s="63"/>
      <c r="AP59" s="436"/>
      <c r="AQ59" s="436"/>
      <c r="AR59" s="63"/>
      <c r="AS59" s="63"/>
      <c r="AT59" s="63"/>
    </row>
    <row r="60" spans="1:47">
      <c r="A60" s="689" t="s">
        <v>430</v>
      </c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 t="s">
        <v>376</v>
      </c>
      <c r="M60" s="63"/>
      <c r="N60" s="63"/>
      <c r="O60" s="63"/>
      <c r="P60" s="689" t="s">
        <v>430</v>
      </c>
      <c r="Q60" s="782"/>
      <c r="R60" s="782"/>
      <c r="S60" s="782"/>
      <c r="T60" s="782"/>
      <c r="U60" s="782"/>
      <c r="V60" s="782"/>
      <c r="W60" s="782"/>
      <c r="X60" s="782"/>
      <c r="Y60" s="782" t="s">
        <v>376</v>
      </c>
      <c r="Z60" s="782"/>
      <c r="AA60" s="63"/>
      <c r="AB60" s="63"/>
      <c r="AC60" s="689" t="s">
        <v>430</v>
      </c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436" t="s">
        <v>376</v>
      </c>
      <c r="AQ60" s="436"/>
      <c r="AR60" s="63"/>
      <c r="AS60" s="63"/>
      <c r="AT60" s="63"/>
    </row>
    <row r="61" spans="1:47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782"/>
      <c r="R61" s="782"/>
      <c r="S61" s="782"/>
      <c r="T61" s="782"/>
      <c r="U61" s="782"/>
      <c r="V61" s="782"/>
      <c r="W61" s="782"/>
      <c r="X61" s="782"/>
      <c r="Y61" s="782"/>
      <c r="Z61" s="782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436"/>
      <c r="AQ61" s="436"/>
      <c r="AR61" s="63"/>
      <c r="AS61" s="63"/>
      <c r="AT61" s="63"/>
    </row>
    <row r="62" spans="1:47" ht="18.75" customHeight="1">
      <c r="A62" s="756"/>
      <c r="B62" s="674" t="s">
        <v>7</v>
      </c>
      <c r="C62" s="675"/>
      <c r="D62" s="674" t="s">
        <v>378</v>
      </c>
      <c r="E62" s="675"/>
      <c r="F62" s="674" t="s">
        <v>379</v>
      </c>
      <c r="G62" s="675"/>
      <c r="H62" s="674" t="s">
        <v>380</v>
      </c>
      <c r="I62" s="675"/>
      <c r="J62" s="674" t="s">
        <v>381</v>
      </c>
      <c r="K62" s="675"/>
      <c r="L62" s="674" t="s">
        <v>382</v>
      </c>
      <c r="M62" s="675"/>
      <c r="N62" s="674" t="s">
        <v>377</v>
      </c>
      <c r="O62" s="675"/>
      <c r="P62" s="756"/>
      <c r="Q62" s="770" t="s">
        <v>378</v>
      </c>
      <c r="R62" s="771"/>
      <c r="S62" s="770" t="s">
        <v>379</v>
      </c>
      <c r="T62" s="771"/>
      <c r="U62" s="770" t="s">
        <v>380</v>
      </c>
      <c r="V62" s="771"/>
      <c r="W62" s="770" t="s">
        <v>381</v>
      </c>
      <c r="X62" s="771"/>
      <c r="Y62" s="770" t="s">
        <v>382</v>
      </c>
      <c r="Z62" s="771"/>
      <c r="AA62" s="674" t="s">
        <v>377</v>
      </c>
      <c r="AB62" s="675"/>
      <c r="AC62" s="249"/>
      <c r="AD62" s="1077" t="s">
        <v>383</v>
      </c>
      <c r="AE62" s="1078"/>
      <c r="AF62" s="1078"/>
      <c r="AG62" s="1078"/>
      <c r="AH62" s="1078"/>
      <c r="AI62" s="1078"/>
      <c r="AJ62" s="1079"/>
      <c r="AK62" s="244" t="s">
        <v>384</v>
      </c>
      <c r="AL62" s="251"/>
      <c r="AM62" s="244" t="s">
        <v>385</v>
      </c>
      <c r="AN62" s="251"/>
      <c r="AO62" s="251"/>
      <c r="AP62" s="251"/>
      <c r="AQ62" s="251"/>
      <c r="AR62" s="250"/>
      <c r="AS62" s="661"/>
      <c r="AT62" s="252" t="s">
        <v>386</v>
      </c>
      <c r="AU62" s="270"/>
    </row>
    <row r="63" spans="1:47" ht="24" customHeight="1">
      <c r="A63" s="757" t="s">
        <v>387</v>
      </c>
      <c r="B63" s="677" t="s">
        <v>388</v>
      </c>
      <c r="C63" s="677" t="s">
        <v>389</v>
      </c>
      <c r="D63" s="677" t="s">
        <v>388</v>
      </c>
      <c r="E63" s="677" t="s">
        <v>389</v>
      </c>
      <c r="F63" s="677" t="s">
        <v>388</v>
      </c>
      <c r="G63" s="677" t="s">
        <v>389</v>
      </c>
      <c r="H63" s="677" t="s">
        <v>388</v>
      </c>
      <c r="I63" s="677" t="s">
        <v>389</v>
      </c>
      <c r="J63" s="677" t="s">
        <v>388</v>
      </c>
      <c r="K63" s="677" t="s">
        <v>389</v>
      </c>
      <c r="L63" s="677" t="s">
        <v>388</v>
      </c>
      <c r="M63" s="677" t="s">
        <v>389</v>
      </c>
      <c r="N63" s="677" t="s">
        <v>388</v>
      </c>
      <c r="O63" s="677" t="s">
        <v>389</v>
      </c>
      <c r="P63" s="757" t="s">
        <v>387</v>
      </c>
      <c r="Q63" s="773" t="s">
        <v>388</v>
      </c>
      <c r="R63" s="773" t="s">
        <v>389</v>
      </c>
      <c r="S63" s="773" t="s">
        <v>388</v>
      </c>
      <c r="T63" s="773" t="s">
        <v>389</v>
      </c>
      <c r="U63" s="773" t="s">
        <v>388</v>
      </c>
      <c r="V63" s="773" t="s">
        <v>389</v>
      </c>
      <c r="W63" s="773" t="s">
        <v>388</v>
      </c>
      <c r="X63" s="773" t="s">
        <v>389</v>
      </c>
      <c r="Y63" s="773" t="s">
        <v>388</v>
      </c>
      <c r="Z63" s="773" t="s">
        <v>389</v>
      </c>
      <c r="AA63" s="677" t="s">
        <v>388</v>
      </c>
      <c r="AB63" s="677" t="s">
        <v>389</v>
      </c>
      <c r="AC63" s="253" t="s">
        <v>387</v>
      </c>
      <c r="AD63" s="621" t="s">
        <v>8</v>
      </c>
      <c r="AE63" s="615" t="s">
        <v>396</v>
      </c>
      <c r="AF63" s="615" t="s">
        <v>397</v>
      </c>
      <c r="AG63" s="615" t="s">
        <v>398</v>
      </c>
      <c r="AH63" s="615" t="s">
        <v>399</v>
      </c>
      <c r="AI63" s="615" t="s">
        <v>400</v>
      </c>
      <c r="AJ63" s="622" t="s">
        <v>84</v>
      </c>
      <c r="AK63" s="630" t="s">
        <v>86</v>
      </c>
      <c r="AL63" s="629" t="s">
        <v>9</v>
      </c>
      <c r="AM63" s="627" t="s">
        <v>85</v>
      </c>
      <c r="AN63" s="627" t="s">
        <v>81</v>
      </c>
      <c r="AO63" s="623" t="s">
        <v>82</v>
      </c>
      <c r="AP63" s="623" t="s">
        <v>83</v>
      </c>
      <c r="AQ63" s="623"/>
      <c r="AR63" s="624" t="s">
        <v>377</v>
      </c>
      <c r="AS63" s="625" t="s">
        <v>111</v>
      </c>
      <c r="AT63" s="631" t="s">
        <v>600</v>
      </c>
      <c r="AU63" s="625" t="s">
        <v>87</v>
      </c>
    </row>
    <row r="64" spans="1:47">
      <c r="A64" s="758"/>
      <c r="B64" s="683"/>
      <c r="C64" s="683"/>
      <c r="D64" s="683"/>
      <c r="E64" s="683"/>
      <c r="F64" s="683"/>
      <c r="G64" s="683"/>
      <c r="H64" s="683"/>
      <c r="I64" s="683"/>
      <c r="J64" s="683"/>
      <c r="K64" s="683"/>
      <c r="L64" s="683"/>
      <c r="M64" s="683"/>
      <c r="N64" s="683"/>
      <c r="O64" s="683"/>
      <c r="P64" s="758"/>
      <c r="Q64" s="783"/>
      <c r="R64" s="783"/>
      <c r="S64" s="783"/>
      <c r="T64" s="783"/>
      <c r="U64" s="783"/>
      <c r="V64" s="783"/>
      <c r="W64" s="783"/>
      <c r="X64" s="783"/>
      <c r="Y64" s="783"/>
      <c r="Z64" s="783"/>
      <c r="AA64" s="683"/>
      <c r="AB64" s="683"/>
      <c r="AC64" s="249"/>
      <c r="AD64" s="249"/>
      <c r="AE64" s="438"/>
      <c r="AF64" s="438"/>
      <c r="AG64" s="438"/>
      <c r="AH64" s="438"/>
      <c r="AI64" s="438"/>
      <c r="AJ64" s="249"/>
      <c r="AK64" s="242"/>
      <c r="AL64" s="619"/>
      <c r="AM64" s="242"/>
      <c r="AN64" s="242"/>
      <c r="AO64" s="626"/>
      <c r="AP64" s="242"/>
      <c r="AQ64" s="242"/>
      <c r="AR64" s="438"/>
      <c r="AS64" s="438"/>
      <c r="AT64" s="242"/>
      <c r="AU64" s="254"/>
    </row>
    <row r="65" spans="1:47">
      <c r="A65" s="759" t="s">
        <v>407</v>
      </c>
      <c r="B65" s="46">
        <f>SUM(B67:B89)</f>
        <v>7157</v>
      </c>
      <c r="C65" s="46">
        <f>SUM(C67:C89)</f>
        <v>7379</v>
      </c>
      <c r="D65" s="46">
        <f t="shared" ref="D65:O65" si="18">SUM(D67:D89)</f>
        <v>10699</v>
      </c>
      <c r="E65" s="46">
        <f t="shared" si="18"/>
        <v>10572</v>
      </c>
      <c r="F65" s="46">
        <f t="shared" si="18"/>
        <v>7801</v>
      </c>
      <c r="G65" s="46">
        <f t="shared" si="18"/>
        <v>7410</v>
      </c>
      <c r="H65" s="46">
        <f t="shared" si="18"/>
        <v>6749</v>
      </c>
      <c r="I65" s="46">
        <f t="shared" si="18"/>
        <v>6906</v>
      </c>
      <c r="J65" s="46">
        <f t="shared" si="18"/>
        <v>4594</v>
      </c>
      <c r="K65" s="46">
        <f t="shared" si="18"/>
        <v>4738</v>
      </c>
      <c r="L65" s="46">
        <f t="shared" si="18"/>
        <v>3250</v>
      </c>
      <c r="M65" s="46">
        <f t="shared" si="18"/>
        <v>3538</v>
      </c>
      <c r="N65" s="46">
        <f t="shared" si="18"/>
        <v>33093</v>
      </c>
      <c r="O65" s="46">
        <f t="shared" si="18"/>
        <v>33164</v>
      </c>
      <c r="P65" s="759" t="s">
        <v>407</v>
      </c>
      <c r="Q65" s="704">
        <f t="shared" ref="Q65:Z65" si="19">SUM(Q67:Q89)</f>
        <v>2611</v>
      </c>
      <c r="R65" s="704">
        <f t="shared" si="19"/>
        <v>2323</v>
      </c>
      <c r="S65" s="704">
        <f t="shared" si="19"/>
        <v>1698</v>
      </c>
      <c r="T65" s="704">
        <f t="shared" si="19"/>
        <v>1444</v>
      </c>
      <c r="U65" s="704">
        <f t="shared" si="19"/>
        <v>1458</v>
      </c>
      <c r="V65" s="704">
        <f t="shared" si="19"/>
        <v>1423</v>
      </c>
      <c r="W65" s="704">
        <f t="shared" si="19"/>
        <v>773</v>
      </c>
      <c r="X65" s="704">
        <f t="shared" si="19"/>
        <v>835</v>
      </c>
      <c r="Y65" s="704">
        <f t="shared" si="19"/>
        <v>329</v>
      </c>
      <c r="Z65" s="704">
        <f t="shared" si="19"/>
        <v>426</v>
      </c>
      <c r="AA65" s="46">
        <f>SUM(AA67:AA89)</f>
        <v>6869</v>
      </c>
      <c r="AB65" s="46">
        <f>SUM(AB67:AB89)</f>
        <v>6451</v>
      </c>
      <c r="AC65" s="759" t="s">
        <v>407</v>
      </c>
      <c r="AD65" s="46">
        <f t="shared" ref="AD65:AU65" si="20">SUM(AD67:AD89)</f>
        <v>298</v>
      </c>
      <c r="AE65" s="46">
        <f t="shared" si="20"/>
        <v>719</v>
      </c>
      <c r="AF65" s="46">
        <f t="shared" si="20"/>
        <v>692</v>
      </c>
      <c r="AG65" s="46">
        <f t="shared" si="20"/>
        <v>674</v>
      </c>
      <c r="AH65" s="46">
        <f t="shared" si="20"/>
        <v>516</v>
      </c>
      <c r="AI65" s="46">
        <f t="shared" si="20"/>
        <v>419</v>
      </c>
      <c r="AJ65" s="46">
        <f t="shared" si="20"/>
        <v>3318</v>
      </c>
      <c r="AK65" s="46">
        <f t="shared" si="20"/>
        <v>0</v>
      </c>
      <c r="AL65" s="46">
        <f t="shared" si="20"/>
        <v>1960</v>
      </c>
      <c r="AM65" s="46">
        <f t="shared" si="20"/>
        <v>2096</v>
      </c>
      <c r="AN65" s="46">
        <f t="shared" si="20"/>
        <v>1242</v>
      </c>
      <c r="AO65" s="46">
        <f t="shared" si="20"/>
        <v>107</v>
      </c>
      <c r="AP65" s="786">
        <f>SUM(AP67:AP89)</f>
        <v>362</v>
      </c>
      <c r="AQ65" s="786">
        <f>SUM(AQ67:AQ89)</f>
        <v>0</v>
      </c>
      <c r="AR65" s="786">
        <f>SUM(AR67:AR89)</f>
        <v>2458</v>
      </c>
      <c r="AS65" s="786">
        <f>SUM(AS67:AS89)</f>
        <v>819</v>
      </c>
      <c r="AT65" s="46">
        <f t="shared" si="20"/>
        <v>683</v>
      </c>
      <c r="AU65" s="46">
        <f t="shared" si="20"/>
        <v>136</v>
      </c>
    </row>
    <row r="66" spans="1:47">
      <c r="A66" s="758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758"/>
      <c r="Q66" s="705"/>
      <c r="R66" s="705"/>
      <c r="S66" s="705"/>
      <c r="T66" s="705"/>
      <c r="U66" s="705"/>
      <c r="V66" s="705"/>
      <c r="W66" s="705"/>
      <c r="X66" s="705"/>
      <c r="Y66" s="705"/>
      <c r="Z66" s="705"/>
      <c r="AA66" s="45"/>
      <c r="AB66" s="45"/>
      <c r="AC66" s="758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243"/>
      <c r="AQ66" s="243"/>
      <c r="AR66" s="45"/>
      <c r="AS66" s="225"/>
      <c r="AT66" s="225"/>
    </row>
    <row r="67" spans="1:47">
      <c r="A67" s="758" t="s">
        <v>431</v>
      </c>
      <c r="B67" s="45">
        <v>1523</v>
      </c>
      <c r="C67" s="45">
        <v>1580</v>
      </c>
      <c r="D67" s="45">
        <v>940</v>
      </c>
      <c r="E67" s="45">
        <v>914</v>
      </c>
      <c r="F67" s="45">
        <v>898</v>
      </c>
      <c r="G67" s="45">
        <v>862</v>
      </c>
      <c r="H67" s="45">
        <v>762</v>
      </c>
      <c r="I67" s="45">
        <v>776</v>
      </c>
      <c r="J67" s="45">
        <v>714</v>
      </c>
      <c r="K67" s="45">
        <v>738</v>
      </c>
      <c r="L67" s="45">
        <v>621</v>
      </c>
      <c r="M67" s="45">
        <v>636</v>
      </c>
      <c r="N67" s="46">
        <f t="shared" ref="N67:N89" si="21">D67+F67+H67+J67+L67</f>
        <v>3935</v>
      </c>
      <c r="O67" s="46">
        <f t="shared" ref="O67:O89" si="22">E67+G67+I67+K67+M67</f>
        <v>3926</v>
      </c>
      <c r="P67" s="758" t="s">
        <v>431</v>
      </c>
      <c r="Q67" s="705">
        <v>107</v>
      </c>
      <c r="R67" s="705">
        <v>83</v>
      </c>
      <c r="S67" s="705">
        <v>123</v>
      </c>
      <c r="T67" s="705">
        <v>71</v>
      </c>
      <c r="U67" s="705">
        <v>114</v>
      </c>
      <c r="V67" s="705">
        <v>91</v>
      </c>
      <c r="W67" s="705">
        <v>90</v>
      </c>
      <c r="X67" s="705">
        <v>92</v>
      </c>
      <c r="Y67" s="705">
        <v>35</v>
      </c>
      <c r="Z67" s="705">
        <v>51</v>
      </c>
      <c r="AA67" s="46">
        <f t="shared" ref="AA67:AA89" si="23">Q67+S67+U67+W67+Y67</f>
        <v>469</v>
      </c>
      <c r="AB67" s="46">
        <f t="shared" ref="AB67:AB89" si="24">R67+T67+V67+X67+Z67</f>
        <v>388</v>
      </c>
      <c r="AC67" s="758" t="s">
        <v>431</v>
      </c>
      <c r="AD67" s="46">
        <v>0</v>
      </c>
      <c r="AE67" s="45">
        <v>48</v>
      </c>
      <c r="AF67" s="45">
        <v>48</v>
      </c>
      <c r="AG67" s="45">
        <v>45</v>
      </c>
      <c r="AH67" s="45">
        <v>43</v>
      </c>
      <c r="AI67" s="45">
        <v>41</v>
      </c>
      <c r="AJ67" s="45">
        <f t="shared" ref="AJ67:AJ89" si="25">SUM(AD67:AI67)</f>
        <v>225</v>
      </c>
      <c r="AK67" s="45"/>
      <c r="AL67" s="45">
        <v>249</v>
      </c>
      <c r="AM67" s="833">
        <v>268</v>
      </c>
      <c r="AN67" s="833">
        <v>229</v>
      </c>
      <c r="AO67" s="45">
        <v>0</v>
      </c>
      <c r="AP67" s="243">
        <v>42</v>
      </c>
      <c r="AQ67" s="243"/>
      <c r="AR67" s="45">
        <f>+AM67+AP67</f>
        <v>310</v>
      </c>
      <c r="AS67" s="225">
        <v>39</v>
      </c>
      <c r="AT67" s="225">
        <v>38</v>
      </c>
      <c r="AU67" s="58">
        <v>1</v>
      </c>
    </row>
    <row r="68" spans="1:47">
      <c r="A68" s="758" t="s">
        <v>432</v>
      </c>
      <c r="B68" s="45">
        <v>1345</v>
      </c>
      <c r="C68" s="45">
        <v>1388</v>
      </c>
      <c r="D68" s="45">
        <v>2678</v>
      </c>
      <c r="E68" s="45">
        <v>2603</v>
      </c>
      <c r="F68" s="45">
        <v>1933</v>
      </c>
      <c r="G68" s="45">
        <v>1864</v>
      </c>
      <c r="H68" s="45">
        <v>1521</v>
      </c>
      <c r="I68" s="45">
        <v>1678</v>
      </c>
      <c r="J68" s="45">
        <v>907</v>
      </c>
      <c r="K68" s="45">
        <v>1053</v>
      </c>
      <c r="L68" s="45">
        <v>558</v>
      </c>
      <c r="M68" s="45">
        <v>591</v>
      </c>
      <c r="N68" s="46">
        <f t="shared" si="21"/>
        <v>7597</v>
      </c>
      <c r="O68" s="46">
        <f t="shared" si="22"/>
        <v>7789</v>
      </c>
      <c r="P68" s="758" t="s">
        <v>432</v>
      </c>
      <c r="Q68" s="705">
        <v>864</v>
      </c>
      <c r="R68" s="705">
        <v>734</v>
      </c>
      <c r="S68" s="705">
        <v>511</v>
      </c>
      <c r="T68" s="705">
        <v>428</v>
      </c>
      <c r="U68" s="705">
        <v>364</v>
      </c>
      <c r="V68" s="705">
        <v>418</v>
      </c>
      <c r="W68" s="705">
        <v>189</v>
      </c>
      <c r="X68" s="705">
        <v>227</v>
      </c>
      <c r="Y68" s="705">
        <v>67</v>
      </c>
      <c r="Z68" s="705">
        <v>90</v>
      </c>
      <c r="AA68" s="46">
        <f t="shared" si="23"/>
        <v>1995</v>
      </c>
      <c r="AB68" s="46">
        <f t="shared" si="24"/>
        <v>1897</v>
      </c>
      <c r="AC68" s="758" t="s">
        <v>432</v>
      </c>
      <c r="AD68" s="46">
        <v>86</v>
      </c>
      <c r="AE68" s="45">
        <v>193</v>
      </c>
      <c r="AF68" s="45">
        <v>190</v>
      </c>
      <c r="AG68" s="45">
        <v>184</v>
      </c>
      <c r="AH68" s="45">
        <v>138</v>
      </c>
      <c r="AI68" s="45">
        <v>105</v>
      </c>
      <c r="AJ68" s="45">
        <f t="shared" si="25"/>
        <v>896</v>
      </c>
      <c r="AK68" s="45"/>
      <c r="AL68" s="45">
        <v>406</v>
      </c>
      <c r="AM68" s="836">
        <v>414</v>
      </c>
      <c r="AN68" s="836">
        <v>188</v>
      </c>
      <c r="AO68" s="442"/>
      <c r="AP68" s="243">
        <v>0</v>
      </c>
      <c r="AQ68" s="243"/>
      <c r="AR68" s="45">
        <f t="shared" ref="AR68:AR88" si="26">+AM68+AP68</f>
        <v>414</v>
      </c>
      <c r="AS68" s="225">
        <v>243</v>
      </c>
      <c r="AT68" s="225">
        <v>190</v>
      </c>
      <c r="AU68" s="58">
        <v>53</v>
      </c>
    </row>
    <row r="69" spans="1:47">
      <c r="A69" s="758" t="s">
        <v>433</v>
      </c>
      <c r="B69" s="705">
        <v>493</v>
      </c>
      <c r="C69" s="45">
        <v>471</v>
      </c>
      <c r="D69" s="705">
        <v>937</v>
      </c>
      <c r="E69" s="45">
        <v>960</v>
      </c>
      <c r="F69" s="45">
        <v>728</v>
      </c>
      <c r="G69" s="45">
        <v>668</v>
      </c>
      <c r="H69" s="45">
        <v>611</v>
      </c>
      <c r="I69" s="45">
        <v>635</v>
      </c>
      <c r="J69" s="45">
        <v>322</v>
      </c>
      <c r="K69" s="45">
        <v>371</v>
      </c>
      <c r="L69" s="45">
        <v>216</v>
      </c>
      <c r="M69" s="45">
        <v>283</v>
      </c>
      <c r="N69" s="46">
        <f t="shared" si="21"/>
        <v>2814</v>
      </c>
      <c r="O69" s="46">
        <f t="shared" si="22"/>
        <v>2917</v>
      </c>
      <c r="P69" s="758" t="s">
        <v>433</v>
      </c>
      <c r="Q69" s="705">
        <v>268</v>
      </c>
      <c r="R69" s="705">
        <v>275</v>
      </c>
      <c r="S69" s="705">
        <v>168</v>
      </c>
      <c r="T69" s="705">
        <v>134</v>
      </c>
      <c r="U69" s="705">
        <v>171</v>
      </c>
      <c r="V69" s="705">
        <v>185</v>
      </c>
      <c r="W69" s="705">
        <v>54</v>
      </c>
      <c r="X69" s="705">
        <v>74</v>
      </c>
      <c r="Y69" s="705">
        <v>23</v>
      </c>
      <c r="Z69" s="705">
        <v>41</v>
      </c>
      <c r="AA69" s="46">
        <f t="shared" si="23"/>
        <v>684</v>
      </c>
      <c r="AB69" s="46">
        <f t="shared" si="24"/>
        <v>709</v>
      </c>
      <c r="AC69" s="758" t="s">
        <v>433</v>
      </c>
      <c r="AD69" s="46">
        <v>19</v>
      </c>
      <c r="AE69" s="45">
        <v>57</v>
      </c>
      <c r="AF69" s="45">
        <v>55</v>
      </c>
      <c r="AG69" s="45">
        <v>54</v>
      </c>
      <c r="AH69" s="45">
        <v>39</v>
      </c>
      <c r="AI69" s="45">
        <v>31</v>
      </c>
      <c r="AJ69" s="45">
        <f t="shared" si="25"/>
        <v>255</v>
      </c>
      <c r="AK69" s="45"/>
      <c r="AL69" s="45">
        <v>131</v>
      </c>
      <c r="AM69" s="836">
        <v>141</v>
      </c>
      <c r="AN69" s="836">
        <v>78</v>
      </c>
      <c r="AO69" s="442"/>
      <c r="AP69" s="243">
        <v>0</v>
      </c>
      <c r="AQ69" s="243"/>
      <c r="AR69" s="45">
        <f t="shared" si="26"/>
        <v>141</v>
      </c>
      <c r="AS69" s="225">
        <v>60</v>
      </c>
      <c r="AT69" s="225">
        <v>57</v>
      </c>
      <c r="AU69" s="58">
        <v>3</v>
      </c>
    </row>
    <row r="70" spans="1:47">
      <c r="A70" s="758" t="s">
        <v>434</v>
      </c>
      <c r="B70" s="45">
        <v>215</v>
      </c>
      <c r="C70" s="45">
        <v>206</v>
      </c>
      <c r="D70" s="45">
        <v>592</v>
      </c>
      <c r="E70" s="45">
        <v>617</v>
      </c>
      <c r="F70" s="45">
        <v>406</v>
      </c>
      <c r="G70" s="45">
        <v>377</v>
      </c>
      <c r="H70" s="45">
        <v>321</v>
      </c>
      <c r="I70" s="45">
        <v>294</v>
      </c>
      <c r="J70" s="45">
        <v>183</v>
      </c>
      <c r="K70" s="45">
        <v>195</v>
      </c>
      <c r="L70" s="45">
        <v>129</v>
      </c>
      <c r="M70" s="45">
        <v>141</v>
      </c>
      <c r="N70" s="46">
        <f t="shared" si="21"/>
        <v>1631</v>
      </c>
      <c r="O70" s="46">
        <f t="shared" si="22"/>
        <v>1624</v>
      </c>
      <c r="P70" s="758" t="s">
        <v>434</v>
      </c>
      <c r="Q70" s="705">
        <v>95</v>
      </c>
      <c r="R70" s="705">
        <v>104</v>
      </c>
      <c r="S70" s="705">
        <v>75</v>
      </c>
      <c r="T70" s="705">
        <v>88</v>
      </c>
      <c r="U70" s="705">
        <v>71</v>
      </c>
      <c r="V70" s="705">
        <v>62</v>
      </c>
      <c r="W70" s="705">
        <v>42</v>
      </c>
      <c r="X70" s="705">
        <v>36</v>
      </c>
      <c r="Y70" s="705">
        <v>16</v>
      </c>
      <c r="Z70" s="705">
        <v>32</v>
      </c>
      <c r="AA70" s="46">
        <f t="shared" si="23"/>
        <v>299</v>
      </c>
      <c r="AB70" s="46">
        <f t="shared" si="24"/>
        <v>322</v>
      </c>
      <c r="AC70" s="758" t="s">
        <v>434</v>
      </c>
      <c r="AD70" s="46">
        <v>11</v>
      </c>
      <c r="AE70" s="45">
        <v>35</v>
      </c>
      <c r="AF70" s="45">
        <v>32</v>
      </c>
      <c r="AG70" s="45">
        <v>30</v>
      </c>
      <c r="AH70" s="45">
        <v>23</v>
      </c>
      <c r="AI70" s="45">
        <v>18</v>
      </c>
      <c r="AJ70" s="45">
        <f t="shared" si="25"/>
        <v>149</v>
      </c>
      <c r="AK70" s="45"/>
      <c r="AL70" s="45">
        <v>82</v>
      </c>
      <c r="AM70" s="833">
        <v>80</v>
      </c>
      <c r="AN70" s="833">
        <v>36</v>
      </c>
      <c r="AO70" s="45"/>
      <c r="AP70" s="243">
        <v>34</v>
      </c>
      <c r="AQ70" s="243"/>
      <c r="AR70" s="45">
        <f t="shared" si="26"/>
        <v>114</v>
      </c>
      <c r="AS70" s="225">
        <v>61</v>
      </c>
      <c r="AT70" s="225">
        <v>37</v>
      </c>
      <c r="AU70" s="58">
        <v>24</v>
      </c>
    </row>
    <row r="71" spans="1:47">
      <c r="A71" s="758" t="s">
        <v>435</v>
      </c>
      <c r="B71" s="45">
        <v>328</v>
      </c>
      <c r="C71" s="45">
        <v>274</v>
      </c>
      <c r="D71" s="45">
        <v>1368</v>
      </c>
      <c r="E71" s="45">
        <v>1298</v>
      </c>
      <c r="F71" s="45">
        <v>740</v>
      </c>
      <c r="G71" s="45">
        <v>720</v>
      </c>
      <c r="H71" s="45">
        <v>649</v>
      </c>
      <c r="I71" s="45">
        <v>683</v>
      </c>
      <c r="J71" s="45">
        <v>326</v>
      </c>
      <c r="K71" s="45">
        <v>368</v>
      </c>
      <c r="L71" s="45">
        <v>193</v>
      </c>
      <c r="M71" s="45">
        <v>274</v>
      </c>
      <c r="N71" s="46">
        <f t="shared" si="21"/>
        <v>3276</v>
      </c>
      <c r="O71" s="46">
        <f t="shared" si="22"/>
        <v>3343</v>
      </c>
      <c r="P71" s="758" t="s">
        <v>435</v>
      </c>
      <c r="Q71" s="705">
        <v>393</v>
      </c>
      <c r="R71" s="705">
        <v>331</v>
      </c>
      <c r="S71" s="705">
        <v>211</v>
      </c>
      <c r="T71" s="705">
        <v>171</v>
      </c>
      <c r="U71" s="705">
        <v>157</v>
      </c>
      <c r="V71" s="705">
        <v>153</v>
      </c>
      <c r="W71" s="705">
        <v>58</v>
      </c>
      <c r="X71" s="705">
        <v>60</v>
      </c>
      <c r="Y71" s="705">
        <v>24</v>
      </c>
      <c r="Z71" s="705">
        <v>36</v>
      </c>
      <c r="AA71" s="46">
        <f t="shared" si="23"/>
        <v>843</v>
      </c>
      <c r="AB71" s="46">
        <f t="shared" si="24"/>
        <v>751</v>
      </c>
      <c r="AC71" s="758" t="s">
        <v>435</v>
      </c>
      <c r="AD71" s="46">
        <v>24</v>
      </c>
      <c r="AE71" s="45">
        <v>97</v>
      </c>
      <c r="AF71" s="45">
        <v>92</v>
      </c>
      <c r="AG71" s="45">
        <v>92</v>
      </c>
      <c r="AH71" s="45">
        <v>61</v>
      </c>
      <c r="AI71" s="45">
        <v>45</v>
      </c>
      <c r="AJ71" s="45">
        <f t="shared" si="25"/>
        <v>411</v>
      </c>
      <c r="AK71" s="45"/>
      <c r="AL71" s="45">
        <v>151</v>
      </c>
      <c r="AM71" s="833">
        <v>152</v>
      </c>
      <c r="AN71" s="833">
        <v>56</v>
      </c>
      <c r="AO71" s="45">
        <v>0</v>
      </c>
      <c r="AP71" s="243">
        <v>75</v>
      </c>
      <c r="AQ71" s="243"/>
      <c r="AR71" s="45">
        <f t="shared" si="26"/>
        <v>227</v>
      </c>
      <c r="AS71" s="225">
        <v>107</v>
      </c>
      <c r="AT71" s="225">
        <v>78</v>
      </c>
      <c r="AU71" s="58">
        <v>29</v>
      </c>
    </row>
    <row r="72" spans="1:47">
      <c r="A72" s="758" t="s">
        <v>436</v>
      </c>
      <c r="B72" s="45">
        <v>454</v>
      </c>
      <c r="C72" s="45">
        <v>448</v>
      </c>
      <c r="D72" s="45">
        <v>876</v>
      </c>
      <c r="E72" s="45">
        <v>806</v>
      </c>
      <c r="F72" s="45">
        <v>672</v>
      </c>
      <c r="G72" s="45">
        <v>594</v>
      </c>
      <c r="H72" s="45">
        <v>524</v>
      </c>
      <c r="I72" s="45">
        <v>562</v>
      </c>
      <c r="J72" s="45">
        <v>441</v>
      </c>
      <c r="K72" s="45">
        <v>426</v>
      </c>
      <c r="L72" s="45">
        <v>338</v>
      </c>
      <c r="M72" s="45">
        <v>367</v>
      </c>
      <c r="N72" s="46">
        <f t="shared" si="21"/>
        <v>2851</v>
      </c>
      <c r="O72" s="46">
        <f t="shared" si="22"/>
        <v>2755</v>
      </c>
      <c r="P72" s="758" t="s">
        <v>436</v>
      </c>
      <c r="Q72" s="705">
        <v>172</v>
      </c>
      <c r="R72" s="705">
        <v>117</v>
      </c>
      <c r="S72" s="705">
        <v>145</v>
      </c>
      <c r="T72" s="705">
        <v>117</v>
      </c>
      <c r="U72" s="705">
        <v>93</v>
      </c>
      <c r="V72" s="705">
        <v>97</v>
      </c>
      <c r="W72" s="705">
        <v>71</v>
      </c>
      <c r="X72" s="705">
        <v>70</v>
      </c>
      <c r="Y72" s="705">
        <v>38</v>
      </c>
      <c r="Z72" s="705">
        <v>44</v>
      </c>
      <c r="AA72" s="46">
        <f t="shared" si="23"/>
        <v>519</v>
      </c>
      <c r="AB72" s="46">
        <f t="shared" si="24"/>
        <v>445</v>
      </c>
      <c r="AC72" s="758" t="s">
        <v>436</v>
      </c>
      <c r="AD72" s="46">
        <v>17</v>
      </c>
      <c r="AE72" s="45">
        <v>60</v>
      </c>
      <c r="AF72" s="45">
        <v>61</v>
      </c>
      <c r="AG72" s="45">
        <v>60</v>
      </c>
      <c r="AH72" s="45">
        <v>52</v>
      </c>
      <c r="AI72" s="45">
        <v>39</v>
      </c>
      <c r="AJ72" s="45">
        <f t="shared" si="25"/>
        <v>289</v>
      </c>
      <c r="AK72" s="45"/>
      <c r="AL72" s="45">
        <v>165</v>
      </c>
      <c r="AM72" s="833">
        <v>164</v>
      </c>
      <c r="AN72" s="833">
        <v>116</v>
      </c>
      <c r="AO72" s="45">
        <v>11</v>
      </c>
      <c r="AP72" s="243">
        <v>43</v>
      </c>
      <c r="AQ72" s="243"/>
      <c r="AR72" s="45">
        <f t="shared" si="26"/>
        <v>207</v>
      </c>
      <c r="AS72" s="225">
        <v>68</v>
      </c>
      <c r="AT72" s="225">
        <v>64</v>
      </c>
      <c r="AU72" s="58">
        <v>4</v>
      </c>
    </row>
    <row r="73" spans="1:47">
      <c r="A73" s="758" t="s">
        <v>437</v>
      </c>
      <c r="B73" s="45">
        <v>0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6">
        <f t="shared" si="21"/>
        <v>0</v>
      </c>
      <c r="O73" s="46">
        <f t="shared" si="22"/>
        <v>0</v>
      </c>
      <c r="P73" s="758" t="s">
        <v>437</v>
      </c>
      <c r="Q73" s="705">
        <v>0</v>
      </c>
      <c r="R73" s="705">
        <v>0</v>
      </c>
      <c r="S73" s="705">
        <v>0</v>
      </c>
      <c r="T73" s="705">
        <v>0</v>
      </c>
      <c r="U73" s="705">
        <v>0</v>
      </c>
      <c r="V73" s="705">
        <v>0</v>
      </c>
      <c r="W73" s="705">
        <v>0</v>
      </c>
      <c r="X73" s="705">
        <v>0</v>
      </c>
      <c r="Y73" s="705">
        <v>0</v>
      </c>
      <c r="Z73" s="705">
        <v>0</v>
      </c>
      <c r="AA73" s="46">
        <f t="shared" si="23"/>
        <v>0</v>
      </c>
      <c r="AB73" s="46">
        <f t="shared" si="24"/>
        <v>0</v>
      </c>
      <c r="AC73" s="758" t="s">
        <v>437</v>
      </c>
      <c r="AD73" s="46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f t="shared" si="25"/>
        <v>0</v>
      </c>
      <c r="AK73" s="45"/>
      <c r="AL73" s="45">
        <v>0</v>
      </c>
      <c r="AM73" s="833">
        <v>0</v>
      </c>
      <c r="AN73" s="833">
        <v>0</v>
      </c>
      <c r="AO73" s="45">
        <v>0</v>
      </c>
      <c r="AP73" s="243">
        <v>0</v>
      </c>
      <c r="AQ73" s="243"/>
      <c r="AR73" s="45">
        <f t="shared" si="26"/>
        <v>0</v>
      </c>
      <c r="AS73" s="225">
        <v>0</v>
      </c>
      <c r="AT73" s="225">
        <v>0</v>
      </c>
      <c r="AU73" s="58">
        <v>0</v>
      </c>
    </row>
    <row r="74" spans="1:47">
      <c r="A74" s="758" t="s">
        <v>438</v>
      </c>
      <c r="B74" s="45">
        <v>153</v>
      </c>
      <c r="C74" s="45">
        <v>177</v>
      </c>
      <c r="D74" s="45">
        <v>664</v>
      </c>
      <c r="E74" s="45">
        <v>622</v>
      </c>
      <c r="F74" s="45">
        <v>578</v>
      </c>
      <c r="G74" s="45">
        <v>544</v>
      </c>
      <c r="H74" s="45">
        <v>601</v>
      </c>
      <c r="I74" s="45">
        <v>556</v>
      </c>
      <c r="J74" s="45">
        <v>406</v>
      </c>
      <c r="K74" s="45">
        <v>377</v>
      </c>
      <c r="L74" s="45">
        <v>331</v>
      </c>
      <c r="M74" s="45">
        <v>331</v>
      </c>
      <c r="N74" s="46">
        <f t="shared" si="21"/>
        <v>2580</v>
      </c>
      <c r="O74" s="46">
        <f t="shared" si="22"/>
        <v>2430</v>
      </c>
      <c r="P74" s="758" t="s">
        <v>438</v>
      </c>
      <c r="Q74" s="705">
        <v>153</v>
      </c>
      <c r="R74" s="705">
        <v>132</v>
      </c>
      <c r="S74" s="705">
        <v>146</v>
      </c>
      <c r="T74" s="705">
        <v>149</v>
      </c>
      <c r="U74" s="705">
        <v>153</v>
      </c>
      <c r="V74" s="705">
        <v>128</v>
      </c>
      <c r="W74" s="705">
        <v>81</v>
      </c>
      <c r="X74" s="705">
        <v>76</v>
      </c>
      <c r="Y74" s="705">
        <v>48</v>
      </c>
      <c r="Z74" s="705">
        <v>44</v>
      </c>
      <c r="AA74" s="46">
        <f t="shared" si="23"/>
        <v>581</v>
      </c>
      <c r="AB74" s="46">
        <f t="shared" si="24"/>
        <v>529</v>
      </c>
      <c r="AC74" s="758" t="s">
        <v>438</v>
      </c>
      <c r="AD74" s="46">
        <v>16</v>
      </c>
      <c r="AE74" s="45">
        <v>57</v>
      </c>
      <c r="AF74" s="45">
        <v>55</v>
      </c>
      <c r="AG74" s="45">
        <v>56</v>
      </c>
      <c r="AH74" s="45">
        <v>52</v>
      </c>
      <c r="AI74" s="45">
        <v>50</v>
      </c>
      <c r="AJ74" s="45">
        <f t="shared" si="25"/>
        <v>286</v>
      </c>
      <c r="AK74" s="45"/>
      <c r="AL74" s="45">
        <v>151</v>
      </c>
      <c r="AM74" s="833">
        <v>142</v>
      </c>
      <c r="AN74" s="833">
        <v>69</v>
      </c>
      <c r="AO74" s="45">
        <v>0</v>
      </c>
      <c r="AP74" s="243">
        <v>44</v>
      </c>
      <c r="AQ74" s="243"/>
      <c r="AR74" s="45">
        <f t="shared" si="26"/>
        <v>186</v>
      </c>
      <c r="AS74" s="225">
        <v>57</v>
      </c>
      <c r="AT74" s="225">
        <v>53</v>
      </c>
      <c r="AU74" s="58">
        <v>4</v>
      </c>
    </row>
    <row r="75" spans="1:47">
      <c r="A75" s="758" t="s">
        <v>439</v>
      </c>
      <c r="B75" s="45">
        <v>295</v>
      </c>
      <c r="C75" s="45">
        <v>323</v>
      </c>
      <c r="D75" s="45">
        <v>181</v>
      </c>
      <c r="E75" s="45">
        <v>188</v>
      </c>
      <c r="F75" s="45">
        <v>166</v>
      </c>
      <c r="G75" s="45">
        <v>176</v>
      </c>
      <c r="H75" s="45">
        <v>230</v>
      </c>
      <c r="I75" s="45">
        <v>279</v>
      </c>
      <c r="J75" s="45">
        <v>184</v>
      </c>
      <c r="K75" s="45">
        <v>161</v>
      </c>
      <c r="L75" s="45">
        <v>98</v>
      </c>
      <c r="M75" s="45">
        <v>131</v>
      </c>
      <c r="N75" s="46">
        <f t="shared" si="21"/>
        <v>859</v>
      </c>
      <c r="O75" s="46">
        <f t="shared" si="22"/>
        <v>935</v>
      </c>
      <c r="P75" s="758" t="s">
        <v>439</v>
      </c>
      <c r="Q75" s="705">
        <v>37</v>
      </c>
      <c r="R75" s="705">
        <v>46</v>
      </c>
      <c r="S75" s="705">
        <v>32</v>
      </c>
      <c r="T75" s="705">
        <v>25</v>
      </c>
      <c r="U75" s="705">
        <v>33</v>
      </c>
      <c r="V75" s="705">
        <v>45</v>
      </c>
      <c r="W75" s="705">
        <v>40</v>
      </c>
      <c r="X75" s="705">
        <v>40</v>
      </c>
      <c r="Y75" s="705">
        <v>11</v>
      </c>
      <c r="Z75" s="705">
        <v>16</v>
      </c>
      <c r="AA75" s="46">
        <f t="shared" si="23"/>
        <v>153</v>
      </c>
      <c r="AB75" s="46">
        <f t="shared" si="24"/>
        <v>172</v>
      </c>
      <c r="AC75" s="758" t="s">
        <v>439</v>
      </c>
      <c r="AD75" s="46">
        <v>10</v>
      </c>
      <c r="AE75" s="45">
        <v>10</v>
      </c>
      <c r="AF75" s="45">
        <v>8</v>
      </c>
      <c r="AG75" s="45">
        <v>11</v>
      </c>
      <c r="AH75" s="45">
        <v>8</v>
      </c>
      <c r="AI75" s="45">
        <v>6</v>
      </c>
      <c r="AJ75" s="45">
        <f t="shared" si="25"/>
        <v>53</v>
      </c>
      <c r="AK75" s="45"/>
      <c r="AL75" s="45">
        <v>57</v>
      </c>
      <c r="AM75" s="833">
        <v>101</v>
      </c>
      <c r="AN75" s="833">
        <v>85</v>
      </c>
      <c r="AO75" s="45">
        <v>49</v>
      </c>
      <c r="AP75" s="243">
        <v>0</v>
      </c>
      <c r="AQ75" s="243"/>
      <c r="AR75" s="45">
        <f t="shared" si="26"/>
        <v>101</v>
      </c>
      <c r="AS75" s="225">
        <v>9</v>
      </c>
      <c r="AT75" s="225">
        <v>9</v>
      </c>
      <c r="AU75" s="58">
        <v>0</v>
      </c>
    </row>
    <row r="76" spans="1:47">
      <c r="A76" s="758" t="s">
        <v>440</v>
      </c>
      <c r="B76" s="45">
        <v>58</v>
      </c>
      <c r="C76" s="45">
        <v>77</v>
      </c>
      <c r="D76" s="45">
        <v>9</v>
      </c>
      <c r="E76" s="45">
        <v>11</v>
      </c>
      <c r="F76" s="45">
        <v>0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6">
        <f t="shared" si="21"/>
        <v>9</v>
      </c>
      <c r="O76" s="46">
        <f t="shared" si="22"/>
        <v>11</v>
      </c>
      <c r="P76" s="758" t="s">
        <v>440</v>
      </c>
      <c r="Q76" s="705">
        <v>0</v>
      </c>
      <c r="R76" s="705">
        <v>0</v>
      </c>
      <c r="S76" s="705">
        <v>0</v>
      </c>
      <c r="T76" s="705">
        <v>0</v>
      </c>
      <c r="U76" s="705">
        <v>0</v>
      </c>
      <c r="V76" s="705">
        <v>0</v>
      </c>
      <c r="W76" s="705">
        <v>0</v>
      </c>
      <c r="X76" s="705">
        <v>0</v>
      </c>
      <c r="Y76" s="705">
        <v>0</v>
      </c>
      <c r="Z76" s="705">
        <v>0</v>
      </c>
      <c r="AA76" s="46">
        <f t="shared" si="23"/>
        <v>0</v>
      </c>
      <c r="AB76" s="46">
        <f t="shared" si="24"/>
        <v>0</v>
      </c>
      <c r="AC76" s="758" t="s">
        <v>440</v>
      </c>
      <c r="AD76" s="46">
        <v>5</v>
      </c>
      <c r="AE76" s="45">
        <v>1</v>
      </c>
      <c r="AF76" s="45">
        <v>0</v>
      </c>
      <c r="AG76" s="45">
        <v>0</v>
      </c>
      <c r="AH76" s="45">
        <v>0</v>
      </c>
      <c r="AI76" s="45">
        <v>0</v>
      </c>
      <c r="AJ76" s="45">
        <f t="shared" si="25"/>
        <v>6</v>
      </c>
      <c r="AK76" s="45"/>
      <c r="AL76" s="45">
        <v>5</v>
      </c>
      <c r="AM76" s="833">
        <v>5</v>
      </c>
      <c r="AN76" s="833">
        <v>5</v>
      </c>
      <c r="AO76" s="45">
        <v>0</v>
      </c>
      <c r="AP76" s="243">
        <v>4</v>
      </c>
      <c r="AQ76" s="243"/>
      <c r="AR76" s="45">
        <f t="shared" si="26"/>
        <v>9</v>
      </c>
      <c r="AS76" s="225">
        <v>2</v>
      </c>
      <c r="AT76" s="225">
        <v>2</v>
      </c>
      <c r="AU76" s="58">
        <v>0</v>
      </c>
    </row>
    <row r="77" spans="1:47">
      <c r="A77" s="758" t="s">
        <v>441</v>
      </c>
      <c r="B77" s="45">
        <v>0</v>
      </c>
      <c r="C77" s="45">
        <v>0</v>
      </c>
      <c r="D77" s="45">
        <v>315</v>
      </c>
      <c r="E77" s="45">
        <v>274</v>
      </c>
      <c r="F77" s="45">
        <v>180</v>
      </c>
      <c r="G77" s="45">
        <v>144</v>
      </c>
      <c r="H77" s="45">
        <v>136</v>
      </c>
      <c r="I77" s="45">
        <v>109</v>
      </c>
      <c r="J77" s="45">
        <v>97</v>
      </c>
      <c r="K77" s="45">
        <v>57</v>
      </c>
      <c r="L77" s="45">
        <v>29</v>
      </c>
      <c r="M77" s="45">
        <v>36</v>
      </c>
      <c r="N77" s="46">
        <f t="shared" si="21"/>
        <v>757</v>
      </c>
      <c r="O77" s="46">
        <f t="shared" si="22"/>
        <v>620</v>
      </c>
      <c r="P77" s="758" t="s">
        <v>441</v>
      </c>
      <c r="Q77" s="705">
        <v>72</v>
      </c>
      <c r="R77" s="705">
        <v>55</v>
      </c>
      <c r="S77" s="705">
        <v>29</v>
      </c>
      <c r="T77" s="705">
        <v>26</v>
      </c>
      <c r="U77" s="705">
        <v>18</v>
      </c>
      <c r="V77" s="705">
        <v>21</v>
      </c>
      <c r="W77" s="705">
        <v>9</v>
      </c>
      <c r="X77" s="705">
        <v>7</v>
      </c>
      <c r="Y77" s="705">
        <v>4</v>
      </c>
      <c r="Z77" s="705">
        <v>5</v>
      </c>
      <c r="AA77" s="46">
        <f t="shared" si="23"/>
        <v>132</v>
      </c>
      <c r="AB77" s="46">
        <f t="shared" si="24"/>
        <v>114</v>
      </c>
      <c r="AC77" s="758" t="s">
        <v>441</v>
      </c>
      <c r="AD77" s="46">
        <v>0</v>
      </c>
      <c r="AE77" s="45">
        <v>18</v>
      </c>
      <c r="AF77" s="45">
        <v>17</v>
      </c>
      <c r="AG77" s="45">
        <v>16</v>
      </c>
      <c r="AH77" s="45">
        <v>9</v>
      </c>
      <c r="AI77" s="45">
        <v>5</v>
      </c>
      <c r="AJ77" s="45">
        <f t="shared" si="25"/>
        <v>65</v>
      </c>
      <c r="AK77" s="45"/>
      <c r="AL77" s="45">
        <v>39</v>
      </c>
      <c r="AM77" s="833">
        <v>46</v>
      </c>
      <c r="AN77" s="833">
        <v>14</v>
      </c>
      <c r="AO77" s="45">
        <v>7</v>
      </c>
      <c r="AP77" s="243">
        <v>27</v>
      </c>
      <c r="AQ77" s="243"/>
      <c r="AR77" s="45">
        <f t="shared" si="26"/>
        <v>73</v>
      </c>
      <c r="AS77" s="225">
        <v>18</v>
      </c>
      <c r="AT77" s="225">
        <v>18</v>
      </c>
      <c r="AU77" s="58">
        <v>0</v>
      </c>
    </row>
    <row r="78" spans="1:47">
      <c r="A78" s="758" t="s">
        <v>442</v>
      </c>
      <c r="B78" s="45">
        <v>540</v>
      </c>
      <c r="C78" s="45">
        <v>591</v>
      </c>
      <c r="D78" s="45">
        <v>465</v>
      </c>
      <c r="E78" s="45">
        <v>541</v>
      </c>
      <c r="F78" s="45">
        <v>245</v>
      </c>
      <c r="G78" s="45">
        <v>262</v>
      </c>
      <c r="H78" s="45">
        <v>248</v>
      </c>
      <c r="I78" s="45">
        <v>192</v>
      </c>
      <c r="J78" s="45">
        <v>159</v>
      </c>
      <c r="K78" s="45">
        <v>172</v>
      </c>
      <c r="L78" s="45">
        <v>93</v>
      </c>
      <c r="M78" s="45">
        <v>107</v>
      </c>
      <c r="N78" s="46">
        <f t="shared" si="21"/>
        <v>1210</v>
      </c>
      <c r="O78" s="46">
        <f t="shared" si="22"/>
        <v>1274</v>
      </c>
      <c r="P78" s="758" t="s">
        <v>442</v>
      </c>
      <c r="Q78" s="705">
        <v>132</v>
      </c>
      <c r="R78" s="705">
        <v>129</v>
      </c>
      <c r="S78" s="705">
        <v>57</v>
      </c>
      <c r="T78" s="705">
        <v>31</v>
      </c>
      <c r="U78" s="705">
        <v>58</v>
      </c>
      <c r="V78" s="705">
        <v>36</v>
      </c>
      <c r="W78" s="705">
        <v>29</v>
      </c>
      <c r="X78" s="705">
        <v>37</v>
      </c>
      <c r="Y78" s="705">
        <v>9</v>
      </c>
      <c r="Z78" s="705">
        <v>7</v>
      </c>
      <c r="AA78" s="46">
        <f t="shared" si="23"/>
        <v>285</v>
      </c>
      <c r="AB78" s="46">
        <f t="shared" si="24"/>
        <v>240</v>
      </c>
      <c r="AC78" s="758" t="s">
        <v>442</v>
      </c>
      <c r="AD78" s="46">
        <v>20</v>
      </c>
      <c r="AE78" s="45">
        <v>21</v>
      </c>
      <c r="AF78" s="45">
        <v>19</v>
      </c>
      <c r="AG78" s="45">
        <v>19</v>
      </c>
      <c r="AH78" s="45">
        <v>12</v>
      </c>
      <c r="AI78" s="45">
        <v>7</v>
      </c>
      <c r="AJ78" s="45">
        <f t="shared" si="25"/>
        <v>98</v>
      </c>
      <c r="AK78" s="45"/>
      <c r="AL78" s="45">
        <v>81</v>
      </c>
      <c r="AM78" s="833">
        <v>89</v>
      </c>
      <c r="AN78" s="833">
        <v>66</v>
      </c>
      <c r="AO78" s="45">
        <v>0</v>
      </c>
      <c r="AP78" s="243">
        <v>9</v>
      </c>
      <c r="AQ78" s="243"/>
      <c r="AR78" s="45">
        <f t="shared" si="26"/>
        <v>98</v>
      </c>
      <c r="AS78" s="225">
        <v>19</v>
      </c>
      <c r="AT78" s="225">
        <v>19</v>
      </c>
      <c r="AU78" s="58">
        <v>0</v>
      </c>
    </row>
    <row r="79" spans="1:47">
      <c r="A79" s="758" t="s">
        <v>443</v>
      </c>
      <c r="B79" s="45">
        <v>202</v>
      </c>
      <c r="C79" s="45">
        <v>210</v>
      </c>
      <c r="D79" s="45">
        <v>254</v>
      </c>
      <c r="E79" s="45">
        <v>298</v>
      </c>
      <c r="F79" s="45">
        <v>134</v>
      </c>
      <c r="G79" s="45">
        <v>120</v>
      </c>
      <c r="H79" s="45">
        <v>82</v>
      </c>
      <c r="I79" s="45">
        <v>79</v>
      </c>
      <c r="J79" s="45">
        <v>32</v>
      </c>
      <c r="K79" s="45">
        <v>29</v>
      </c>
      <c r="L79" s="45">
        <v>16</v>
      </c>
      <c r="M79" s="45">
        <v>25</v>
      </c>
      <c r="N79" s="46">
        <f t="shared" si="21"/>
        <v>518</v>
      </c>
      <c r="O79" s="46">
        <f t="shared" si="22"/>
        <v>551</v>
      </c>
      <c r="P79" s="758" t="s">
        <v>443</v>
      </c>
      <c r="Q79" s="705">
        <v>42</v>
      </c>
      <c r="R79" s="705">
        <v>46</v>
      </c>
      <c r="S79" s="705">
        <v>35</v>
      </c>
      <c r="T79" s="705">
        <v>38</v>
      </c>
      <c r="U79" s="705">
        <v>26</v>
      </c>
      <c r="V79" s="705">
        <v>27</v>
      </c>
      <c r="W79" s="705">
        <v>10</v>
      </c>
      <c r="X79" s="705">
        <v>5</v>
      </c>
      <c r="Y79" s="705">
        <v>3</v>
      </c>
      <c r="Z79" s="705">
        <v>2</v>
      </c>
      <c r="AA79" s="46">
        <f t="shared" si="23"/>
        <v>116</v>
      </c>
      <c r="AB79" s="46">
        <f t="shared" si="24"/>
        <v>118</v>
      </c>
      <c r="AC79" s="758" t="s">
        <v>443</v>
      </c>
      <c r="AD79" s="46">
        <v>13</v>
      </c>
      <c r="AE79" s="45">
        <v>21</v>
      </c>
      <c r="AF79" s="45">
        <v>20</v>
      </c>
      <c r="AG79" s="45">
        <v>16</v>
      </c>
      <c r="AH79" s="45">
        <v>8</v>
      </c>
      <c r="AI79" s="45">
        <v>6</v>
      </c>
      <c r="AJ79" s="45">
        <f t="shared" si="25"/>
        <v>84</v>
      </c>
      <c r="AK79" s="45"/>
      <c r="AL79" s="45">
        <v>35</v>
      </c>
      <c r="AM79" s="833">
        <v>69</v>
      </c>
      <c r="AN79" s="833">
        <v>32</v>
      </c>
      <c r="AO79" s="45">
        <v>36</v>
      </c>
      <c r="AP79" s="243">
        <v>20</v>
      </c>
      <c r="AQ79" s="243"/>
      <c r="AR79" s="45">
        <f t="shared" si="26"/>
        <v>89</v>
      </c>
      <c r="AS79" s="225">
        <v>29</v>
      </c>
      <c r="AT79" s="225">
        <v>22</v>
      </c>
      <c r="AU79" s="58">
        <v>7</v>
      </c>
    </row>
    <row r="80" spans="1:47">
      <c r="A80" s="758" t="s">
        <v>444</v>
      </c>
      <c r="B80" s="45">
        <v>62</v>
      </c>
      <c r="C80" s="45">
        <v>59</v>
      </c>
      <c r="D80" s="45">
        <v>96</v>
      </c>
      <c r="E80" s="45">
        <v>101</v>
      </c>
      <c r="F80" s="45">
        <v>74</v>
      </c>
      <c r="G80" s="45">
        <v>83</v>
      </c>
      <c r="H80" s="45">
        <v>69</v>
      </c>
      <c r="I80" s="45">
        <v>74</v>
      </c>
      <c r="J80" s="45">
        <v>56</v>
      </c>
      <c r="K80" s="45">
        <v>48</v>
      </c>
      <c r="L80" s="45">
        <v>37</v>
      </c>
      <c r="M80" s="45">
        <v>35</v>
      </c>
      <c r="N80" s="46">
        <f t="shared" si="21"/>
        <v>332</v>
      </c>
      <c r="O80" s="46">
        <f t="shared" si="22"/>
        <v>341</v>
      </c>
      <c r="P80" s="758" t="s">
        <v>444</v>
      </c>
      <c r="Q80" s="705">
        <v>34</v>
      </c>
      <c r="R80" s="705">
        <v>30</v>
      </c>
      <c r="S80" s="705">
        <v>16</v>
      </c>
      <c r="T80" s="705">
        <v>11</v>
      </c>
      <c r="U80" s="705">
        <v>18</v>
      </c>
      <c r="V80" s="705">
        <v>14</v>
      </c>
      <c r="W80" s="705">
        <v>13</v>
      </c>
      <c r="X80" s="705">
        <v>14</v>
      </c>
      <c r="Y80" s="705">
        <v>14</v>
      </c>
      <c r="Z80" s="705">
        <v>9</v>
      </c>
      <c r="AA80" s="46">
        <f t="shared" si="23"/>
        <v>95</v>
      </c>
      <c r="AB80" s="46">
        <f t="shared" si="24"/>
        <v>78</v>
      </c>
      <c r="AC80" s="758" t="s">
        <v>444</v>
      </c>
      <c r="AD80" s="46">
        <v>4</v>
      </c>
      <c r="AE80" s="45">
        <v>8</v>
      </c>
      <c r="AF80" s="45">
        <v>8</v>
      </c>
      <c r="AG80" s="45">
        <v>7</v>
      </c>
      <c r="AH80" s="45">
        <v>5</v>
      </c>
      <c r="AI80" s="45">
        <v>5</v>
      </c>
      <c r="AJ80" s="45">
        <f t="shared" si="25"/>
        <v>37</v>
      </c>
      <c r="AK80" s="45"/>
      <c r="AL80" s="45">
        <v>12</v>
      </c>
      <c r="AM80" s="833">
        <v>17</v>
      </c>
      <c r="AN80" s="833">
        <v>7</v>
      </c>
      <c r="AO80" s="45">
        <v>0</v>
      </c>
      <c r="AP80" s="243">
        <v>5</v>
      </c>
      <c r="AQ80" s="243"/>
      <c r="AR80" s="45">
        <f t="shared" si="26"/>
        <v>22</v>
      </c>
      <c r="AS80" s="225">
        <v>9</v>
      </c>
      <c r="AT80" s="225">
        <v>8</v>
      </c>
      <c r="AU80" s="58">
        <v>1</v>
      </c>
    </row>
    <row r="81" spans="1:47">
      <c r="A81" s="758" t="s">
        <v>445</v>
      </c>
      <c r="B81" s="45">
        <v>51</v>
      </c>
      <c r="C81" s="45">
        <v>67</v>
      </c>
      <c r="D81" s="45">
        <v>83</v>
      </c>
      <c r="E81" s="45">
        <v>90</v>
      </c>
      <c r="F81" s="45">
        <v>45</v>
      </c>
      <c r="G81" s="45">
        <v>48</v>
      </c>
      <c r="H81" s="45">
        <v>22</v>
      </c>
      <c r="I81" s="45">
        <v>17</v>
      </c>
      <c r="J81" s="45">
        <v>3</v>
      </c>
      <c r="K81" s="45">
        <v>8</v>
      </c>
      <c r="L81" s="45">
        <v>3</v>
      </c>
      <c r="M81" s="45">
        <v>5</v>
      </c>
      <c r="N81" s="46">
        <f t="shared" si="21"/>
        <v>156</v>
      </c>
      <c r="O81" s="46">
        <f t="shared" si="22"/>
        <v>168</v>
      </c>
      <c r="P81" s="758" t="s">
        <v>445</v>
      </c>
      <c r="Q81" s="705">
        <v>30</v>
      </c>
      <c r="R81" s="705">
        <v>35</v>
      </c>
      <c r="S81" s="705">
        <v>7</v>
      </c>
      <c r="T81" s="705">
        <v>4</v>
      </c>
      <c r="U81" s="705">
        <v>2</v>
      </c>
      <c r="V81" s="705">
        <v>3</v>
      </c>
      <c r="W81" s="705">
        <v>0</v>
      </c>
      <c r="X81" s="705">
        <v>3</v>
      </c>
      <c r="Y81" s="705">
        <v>1</v>
      </c>
      <c r="Z81" s="705">
        <v>0</v>
      </c>
      <c r="AA81" s="46">
        <f t="shared" si="23"/>
        <v>40</v>
      </c>
      <c r="AB81" s="46">
        <f t="shared" si="24"/>
        <v>45</v>
      </c>
      <c r="AC81" s="758" t="s">
        <v>445</v>
      </c>
      <c r="AD81" s="46">
        <v>4</v>
      </c>
      <c r="AE81" s="45">
        <v>5</v>
      </c>
      <c r="AF81" s="45">
        <v>5</v>
      </c>
      <c r="AG81" s="45">
        <v>4</v>
      </c>
      <c r="AH81" s="45">
        <v>1</v>
      </c>
      <c r="AI81" s="45">
        <v>2</v>
      </c>
      <c r="AJ81" s="45">
        <f t="shared" si="25"/>
        <v>21</v>
      </c>
      <c r="AK81" s="45"/>
      <c r="AL81" s="45">
        <v>11</v>
      </c>
      <c r="AM81" s="833">
        <v>9</v>
      </c>
      <c r="AN81" s="833">
        <v>5</v>
      </c>
      <c r="AO81" s="45">
        <v>4</v>
      </c>
      <c r="AP81" s="243">
        <v>2</v>
      </c>
      <c r="AQ81" s="243"/>
      <c r="AR81" s="45">
        <f t="shared" si="26"/>
        <v>11</v>
      </c>
      <c r="AS81" s="225">
        <v>5</v>
      </c>
      <c r="AT81" s="225">
        <v>5</v>
      </c>
      <c r="AU81" s="58">
        <v>0</v>
      </c>
    </row>
    <row r="82" spans="1:47">
      <c r="A82" s="758" t="s">
        <v>446</v>
      </c>
      <c r="B82" s="45">
        <v>543</v>
      </c>
      <c r="C82" s="45">
        <v>578</v>
      </c>
      <c r="D82" s="45">
        <v>353</v>
      </c>
      <c r="E82" s="45">
        <v>369</v>
      </c>
      <c r="F82" s="45">
        <v>311</v>
      </c>
      <c r="G82" s="45">
        <v>288</v>
      </c>
      <c r="H82" s="45">
        <v>336</v>
      </c>
      <c r="I82" s="45">
        <v>276</v>
      </c>
      <c r="J82" s="45">
        <v>237</v>
      </c>
      <c r="K82" s="45">
        <v>226</v>
      </c>
      <c r="L82" s="45">
        <v>180</v>
      </c>
      <c r="M82" s="45">
        <v>166</v>
      </c>
      <c r="N82" s="46">
        <f t="shared" si="21"/>
        <v>1417</v>
      </c>
      <c r="O82" s="46">
        <f t="shared" si="22"/>
        <v>1325</v>
      </c>
      <c r="P82" s="758" t="s">
        <v>446</v>
      </c>
      <c r="Q82" s="705">
        <v>40</v>
      </c>
      <c r="R82" s="705">
        <v>37</v>
      </c>
      <c r="S82" s="705">
        <v>28</v>
      </c>
      <c r="T82" s="705">
        <v>30</v>
      </c>
      <c r="U82" s="705">
        <v>42</v>
      </c>
      <c r="V82" s="705">
        <v>38</v>
      </c>
      <c r="W82" s="705">
        <v>16</v>
      </c>
      <c r="X82" s="705">
        <v>18</v>
      </c>
      <c r="Y82" s="705">
        <v>13</v>
      </c>
      <c r="Z82" s="705">
        <v>12</v>
      </c>
      <c r="AA82" s="46">
        <f t="shared" si="23"/>
        <v>139</v>
      </c>
      <c r="AB82" s="46">
        <f t="shared" si="24"/>
        <v>135</v>
      </c>
      <c r="AC82" s="758" t="s">
        <v>446</v>
      </c>
      <c r="AD82" s="46">
        <v>23</v>
      </c>
      <c r="AE82" s="45">
        <v>24</v>
      </c>
      <c r="AF82" s="45">
        <v>23</v>
      </c>
      <c r="AG82" s="45">
        <v>22</v>
      </c>
      <c r="AH82" s="45">
        <v>19</v>
      </c>
      <c r="AI82" s="45">
        <v>17</v>
      </c>
      <c r="AJ82" s="45">
        <f t="shared" si="25"/>
        <v>128</v>
      </c>
      <c r="AK82" s="45"/>
      <c r="AL82" s="45">
        <v>134</v>
      </c>
      <c r="AM82" s="833">
        <v>136</v>
      </c>
      <c r="AN82" s="833">
        <v>89</v>
      </c>
      <c r="AO82" s="45">
        <v>0</v>
      </c>
      <c r="AP82" s="243">
        <v>14</v>
      </c>
      <c r="AQ82" s="243"/>
      <c r="AR82" s="45">
        <f t="shared" si="26"/>
        <v>150</v>
      </c>
      <c r="AS82" s="225">
        <v>33</v>
      </c>
      <c r="AT82" s="225">
        <v>26</v>
      </c>
      <c r="AU82" s="58">
        <v>7</v>
      </c>
    </row>
    <row r="83" spans="1:47">
      <c r="A83" s="758" t="s">
        <v>447</v>
      </c>
      <c r="B83" s="45">
        <v>99</v>
      </c>
      <c r="C83" s="45">
        <v>95</v>
      </c>
      <c r="D83" s="45">
        <v>183</v>
      </c>
      <c r="E83" s="45">
        <v>188</v>
      </c>
      <c r="F83" s="45">
        <v>143</v>
      </c>
      <c r="G83" s="45">
        <v>116</v>
      </c>
      <c r="H83" s="45">
        <v>124</v>
      </c>
      <c r="I83" s="45">
        <v>137</v>
      </c>
      <c r="J83" s="45">
        <v>72</v>
      </c>
      <c r="K83" s="45">
        <v>86</v>
      </c>
      <c r="L83" s="45">
        <v>46</v>
      </c>
      <c r="M83" s="45">
        <v>81</v>
      </c>
      <c r="N83" s="46">
        <f t="shared" si="21"/>
        <v>568</v>
      </c>
      <c r="O83" s="46">
        <f t="shared" si="22"/>
        <v>608</v>
      </c>
      <c r="P83" s="758" t="s">
        <v>447</v>
      </c>
      <c r="Q83" s="705">
        <v>32</v>
      </c>
      <c r="R83" s="705">
        <v>48</v>
      </c>
      <c r="S83" s="705">
        <v>35</v>
      </c>
      <c r="T83" s="705">
        <v>29</v>
      </c>
      <c r="U83" s="705">
        <v>43</v>
      </c>
      <c r="V83" s="705">
        <v>23</v>
      </c>
      <c r="W83" s="705">
        <v>14</v>
      </c>
      <c r="X83" s="705">
        <v>10</v>
      </c>
      <c r="Y83" s="705">
        <v>3</v>
      </c>
      <c r="Z83" s="705">
        <v>7</v>
      </c>
      <c r="AA83" s="46">
        <f t="shared" si="23"/>
        <v>127</v>
      </c>
      <c r="AB83" s="46">
        <f t="shared" si="24"/>
        <v>117</v>
      </c>
      <c r="AC83" s="758" t="s">
        <v>447</v>
      </c>
      <c r="AD83" s="46">
        <v>10</v>
      </c>
      <c r="AE83" s="45">
        <v>19</v>
      </c>
      <c r="AF83" s="45">
        <v>18</v>
      </c>
      <c r="AG83" s="45">
        <v>18</v>
      </c>
      <c r="AH83" s="45">
        <v>9</v>
      </c>
      <c r="AI83" s="45">
        <v>9</v>
      </c>
      <c r="AJ83" s="45">
        <f t="shared" si="25"/>
        <v>83</v>
      </c>
      <c r="AK83" s="45"/>
      <c r="AL83" s="45">
        <v>39</v>
      </c>
      <c r="AM83" s="833">
        <v>38</v>
      </c>
      <c r="AN83" s="833">
        <v>24</v>
      </c>
      <c r="AO83" s="45">
        <v>0</v>
      </c>
      <c r="AP83" s="243">
        <v>18</v>
      </c>
      <c r="AQ83" s="243"/>
      <c r="AR83" s="45">
        <f t="shared" si="26"/>
        <v>56</v>
      </c>
      <c r="AS83" s="225">
        <v>19</v>
      </c>
      <c r="AT83" s="225">
        <v>19</v>
      </c>
      <c r="AU83" s="58">
        <v>0</v>
      </c>
    </row>
    <row r="84" spans="1:47">
      <c r="A84" s="758" t="s">
        <v>448</v>
      </c>
      <c r="B84" s="45">
        <v>456</v>
      </c>
      <c r="C84" s="45">
        <v>464</v>
      </c>
      <c r="D84" s="45">
        <v>238</v>
      </c>
      <c r="E84" s="45">
        <v>271</v>
      </c>
      <c r="F84" s="45">
        <v>219</v>
      </c>
      <c r="G84" s="45">
        <v>239</v>
      </c>
      <c r="H84" s="45">
        <v>180</v>
      </c>
      <c r="I84" s="45">
        <v>193</v>
      </c>
      <c r="J84" s="45">
        <v>197</v>
      </c>
      <c r="K84" s="45">
        <v>193</v>
      </c>
      <c r="L84" s="45">
        <v>160</v>
      </c>
      <c r="M84" s="45">
        <v>142</v>
      </c>
      <c r="N84" s="46">
        <f t="shared" si="21"/>
        <v>994</v>
      </c>
      <c r="O84" s="46">
        <f t="shared" si="22"/>
        <v>1038</v>
      </c>
      <c r="P84" s="758" t="s">
        <v>448</v>
      </c>
      <c r="Q84" s="705">
        <v>31</v>
      </c>
      <c r="R84" s="705">
        <v>40</v>
      </c>
      <c r="S84" s="705">
        <v>31</v>
      </c>
      <c r="T84" s="705">
        <v>39</v>
      </c>
      <c r="U84" s="705">
        <v>32</v>
      </c>
      <c r="V84" s="705">
        <v>21</v>
      </c>
      <c r="W84" s="705">
        <v>18</v>
      </c>
      <c r="X84" s="705">
        <v>24</v>
      </c>
      <c r="Y84" s="705">
        <v>6</v>
      </c>
      <c r="Z84" s="705">
        <v>5</v>
      </c>
      <c r="AA84" s="46">
        <f t="shared" si="23"/>
        <v>118</v>
      </c>
      <c r="AB84" s="46">
        <f t="shared" si="24"/>
        <v>129</v>
      </c>
      <c r="AC84" s="758" t="s">
        <v>448</v>
      </c>
      <c r="AD84" s="46">
        <v>21</v>
      </c>
      <c r="AE84" s="45">
        <v>16</v>
      </c>
      <c r="AF84" s="45">
        <v>17</v>
      </c>
      <c r="AG84" s="45">
        <v>15</v>
      </c>
      <c r="AH84" s="45">
        <v>15</v>
      </c>
      <c r="AI84" s="45">
        <v>13</v>
      </c>
      <c r="AJ84" s="45">
        <f t="shared" si="25"/>
        <v>97</v>
      </c>
      <c r="AK84" s="45"/>
      <c r="AL84" s="45">
        <v>92</v>
      </c>
      <c r="AM84" s="833">
        <v>91</v>
      </c>
      <c r="AN84" s="833">
        <v>72</v>
      </c>
      <c r="AO84" s="45">
        <v>0</v>
      </c>
      <c r="AP84" s="243">
        <v>6</v>
      </c>
      <c r="AQ84" s="243"/>
      <c r="AR84" s="45">
        <f t="shared" si="26"/>
        <v>97</v>
      </c>
      <c r="AS84" s="225">
        <v>13</v>
      </c>
      <c r="AT84" s="225">
        <v>12</v>
      </c>
      <c r="AU84" s="58">
        <v>1</v>
      </c>
    </row>
    <row r="85" spans="1:47">
      <c r="A85" s="758" t="s">
        <v>449</v>
      </c>
      <c r="B85" s="45">
        <v>0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6">
        <f t="shared" si="21"/>
        <v>0</v>
      </c>
      <c r="O85" s="46">
        <f t="shared" si="22"/>
        <v>0</v>
      </c>
      <c r="P85" s="758" t="s">
        <v>449</v>
      </c>
      <c r="Q85" s="705">
        <v>0</v>
      </c>
      <c r="R85" s="705">
        <v>0</v>
      </c>
      <c r="S85" s="705">
        <v>0</v>
      </c>
      <c r="T85" s="705">
        <v>0</v>
      </c>
      <c r="U85" s="705">
        <v>0</v>
      </c>
      <c r="V85" s="705">
        <v>0</v>
      </c>
      <c r="W85" s="705">
        <v>0</v>
      </c>
      <c r="X85" s="705">
        <v>0</v>
      </c>
      <c r="Y85" s="705">
        <v>0</v>
      </c>
      <c r="Z85" s="705">
        <v>0</v>
      </c>
      <c r="AA85" s="46">
        <f t="shared" si="23"/>
        <v>0</v>
      </c>
      <c r="AB85" s="46">
        <f t="shared" si="24"/>
        <v>0</v>
      </c>
      <c r="AC85" s="758" t="s">
        <v>449</v>
      </c>
      <c r="AD85" s="46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f t="shared" si="25"/>
        <v>0</v>
      </c>
      <c r="AK85" s="45"/>
      <c r="AL85" s="45">
        <v>0</v>
      </c>
      <c r="AM85" s="833">
        <v>0</v>
      </c>
      <c r="AN85" s="833">
        <v>0</v>
      </c>
      <c r="AO85" s="45">
        <v>0</v>
      </c>
      <c r="AP85" s="243">
        <v>0</v>
      </c>
      <c r="AQ85" s="243"/>
      <c r="AR85" s="45">
        <f t="shared" si="26"/>
        <v>0</v>
      </c>
      <c r="AS85" s="225">
        <v>0</v>
      </c>
      <c r="AT85" s="225">
        <v>0</v>
      </c>
      <c r="AU85" s="58">
        <v>0</v>
      </c>
    </row>
    <row r="86" spans="1:47">
      <c r="A86" s="758" t="s">
        <v>450</v>
      </c>
      <c r="B86" s="45">
        <v>40</v>
      </c>
      <c r="C86" s="45">
        <v>38</v>
      </c>
      <c r="D86" s="45">
        <v>128</v>
      </c>
      <c r="E86" s="45">
        <v>149</v>
      </c>
      <c r="F86" s="45">
        <v>126</v>
      </c>
      <c r="G86" s="45">
        <v>96</v>
      </c>
      <c r="H86" s="45">
        <v>86</v>
      </c>
      <c r="I86" s="45">
        <v>102</v>
      </c>
      <c r="J86" s="45">
        <v>67</v>
      </c>
      <c r="K86" s="45">
        <v>75</v>
      </c>
      <c r="L86" s="45">
        <v>48</v>
      </c>
      <c r="M86" s="45">
        <v>56</v>
      </c>
      <c r="N86" s="46">
        <f t="shared" si="21"/>
        <v>455</v>
      </c>
      <c r="O86" s="46">
        <f t="shared" si="22"/>
        <v>478</v>
      </c>
      <c r="P86" s="758" t="s">
        <v>450</v>
      </c>
      <c r="Q86" s="705">
        <v>36</v>
      </c>
      <c r="R86" s="705">
        <v>34</v>
      </c>
      <c r="S86" s="705">
        <v>21</v>
      </c>
      <c r="T86" s="705">
        <v>22</v>
      </c>
      <c r="U86" s="705">
        <v>30</v>
      </c>
      <c r="V86" s="705">
        <v>32</v>
      </c>
      <c r="W86" s="705">
        <v>16</v>
      </c>
      <c r="X86" s="705">
        <v>19</v>
      </c>
      <c r="Y86" s="705">
        <v>9</v>
      </c>
      <c r="Z86" s="705">
        <v>13</v>
      </c>
      <c r="AA86" s="46">
        <f t="shared" si="23"/>
        <v>112</v>
      </c>
      <c r="AB86" s="46">
        <f t="shared" si="24"/>
        <v>120</v>
      </c>
      <c r="AC86" s="758" t="s">
        <v>450</v>
      </c>
      <c r="AD86" s="46">
        <v>3</v>
      </c>
      <c r="AE86" s="45">
        <v>9</v>
      </c>
      <c r="AF86" s="45">
        <v>9</v>
      </c>
      <c r="AG86" s="45">
        <v>9</v>
      </c>
      <c r="AH86" s="45">
        <v>8</v>
      </c>
      <c r="AI86" s="45">
        <v>6</v>
      </c>
      <c r="AJ86" s="45">
        <f t="shared" si="25"/>
        <v>44</v>
      </c>
      <c r="AK86" s="45"/>
      <c r="AL86" s="45">
        <v>36</v>
      </c>
      <c r="AM86" s="833">
        <v>31</v>
      </c>
      <c r="AN86" s="833">
        <v>13</v>
      </c>
      <c r="AO86" s="45">
        <v>0</v>
      </c>
      <c r="AP86" s="243">
        <v>8</v>
      </c>
      <c r="AQ86" s="243"/>
      <c r="AR86" s="45">
        <f t="shared" si="26"/>
        <v>39</v>
      </c>
      <c r="AS86" s="225">
        <v>10</v>
      </c>
      <c r="AT86" s="225">
        <v>10</v>
      </c>
      <c r="AU86" s="58">
        <v>0</v>
      </c>
    </row>
    <row r="87" spans="1:47">
      <c r="A87" s="758" t="s">
        <v>451</v>
      </c>
      <c r="B87" s="45">
        <v>163</v>
      </c>
      <c r="C87" s="45">
        <v>182</v>
      </c>
      <c r="D87" s="45">
        <v>157</v>
      </c>
      <c r="E87" s="45">
        <v>133</v>
      </c>
      <c r="F87" s="45">
        <v>73</v>
      </c>
      <c r="G87" s="45">
        <v>75</v>
      </c>
      <c r="H87" s="45">
        <v>70</v>
      </c>
      <c r="I87" s="45">
        <v>78</v>
      </c>
      <c r="J87" s="45">
        <v>74</v>
      </c>
      <c r="K87" s="45">
        <v>72</v>
      </c>
      <c r="L87" s="45">
        <v>57</v>
      </c>
      <c r="M87" s="45">
        <v>59</v>
      </c>
      <c r="N87" s="46">
        <f t="shared" si="21"/>
        <v>431</v>
      </c>
      <c r="O87" s="46">
        <f t="shared" si="22"/>
        <v>417</v>
      </c>
      <c r="P87" s="758" t="s">
        <v>451</v>
      </c>
      <c r="Q87" s="705">
        <v>12</v>
      </c>
      <c r="R87" s="705">
        <v>14</v>
      </c>
      <c r="S87" s="705">
        <v>2</v>
      </c>
      <c r="T87" s="705">
        <v>6</v>
      </c>
      <c r="U87" s="705">
        <v>11</v>
      </c>
      <c r="V87" s="705">
        <v>10</v>
      </c>
      <c r="W87" s="705">
        <v>5</v>
      </c>
      <c r="X87" s="705">
        <v>10</v>
      </c>
      <c r="Y87" s="705">
        <v>0</v>
      </c>
      <c r="Z87" s="705">
        <v>2</v>
      </c>
      <c r="AA87" s="46">
        <f t="shared" si="23"/>
        <v>30</v>
      </c>
      <c r="AB87" s="46">
        <f t="shared" si="24"/>
        <v>42</v>
      </c>
      <c r="AC87" s="758" t="s">
        <v>451</v>
      </c>
      <c r="AD87" s="46">
        <v>8</v>
      </c>
      <c r="AE87" s="45">
        <v>9</v>
      </c>
      <c r="AF87" s="45">
        <v>4</v>
      </c>
      <c r="AG87" s="45">
        <v>3</v>
      </c>
      <c r="AH87" s="45">
        <v>3</v>
      </c>
      <c r="AI87" s="45">
        <v>3</v>
      </c>
      <c r="AJ87" s="45">
        <f t="shared" si="25"/>
        <v>30</v>
      </c>
      <c r="AK87" s="45"/>
      <c r="AL87" s="45">
        <v>28</v>
      </c>
      <c r="AM87" s="833">
        <v>37</v>
      </c>
      <c r="AN87" s="833">
        <v>29</v>
      </c>
      <c r="AO87" s="45">
        <v>0</v>
      </c>
      <c r="AP87" s="243">
        <v>3</v>
      </c>
      <c r="AQ87" s="243"/>
      <c r="AR87" s="45">
        <f t="shared" si="26"/>
        <v>40</v>
      </c>
      <c r="AS87" s="225">
        <v>6</v>
      </c>
      <c r="AT87" s="225">
        <v>5</v>
      </c>
      <c r="AU87" s="58">
        <v>1</v>
      </c>
    </row>
    <row r="88" spans="1:47">
      <c r="A88" s="758" t="s">
        <v>452</v>
      </c>
      <c r="B88" s="45">
        <v>137</v>
      </c>
      <c r="C88" s="45">
        <v>151</v>
      </c>
      <c r="D88" s="45">
        <v>182</v>
      </c>
      <c r="E88" s="45">
        <v>139</v>
      </c>
      <c r="F88" s="45">
        <v>130</v>
      </c>
      <c r="G88" s="45">
        <v>134</v>
      </c>
      <c r="H88" s="45">
        <v>177</v>
      </c>
      <c r="I88" s="45">
        <v>186</v>
      </c>
      <c r="J88" s="45">
        <v>117</v>
      </c>
      <c r="K88" s="45">
        <v>83</v>
      </c>
      <c r="L88" s="45">
        <v>97</v>
      </c>
      <c r="M88" s="45">
        <v>72</v>
      </c>
      <c r="N88" s="46">
        <f t="shared" si="21"/>
        <v>703</v>
      </c>
      <c r="O88" s="46">
        <f t="shared" si="22"/>
        <v>614</v>
      </c>
      <c r="P88" s="758" t="s">
        <v>452</v>
      </c>
      <c r="Q88" s="705">
        <v>61</v>
      </c>
      <c r="R88" s="705">
        <v>33</v>
      </c>
      <c r="S88" s="705">
        <v>26</v>
      </c>
      <c r="T88" s="705">
        <v>25</v>
      </c>
      <c r="U88" s="705">
        <v>22</v>
      </c>
      <c r="V88" s="705">
        <v>19</v>
      </c>
      <c r="W88" s="705">
        <v>18</v>
      </c>
      <c r="X88" s="705">
        <v>13</v>
      </c>
      <c r="Y88" s="705">
        <v>5</v>
      </c>
      <c r="Z88" s="705">
        <v>10</v>
      </c>
      <c r="AA88" s="46">
        <f t="shared" si="23"/>
        <v>132</v>
      </c>
      <c r="AB88" s="46">
        <f t="shared" si="24"/>
        <v>100</v>
      </c>
      <c r="AC88" s="758" t="s">
        <v>452</v>
      </c>
      <c r="AD88" s="46">
        <v>4</v>
      </c>
      <c r="AE88" s="45">
        <v>11</v>
      </c>
      <c r="AF88" s="45">
        <v>11</v>
      </c>
      <c r="AG88" s="45">
        <v>13</v>
      </c>
      <c r="AH88" s="45">
        <v>11</v>
      </c>
      <c r="AI88" s="45">
        <v>11</v>
      </c>
      <c r="AJ88" s="45">
        <f t="shared" si="25"/>
        <v>61</v>
      </c>
      <c r="AK88" s="45"/>
      <c r="AL88" s="45">
        <v>56</v>
      </c>
      <c r="AM88" s="833">
        <v>66</v>
      </c>
      <c r="AN88" s="833">
        <v>29</v>
      </c>
      <c r="AO88" s="45">
        <v>0</v>
      </c>
      <c r="AP88" s="243">
        <v>8</v>
      </c>
      <c r="AQ88" s="243"/>
      <c r="AR88" s="45">
        <f t="shared" si="26"/>
        <v>74</v>
      </c>
      <c r="AS88" s="225">
        <v>11</v>
      </c>
      <c r="AT88" s="225">
        <v>11</v>
      </c>
      <c r="AU88" s="58">
        <v>0</v>
      </c>
    </row>
    <row r="89" spans="1:47">
      <c r="A89" s="758" t="s">
        <v>453</v>
      </c>
      <c r="B89" s="45">
        <v>0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6">
        <f t="shared" si="21"/>
        <v>0</v>
      </c>
      <c r="O89" s="46">
        <f t="shared" si="22"/>
        <v>0</v>
      </c>
      <c r="P89" s="758" t="s">
        <v>453</v>
      </c>
      <c r="Q89" s="705">
        <v>0</v>
      </c>
      <c r="R89" s="705">
        <v>0</v>
      </c>
      <c r="S89" s="705">
        <v>0</v>
      </c>
      <c r="T89" s="705">
        <v>0</v>
      </c>
      <c r="U89" s="705">
        <v>0</v>
      </c>
      <c r="V89" s="705">
        <v>0</v>
      </c>
      <c r="W89" s="705">
        <v>0</v>
      </c>
      <c r="X89" s="705">
        <v>0</v>
      </c>
      <c r="Y89" s="705">
        <v>0</v>
      </c>
      <c r="Z89" s="705">
        <v>0</v>
      </c>
      <c r="AA89" s="46">
        <f t="shared" si="23"/>
        <v>0</v>
      </c>
      <c r="AB89" s="46">
        <f t="shared" si="24"/>
        <v>0</v>
      </c>
      <c r="AC89" s="758" t="s">
        <v>453</v>
      </c>
      <c r="AD89" s="46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f t="shared" si="25"/>
        <v>0</v>
      </c>
      <c r="AK89" s="45"/>
      <c r="AL89" s="45">
        <v>0</v>
      </c>
      <c r="AM89" s="834">
        <v>0</v>
      </c>
      <c r="AN89" s="835">
        <v>0</v>
      </c>
      <c r="AO89" s="45">
        <v>0</v>
      </c>
      <c r="AP89" s="243">
        <v>0</v>
      </c>
      <c r="AQ89" s="243"/>
      <c r="AR89" s="45"/>
      <c r="AS89" s="225">
        <v>1</v>
      </c>
      <c r="AT89" s="225">
        <v>0</v>
      </c>
      <c r="AU89" s="58">
        <v>1</v>
      </c>
    </row>
    <row r="90" spans="1:47">
      <c r="A90" s="757"/>
      <c r="B90" s="684"/>
      <c r="C90" s="684"/>
      <c r="D90" s="684"/>
      <c r="E90" s="684"/>
      <c r="F90" s="684"/>
      <c r="G90" s="684"/>
      <c r="H90" s="684"/>
      <c r="I90" s="684"/>
      <c r="J90" s="684"/>
      <c r="K90" s="684"/>
      <c r="L90" s="684"/>
      <c r="M90" s="684"/>
      <c r="N90" s="684"/>
      <c r="O90" s="684"/>
      <c r="P90" s="757"/>
      <c r="Q90" s="784"/>
      <c r="R90" s="784"/>
      <c r="S90" s="784"/>
      <c r="T90" s="784"/>
      <c r="U90" s="784"/>
      <c r="V90" s="784"/>
      <c r="W90" s="784"/>
      <c r="X90" s="784"/>
      <c r="Y90" s="784"/>
      <c r="Z90" s="784"/>
      <c r="AA90" s="684"/>
      <c r="AB90" s="684"/>
      <c r="AC90" s="757"/>
      <c r="AD90" s="684"/>
      <c r="AE90" s="684"/>
      <c r="AF90" s="684"/>
      <c r="AG90" s="684"/>
      <c r="AH90" s="684"/>
      <c r="AI90" s="684"/>
      <c r="AJ90" s="684"/>
      <c r="AK90" s="684"/>
      <c r="AL90" s="684"/>
      <c r="AM90" s="684"/>
      <c r="AN90" s="684"/>
      <c r="AO90" s="684"/>
      <c r="AP90" s="440"/>
      <c r="AQ90" s="440"/>
      <c r="AR90" s="684"/>
      <c r="AS90" s="766"/>
      <c r="AT90" s="766"/>
    </row>
    <row r="91" spans="1:47">
      <c r="A91" s="63"/>
      <c r="B91" s="63"/>
      <c r="C91" s="63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782"/>
      <c r="R91" s="782"/>
      <c r="S91" s="782"/>
      <c r="T91" s="782"/>
      <c r="U91" s="782"/>
      <c r="V91" s="782"/>
      <c r="W91" s="782"/>
      <c r="X91" s="782"/>
      <c r="Y91" s="782"/>
      <c r="Z91" s="782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436"/>
      <c r="AQ91" s="436"/>
      <c r="AR91" s="63"/>
      <c r="AS91" s="63"/>
      <c r="AT91" s="63"/>
    </row>
    <row r="92" spans="1:47">
      <c r="A92" s="682" t="s">
        <v>477</v>
      </c>
      <c r="B92" s="682"/>
      <c r="C92" s="682"/>
      <c r="D92" s="682"/>
      <c r="E92" s="682"/>
      <c r="F92" s="682"/>
      <c r="G92" s="682"/>
      <c r="H92" s="682"/>
      <c r="I92" s="682"/>
      <c r="J92" s="682"/>
      <c r="K92" s="682"/>
      <c r="L92" s="682"/>
      <c r="M92" s="682"/>
      <c r="N92" s="682"/>
      <c r="O92" s="682"/>
      <c r="P92" s="682" t="s">
        <v>478</v>
      </c>
      <c r="Q92" s="782"/>
      <c r="R92" s="782"/>
      <c r="S92" s="782"/>
      <c r="T92" s="782"/>
      <c r="U92" s="782"/>
      <c r="V92" s="782"/>
      <c r="W92" s="782"/>
      <c r="X92" s="782"/>
      <c r="Y92" s="782"/>
      <c r="Z92" s="782"/>
      <c r="AA92" s="682"/>
      <c r="AB92" s="682"/>
      <c r="AC92" s="682" t="s">
        <v>479</v>
      </c>
      <c r="AD92" s="682"/>
      <c r="AE92" s="682"/>
      <c r="AF92" s="682"/>
      <c r="AG92" s="682"/>
      <c r="AH92" s="682"/>
      <c r="AI92" s="682"/>
      <c r="AJ92" s="682"/>
      <c r="AK92" s="682"/>
      <c r="AL92" s="682"/>
      <c r="AM92" s="682"/>
      <c r="AN92" s="682"/>
      <c r="AO92" s="682"/>
      <c r="AP92" s="245"/>
      <c r="AQ92" s="245"/>
      <c r="AR92" s="63"/>
      <c r="AS92" s="63"/>
      <c r="AT92" s="63"/>
    </row>
    <row r="93" spans="1:47">
      <c r="A93" s="682" t="s">
        <v>372</v>
      </c>
      <c r="B93" s="682"/>
      <c r="C93" s="682"/>
      <c r="D93" s="682"/>
      <c r="E93" s="682"/>
      <c r="F93" s="682"/>
      <c r="G93" s="682"/>
      <c r="H93" s="682"/>
      <c r="I93" s="682"/>
      <c r="J93" s="682"/>
      <c r="K93" s="682"/>
      <c r="L93" s="682"/>
      <c r="M93" s="682"/>
      <c r="N93" s="682"/>
      <c r="O93" s="682"/>
      <c r="P93" s="682" t="s">
        <v>372</v>
      </c>
      <c r="Q93" s="782"/>
      <c r="R93" s="782"/>
      <c r="S93" s="782"/>
      <c r="T93" s="782"/>
      <c r="U93" s="782"/>
      <c r="V93" s="782"/>
      <c r="W93" s="782"/>
      <c r="X93" s="782"/>
      <c r="Y93" s="782"/>
      <c r="Z93" s="782"/>
      <c r="AA93" s="682"/>
      <c r="AB93" s="682"/>
      <c r="AC93" s="682" t="s">
        <v>457</v>
      </c>
      <c r="AD93" s="682"/>
      <c r="AE93" s="682"/>
      <c r="AF93" s="682"/>
      <c r="AG93" s="682"/>
      <c r="AH93" s="682"/>
      <c r="AI93" s="682"/>
      <c r="AJ93" s="682"/>
      <c r="AK93" s="682"/>
      <c r="AL93" s="682"/>
      <c r="AM93" s="682"/>
      <c r="AN93" s="682"/>
      <c r="AO93" s="682"/>
      <c r="AP93" s="245"/>
      <c r="AQ93" s="245"/>
      <c r="AR93" s="63"/>
      <c r="AS93" s="63"/>
      <c r="AT93" s="63"/>
    </row>
    <row r="94" spans="1:47">
      <c r="A94" s="682" t="s">
        <v>1</v>
      </c>
      <c r="B94" s="682"/>
      <c r="C94" s="682"/>
      <c r="D94" s="682"/>
      <c r="E94" s="682"/>
      <c r="F94" s="682"/>
      <c r="G94" s="682"/>
      <c r="H94" s="682"/>
      <c r="I94" s="682"/>
      <c r="J94" s="682"/>
      <c r="K94" s="682"/>
      <c r="L94" s="682"/>
      <c r="M94" s="682"/>
      <c r="N94" s="682"/>
      <c r="O94" s="682"/>
      <c r="P94" s="682" t="s">
        <v>1</v>
      </c>
      <c r="Q94" s="782"/>
      <c r="R94" s="782"/>
      <c r="S94" s="782"/>
      <c r="T94" s="782"/>
      <c r="U94" s="782"/>
      <c r="V94" s="782"/>
      <c r="W94" s="782"/>
      <c r="X94" s="782"/>
      <c r="Y94" s="782"/>
      <c r="Z94" s="782"/>
      <c r="AA94" s="682"/>
      <c r="AB94" s="682"/>
      <c r="AC94" s="682" t="s">
        <v>1</v>
      </c>
      <c r="AD94" s="682"/>
      <c r="AE94" s="682"/>
      <c r="AF94" s="682"/>
      <c r="AG94" s="682"/>
      <c r="AH94" s="682"/>
      <c r="AI94" s="682"/>
      <c r="AJ94" s="682"/>
      <c r="AK94" s="682"/>
      <c r="AL94" s="682"/>
      <c r="AM94" s="682"/>
      <c r="AN94" s="682"/>
      <c r="AO94" s="682"/>
      <c r="AP94" s="245"/>
      <c r="AQ94" s="245"/>
      <c r="AR94" s="63"/>
      <c r="AS94" s="63"/>
      <c r="AT94" s="63"/>
    </row>
    <row r="95" spans="1:47">
      <c r="A95" s="63"/>
      <c r="B95" s="63"/>
      <c r="C95" s="63"/>
      <c r="D95" s="63"/>
      <c r="E95" s="63"/>
      <c r="F95" s="63"/>
      <c r="G95" s="63"/>
      <c r="H95" s="63"/>
      <c r="I95" s="63"/>
      <c r="J95" s="63"/>
      <c r="K95" s="63"/>
      <c r="L95" s="63"/>
      <c r="M95" s="63"/>
      <c r="N95" s="63"/>
      <c r="O95" s="63"/>
      <c r="P95" s="63"/>
      <c r="Q95" s="782"/>
      <c r="R95" s="782"/>
      <c r="S95" s="782"/>
      <c r="T95" s="782"/>
      <c r="U95" s="782"/>
      <c r="V95" s="782"/>
      <c r="W95" s="782"/>
      <c r="X95" s="782"/>
      <c r="Y95" s="782"/>
      <c r="Z95" s="782"/>
      <c r="AA95" s="63"/>
      <c r="AB95" s="63"/>
      <c r="AC95" s="63"/>
      <c r="AD95" s="63"/>
      <c r="AE95" s="63"/>
      <c r="AF95" s="63"/>
      <c r="AG95" s="63"/>
      <c r="AH95" s="63"/>
      <c r="AI95" s="63"/>
      <c r="AJ95" s="63"/>
      <c r="AK95" s="63"/>
      <c r="AL95" s="63"/>
      <c r="AM95" s="63"/>
      <c r="AN95" s="63"/>
      <c r="AO95" s="63"/>
      <c r="AP95" s="436"/>
      <c r="AQ95" s="436"/>
      <c r="AR95" s="63"/>
      <c r="AS95" s="63"/>
      <c r="AT95" s="63"/>
    </row>
    <row r="96" spans="1:47">
      <c r="A96" s="689" t="s">
        <v>480</v>
      </c>
      <c r="B96" s="63"/>
      <c r="C96" s="63"/>
      <c r="D96" s="63"/>
      <c r="E96" s="63"/>
      <c r="F96" s="63"/>
      <c r="G96" s="63"/>
      <c r="H96" s="63"/>
      <c r="I96" s="63"/>
      <c r="J96" s="63"/>
      <c r="K96" s="63"/>
      <c r="L96" s="63" t="s">
        <v>376</v>
      </c>
      <c r="M96" s="63"/>
      <c r="N96" s="63"/>
      <c r="O96" s="63"/>
      <c r="P96" s="689" t="s">
        <v>480</v>
      </c>
      <c r="Q96" s="782"/>
      <c r="R96" s="782"/>
      <c r="S96" s="782"/>
      <c r="T96" s="782"/>
      <c r="U96" s="782"/>
      <c r="V96" s="782"/>
      <c r="W96" s="782"/>
      <c r="X96" s="782"/>
      <c r="Y96" s="782" t="s">
        <v>376</v>
      </c>
      <c r="Z96" s="782"/>
      <c r="AA96" s="63"/>
      <c r="AB96" s="63"/>
      <c r="AC96" s="689" t="s">
        <v>480</v>
      </c>
      <c r="AD96" s="63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436" t="s">
        <v>376</v>
      </c>
      <c r="AQ96" s="436"/>
      <c r="AR96" s="63"/>
      <c r="AS96" s="63"/>
      <c r="AT96" s="63"/>
    </row>
    <row r="97" spans="1:47">
      <c r="A97" s="63"/>
      <c r="B97" s="63"/>
      <c r="C97" s="63"/>
      <c r="D97" s="63"/>
      <c r="E97" s="63"/>
      <c r="F97" s="63"/>
      <c r="G97" s="63"/>
      <c r="H97" s="63"/>
      <c r="I97" s="63"/>
      <c r="J97" s="63"/>
      <c r="K97" s="63"/>
      <c r="L97" s="63"/>
      <c r="M97" s="63"/>
      <c r="N97" s="63"/>
      <c r="O97" s="63"/>
      <c r="P97" s="63"/>
      <c r="Q97" s="782"/>
      <c r="R97" s="782"/>
      <c r="S97" s="782"/>
      <c r="T97" s="782"/>
      <c r="U97" s="782"/>
      <c r="V97" s="782"/>
      <c r="W97" s="782"/>
      <c r="X97" s="782"/>
      <c r="Y97" s="782"/>
      <c r="Z97" s="782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436"/>
      <c r="AQ97" s="436"/>
      <c r="AR97" s="63"/>
      <c r="AS97" s="63"/>
      <c r="AT97" s="63"/>
    </row>
    <row r="98" spans="1:47" ht="18.75" customHeight="1">
      <c r="A98" s="756"/>
      <c r="B98" s="674" t="s">
        <v>7</v>
      </c>
      <c r="C98" s="675"/>
      <c r="D98" s="674" t="s">
        <v>378</v>
      </c>
      <c r="E98" s="675"/>
      <c r="F98" s="674" t="s">
        <v>379</v>
      </c>
      <c r="G98" s="675"/>
      <c r="H98" s="674" t="s">
        <v>380</v>
      </c>
      <c r="I98" s="675"/>
      <c r="J98" s="674" t="s">
        <v>381</v>
      </c>
      <c r="K98" s="675"/>
      <c r="L98" s="674" t="s">
        <v>382</v>
      </c>
      <c r="M98" s="675"/>
      <c r="N98" s="674" t="s">
        <v>377</v>
      </c>
      <c r="O98" s="675"/>
      <c r="P98" s="756"/>
      <c r="Q98" s="770" t="s">
        <v>378</v>
      </c>
      <c r="R98" s="771"/>
      <c r="S98" s="770" t="s">
        <v>379</v>
      </c>
      <c r="T98" s="771"/>
      <c r="U98" s="770" t="s">
        <v>380</v>
      </c>
      <c r="V98" s="771"/>
      <c r="W98" s="770" t="s">
        <v>381</v>
      </c>
      <c r="X98" s="771"/>
      <c r="Y98" s="770" t="s">
        <v>382</v>
      </c>
      <c r="Z98" s="771"/>
      <c r="AA98" s="674" t="s">
        <v>377</v>
      </c>
      <c r="AB98" s="675"/>
      <c r="AC98" s="249"/>
      <c r="AD98" s="1077" t="s">
        <v>383</v>
      </c>
      <c r="AE98" s="1078"/>
      <c r="AF98" s="1078"/>
      <c r="AG98" s="1078"/>
      <c r="AH98" s="1078"/>
      <c r="AI98" s="1078"/>
      <c r="AJ98" s="1079"/>
      <c r="AK98" s="244" t="s">
        <v>384</v>
      </c>
      <c r="AL98" s="251"/>
      <c r="AM98" s="244" t="s">
        <v>385</v>
      </c>
      <c r="AN98" s="251"/>
      <c r="AO98" s="251"/>
      <c r="AP98" s="251"/>
      <c r="AQ98" s="251"/>
      <c r="AR98" s="250"/>
      <c r="AS98" s="661"/>
      <c r="AT98" s="252" t="s">
        <v>386</v>
      </c>
      <c r="AU98" s="270"/>
    </row>
    <row r="99" spans="1:47" ht="25.5" customHeight="1">
      <c r="A99" s="757" t="s">
        <v>387</v>
      </c>
      <c r="B99" s="677" t="s">
        <v>388</v>
      </c>
      <c r="C99" s="677" t="s">
        <v>389</v>
      </c>
      <c r="D99" s="677" t="s">
        <v>388</v>
      </c>
      <c r="E99" s="677" t="s">
        <v>389</v>
      </c>
      <c r="F99" s="677" t="s">
        <v>388</v>
      </c>
      <c r="G99" s="677" t="s">
        <v>389</v>
      </c>
      <c r="H99" s="677" t="s">
        <v>388</v>
      </c>
      <c r="I99" s="677" t="s">
        <v>389</v>
      </c>
      <c r="J99" s="677" t="s">
        <v>388</v>
      </c>
      <c r="K99" s="677" t="s">
        <v>389</v>
      </c>
      <c r="L99" s="677" t="s">
        <v>388</v>
      </c>
      <c r="M99" s="677" t="s">
        <v>389</v>
      </c>
      <c r="N99" s="677" t="s">
        <v>388</v>
      </c>
      <c r="O99" s="677" t="s">
        <v>389</v>
      </c>
      <c r="P99" s="757" t="s">
        <v>387</v>
      </c>
      <c r="Q99" s="773" t="s">
        <v>388</v>
      </c>
      <c r="R99" s="773" t="s">
        <v>389</v>
      </c>
      <c r="S99" s="773" t="s">
        <v>388</v>
      </c>
      <c r="T99" s="773" t="s">
        <v>389</v>
      </c>
      <c r="U99" s="773" t="s">
        <v>388</v>
      </c>
      <c r="V99" s="773" t="s">
        <v>389</v>
      </c>
      <c r="W99" s="773" t="s">
        <v>388</v>
      </c>
      <c r="X99" s="773" t="s">
        <v>389</v>
      </c>
      <c r="Y99" s="773" t="s">
        <v>388</v>
      </c>
      <c r="Z99" s="773" t="s">
        <v>389</v>
      </c>
      <c r="AA99" s="677" t="s">
        <v>388</v>
      </c>
      <c r="AB99" s="677" t="s">
        <v>389</v>
      </c>
      <c r="AC99" s="253" t="s">
        <v>387</v>
      </c>
      <c r="AD99" s="621" t="s">
        <v>8</v>
      </c>
      <c r="AE99" s="615" t="s">
        <v>396</v>
      </c>
      <c r="AF99" s="615" t="s">
        <v>397</v>
      </c>
      <c r="AG99" s="615" t="s">
        <v>398</v>
      </c>
      <c r="AH99" s="615" t="s">
        <v>399</v>
      </c>
      <c r="AI99" s="615" t="s">
        <v>400</v>
      </c>
      <c r="AJ99" s="622" t="s">
        <v>84</v>
      </c>
      <c r="AK99" s="630" t="s">
        <v>86</v>
      </c>
      <c r="AL99" s="629" t="s">
        <v>9</v>
      </c>
      <c r="AM99" s="627" t="s">
        <v>85</v>
      </c>
      <c r="AN99" s="627" t="s">
        <v>81</v>
      </c>
      <c r="AO99" s="623" t="s">
        <v>82</v>
      </c>
      <c r="AP99" s="623" t="s">
        <v>83</v>
      </c>
      <c r="AQ99" s="623"/>
      <c r="AR99" s="624" t="s">
        <v>377</v>
      </c>
      <c r="AS99" s="624"/>
      <c r="AT99" s="631" t="s">
        <v>600</v>
      </c>
      <c r="AU99" s="625" t="s">
        <v>87</v>
      </c>
    </row>
    <row r="100" spans="1:47">
      <c r="A100" s="758"/>
      <c r="B100" s="683"/>
      <c r="C100" s="683"/>
      <c r="D100" s="683"/>
      <c r="E100" s="683"/>
      <c r="F100" s="683"/>
      <c r="G100" s="683"/>
      <c r="H100" s="683"/>
      <c r="I100" s="683"/>
      <c r="J100" s="683"/>
      <c r="K100" s="683"/>
      <c r="L100" s="683"/>
      <c r="M100" s="683"/>
      <c r="N100" s="683"/>
      <c r="O100" s="683"/>
      <c r="P100" s="758"/>
      <c r="Q100" s="783"/>
      <c r="R100" s="783"/>
      <c r="S100" s="783"/>
      <c r="T100" s="783"/>
      <c r="U100" s="783"/>
      <c r="V100" s="783"/>
      <c r="W100" s="783"/>
      <c r="X100" s="783"/>
      <c r="Y100" s="783"/>
      <c r="Z100" s="783"/>
      <c r="AA100" s="683"/>
      <c r="AB100" s="683"/>
      <c r="AC100" s="249"/>
      <c r="AD100" s="249"/>
      <c r="AE100" s="438"/>
      <c r="AF100" s="438"/>
      <c r="AG100" s="438"/>
      <c r="AH100" s="438"/>
      <c r="AI100" s="438"/>
      <c r="AJ100" s="249"/>
      <c r="AK100" s="242"/>
      <c r="AL100" s="619"/>
      <c r="AM100" s="242"/>
      <c r="AN100" s="242"/>
      <c r="AO100" s="626"/>
      <c r="AP100" s="242"/>
      <c r="AQ100" s="242"/>
      <c r="AR100" s="438"/>
      <c r="AS100" s="438"/>
      <c r="AT100" s="242"/>
      <c r="AU100" s="254"/>
    </row>
    <row r="101" spans="1:47">
      <c r="A101" s="759" t="s">
        <v>407</v>
      </c>
      <c r="B101" s="46">
        <f>SUM(B103:B123)</f>
        <v>0</v>
      </c>
      <c r="C101" s="46">
        <f>SUM(C103:C123)</f>
        <v>0</v>
      </c>
      <c r="D101" s="46">
        <f t="shared" ref="D101:M101" si="27">SUM(D103:D123)</f>
        <v>0</v>
      </c>
      <c r="E101" s="46">
        <f t="shared" si="27"/>
        <v>0</v>
      </c>
      <c r="F101" s="46">
        <f t="shared" si="27"/>
        <v>0</v>
      </c>
      <c r="G101" s="46">
        <f t="shared" si="27"/>
        <v>0</v>
      </c>
      <c r="H101" s="46">
        <f t="shared" si="27"/>
        <v>0</v>
      </c>
      <c r="I101" s="46">
        <f t="shared" si="27"/>
        <v>0</v>
      </c>
      <c r="J101" s="46">
        <f t="shared" si="27"/>
        <v>0</v>
      </c>
      <c r="K101" s="46">
        <f t="shared" si="27"/>
        <v>0</v>
      </c>
      <c r="L101" s="46">
        <f t="shared" si="27"/>
        <v>0</v>
      </c>
      <c r="M101" s="46">
        <f t="shared" si="27"/>
        <v>0</v>
      </c>
      <c r="N101" s="46">
        <f>SUM(N103:N123)</f>
        <v>0</v>
      </c>
      <c r="O101" s="46">
        <f>SUM(O103:O123)</f>
        <v>0</v>
      </c>
      <c r="P101" s="759" t="s">
        <v>407</v>
      </c>
      <c r="Q101" s="704">
        <f t="shared" ref="Q101:Z101" si="28">SUM(Q103:Q123)</f>
        <v>0</v>
      </c>
      <c r="R101" s="704">
        <f t="shared" si="28"/>
        <v>0</v>
      </c>
      <c r="S101" s="704">
        <f t="shared" si="28"/>
        <v>0</v>
      </c>
      <c r="T101" s="704">
        <f t="shared" si="28"/>
        <v>0</v>
      </c>
      <c r="U101" s="704">
        <f t="shared" si="28"/>
        <v>0</v>
      </c>
      <c r="V101" s="704">
        <f t="shared" si="28"/>
        <v>0</v>
      </c>
      <c r="W101" s="704">
        <f t="shared" si="28"/>
        <v>0</v>
      </c>
      <c r="X101" s="704">
        <f t="shared" si="28"/>
        <v>0</v>
      </c>
      <c r="Y101" s="704">
        <f t="shared" si="28"/>
        <v>0</v>
      </c>
      <c r="Z101" s="704">
        <f t="shared" si="28"/>
        <v>0</v>
      </c>
      <c r="AA101" s="46">
        <f>SUM(AA103:AA123)</f>
        <v>0</v>
      </c>
      <c r="AB101" s="46">
        <f>SUM(AB103:AB123)</f>
        <v>0</v>
      </c>
      <c r="AC101" s="759" t="s">
        <v>407</v>
      </c>
      <c r="AD101" s="46">
        <f t="shared" ref="AD101:AU101" si="29">SUM(AD103:AD123)</f>
        <v>0</v>
      </c>
      <c r="AE101" s="46">
        <f t="shared" si="29"/>
        <v>0</v>
      </c>
      <c r="AF101" s="46">
        <f t="shared" si="29"/>
        <v>0</v>
      </c>
      <c r="AG101" s="46">
        <f t="shared" si="29"/>
        <v>0</v>
      </c>
      <c r="AH101" s="46">
        <f t="shared" si="29"/>
        <v>0</v>
      </c>
      <c r="AI101" s="46">
        <f t="shared" si="29"/>
        <v>0</v>
      </c>
      <c r="AJ101" s="46">
        <f t="shared" si="29"/>
        <v>0</v>
      </c>
      <c r="AK101" s="46">
        <f t="shared" si="29"/>
        <v>0</v>
      </c>
      <c r="AL101" s="46">
        <f t="shared" si="29"/>
        <v>0</v>
      </c>
      <c r="AM101" s="46">
        <f t="shared" si="29"/>
        <v>0</v>
      </c>
      <c r="AN101" s="46">
        <f t="shared" si="29"/>
        <v>0</v>
      </c>
      <c r="AO101" s="46">
        <f>SUM(AO103:AO123)</f>
        <v>0</v>
      </c>
      <c r="AP101" s="786">
        <f>SUM(AP103:AP123)</f>
        <v>0</v>
      </c>
      <c r="AQ101" s="786"/>
      <c r="AR101" s="46">
        <f t="shared" si="29"/>
        <v>0</v>
      </c>
      <c r="AS101" s="46"/>
      <c r="AT101" s="46">
        <f t="shared" si="29"/>
        <v>0</v>
      </c>
      <c r="AU101" s="46">
        <f t="shared" si="29"/>
        <v>0</v>
      </c>
    </row>
    <row r="102" spans="1:47">
      <c r="A102" s="758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758"/>
      <c r="Q102" s="705"/>
      <c r="R102" s="705"/>
      <c r="S102" s="705"/>
      <c r="T102" s="705"/>
      <c r="U102" s="705"/>
      <c r="V102" s="705"/>
      <c r="W102" s="705"/>
      <c r="X102" s="705"/>
      <c r="Y102" s="705"/>
      <c r="Z102" s="705"/>
      <c r="AA102" s="45"/>
      <c r="AB102" s="45"/>
      <c r="AC102" s="758"/>
      <c r="AD102" s="46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243"/>
      <c r="AQ102" s="243"/>
      <c r="AR102" s="45"/>
      <c r="AS102" s="225"/>
      <c r="AT102" s="225"/>
    </row>
    <row r="103" spans="1:47">
      <c r="A103" s="758" t="s">
        <v>481</v>
      </c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6">
        <f t="shared" ref="N103:N123" si="30">D103+F103+H103+J103+L103</f>
        <v>0</v>
      </c>
      <c r="O103" s="46">
        <f t="shared" ref="O103:O123" si="31">E103+G103+I103+K103+M103</f>
        <v>0</v>
      </c>
      <c r="P103" s="758" t="s">
        <v>481</v>
      </c>
      <c r="AA103" s="46">
        <f t="shared" ref="AA103:AA123" si="32">Q103+S103+U103+W103+Y103</f>
        <v>0</v>
      </c>
      <c r="AB103" s="46">
        <f t="shared" ref="AB103:AB123" si="33">R103+T103+V103+X103+Z103</f>
        <v>0</v>
      </c>
      <c r="AC103" s="758" t="s">
        <v>481</v>
      </c>
      <c r="AD103" s="46"/>
      <c r="AE103" s="45"/>
      <c r="AF103" s="45"/>
      <c r="AG103" s="45"/>
      <c r="AH103" s="45"/>
      <c r="AI103" s="45"/>
      <c r="AJ103" s="45">
        <f t="shared" ref="AJ103:AJ123" si="34">SUM(AD103:AI103)</f>
        <v>0</v>
      </c>
      <c r="AK103" s="45"/>
      <c r="AL103" s="45"/>
      <c r="AM103" s="760"/>
      <c r="AN103" s="767"/>
      <c r="AO103" s="760"/>
      <c r="AP103" s="243"/>
      <c r="AQ103" s="243"/>
      <c r="AR103" s="45"/>
      <c r="AS103" s="45"/>
      <c r="AT103" s="45"/>
    </row>
    <row r="104" spans="1:47">
      <c r="A104" s="758" t="s">
        <v>482</v>
      </c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6">
        <f t="shared" si="30"/>
        <v>0</v>
      </c>
      <c r="O104" s="46">
        <f t="shared" si="31"/>
        <v>0</v>
      </c>
      <c r="P104" s="758" t="s">
        <v>482</v>
      </c>
      <c r="AA104" s="46">
        <f t="shared" si="32"/>
        <v>0</v>
      </c>
      <c r="AB104" s="46">
        <f t="shared" si="33"/>
        <v>0</v>
      </c>
      <c r="AC104" s="758" t="s">
        <v>482</v>
      </c>
      <c r="AD104" s="46"/>
      <c r="AE104" s="45"/>
      <c r="AF104" s="45"/>
      <c r="AG104" s="45"/>
      <c r="AH104" s="45"/>
      <c r="AI104" s="45"/>
      <c r="AJ104" s="45">
        <f t="shared" si="34"/>
        <v>0</v>
      </c>
      <c r="AK104" s="45"/>
      <c r="AL104" s="45"/>
      <c r="AM104" s="760"/>
      <c r="AN104" s="709"/>
      <c r="AO104" s="760"/>
      <c r="AP104" s="243"/>
      <c r="AQ104" s="243"/>
      <c r="AR104" s="45"/>
      <c r="AS104" s="45"/>
      <c r="AT104" s="45"/>
    </row>
    <row r="105" spans="1:47">
      <c r="A105" s="758" t="s">
        <v>483</v>
      </c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6">
        <f t="shared" si="30"/>
        <v>0</v>
      </c>
      <c r="O105" s="46">
        <f t="shared" si="31"/>
        <v>0</v>
      </c>
      <c r="P105" s="758" t="s">
        <v>483</v>
      </c>
      <c r="AA105" s="46">
        <f t="shared" si="32"/>
        <v>0</v>
      </c>
      <c r="AB105" s="46">
        <f t="shared" si="33"/>
        <v>0</v>
      </c>
      <c r="AC105" s="758" t="s">
        <v>483</v>
      </c>
      <c r="AD105" s="46"/>
      <c r="AE105" s="45"/>
      <c r="AF105" s="45"/>
      <c r="AG105" s="45"/>
      <c r="AH105" s="45"/>
      <c r="AI105" s="45"/>
      <c r="AJ105" s="45">
        <f t="shared" si="34"/>
        <v>0</v>
      </c>
      <c r="AK105" s="45"/>
      <c r="AL105" s="45"/>
      <c r="AM105" s="760"/>
      <c r="AN105" s="767"/>
      <c r="AO105" s="760"/>
      <c r="AP105" s="243"/>
      <c r="AQ105" s="243"/>
      <c r="AR105" s="45"/>
      <c r="AS105" s="45"/>
      <c r="AT105" s="45"/>
    </row>
    <row r="106" spans="1:47">
      <c r="A106" s="758" t="s">
        <v>484</v>
      </c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6">
        <f t="shared" si="30"/>
        <v>0</v>
      </c>
      <c r="O106" s="46">
        <f t="shared" si="31"/>
        <v>0</v>
      </c>
      <c r="P106" s="758" t="s">
        <v>484</v>
      </c>
      <c r="AA106" s="46">
        <f t="shared" si="32"/>
        <v>0</v>
      </c>
      <c r="AB106" s="46">
        <f t="shared" si="33"/>
        <v>0</v>
      </c>
      <c r="AC106" s="758" t="s">
        <v>484</v>
      </c>
      <c r="AD106" s="46"/>
      <c r="AE106" s="45"/>
      <c r="AF106" s="45"/>
      <c r="AG106" s="45"/>
      <c r="AH106" s="45"/>
      <c r="AI106" s="45"/>
      <c r="AJ106" s="45">
        <f t="shared" si="34"/>
        <v>0</v>
      </c>
      <c r="AK106" s="45"/>
      <c r="AL106" s="45"/>
      <c r="AM106" s="760"/>
      <c r="AN106" s="709"/>
      <c r="AO106" s="760"/>
      <c r="AP106" s="243"/>
      <c r="AQ106" s="243"/>
      <c r="AR106" s="45"/>
      <c r="AS106" s="45"/>
      <c r="AT106" s="45"/>
    </row>
    <row r="107" spans="1:47">
      <c r="A107" s="758" t="s">
        <v>485</v>
      </c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6">
        <f t="shared" si="30"/>
        <v>0</v>
      </c>
      <c r="O107" s="46">
        <f t="shared" si="31"/>
        <v>0</v>
      </c>
      <c r="P107" s="758" t="s">
        <v>485</v>
      </c>
      <c r="AA107" s="46">
        <f t="shared" si="32"/>
        <v>0</v>
      </c>
      <c r="AB107" s="46">
        <f t="shared" si="33"/>
        <v>0</v>
      </c>
      <c r="AC107" s="758" t="s">
        <v>485</v>
      </c>
      <c r="AD107" s="46"/>
      <c r="AE107" s="45"/>
      <c r="AF107" s="45"/>
      <c r="AG107" s="45"/>
      <c r="AH107" s="45"/>
      <c r="AI107" s="45"/>
      <c r="AJ107" s="45">
        <f t="shared" si="34"/>
        <v>0</v>
      </c>
      <c r="AK107" s="45"/>
      <c r="AL107" s="45"/>
      <c r="AM107" s="760"/>
      <c r="AN107" s="709"/>
      <c r="AO107" s="760"/>
      <c r="AP107" s="243"/>
      <c r="AQ107" s="243"/>
      <c r="AR107" s="45"/>
      <c r="AS107" s="45"/>
      <c r="AT107" s="45"/>
    </row>
    <row r="108" spans="1:47">
      <c r="A108" s="758" t="s">
        <v>486</v>
      </c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6">
        <f t="shared" si="30"/>
        <v>0</v>
      </c>
      <c r="O108" s="46">
        <f t="shared" si="31"/>
        <v>0</v>
      </c>
      <c r="P108" s="758" t="s">
        <v>486</v>
      </c>
      <c r="AA108" s="46">
        <f t="shared" si="32"/>
        <v>0</v>
      </c>
      <c r="AB108" s="46">
        <f t="shared" si="33"/>
        <v>0</v>
      </c>
      <c r="AC108" s="758" t="s">
        <v>486</v>
      </c>
      <c r="AD108" s="46"/>
      <c r="AE108" s="45"/>
      <c r="AF108" s="45"/>
      <c r="AG108" s="45"/>
      <c r="AH108" s="45"/>
      <c r="AI108" s="45"/>
      <c r="AJ108" s="45">
        <f t="shared" si="34"/>
        <v>0</v>
      </c>
      <c r="AK108" s="45"/>
      <c r="AL108" s="45"/>
      <c r="AM108" s="760"/>
      <c r="AN108" s="709"/>
      <c r="AO108" s="760"/>
      <c r="AP108" s="243"/>
      <c r="AQ108" s="243"/>
      <c r="AR108" s="45"/>
      <c r="AS108" s="45"/>
      <c r="AT108" s="45"/>
    </row>
    <row r="109" spans="1:47">
      <c r="A109" s="758" t="s">
        <v>487</v>
      </c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6">
        <f t="shared" si="30"/>
        <v>0</v>
      </c>
      <c r="O109" s="46">
        <f t="shared" si="31"/>
        <v>0</v>
      </c>
      <c r="P109" s="758" t="s">
        <v>487</v>
      </c>
      <c r="AA109" s="46">
        <f t="shared" si="32"/>
        <v>0</v>
      </c>
      <c r="AB109" s="46">
        <f t="shared" si="33"/>
        <v>0</v>
      </c>
      <c r="AC109" s="758" t="s">
        <v>487</v>
      </c>
      <c r="AD109" s="46"/>
      <c r="AE109" s="45"/>
      <c r="AF109" s="45"/>
      <c r="AG109" s="45"/>
      <c r="AH109" s="45"/>
      <c r="AI109" s="45"/>
      <c r="AJ109" s="45">
        <f t="shared" si="34"/>
        <v>0</v>
      </c>
      <c r="AK109" s="45"/>
      <c r="AL109" s="45"/>
      <c r="AM109" s="760"/>
      <c r="AN109" s="767"/>
      <c r="AO109" s="760"/>
      <c r="AP109" s="243"/>
      <c r="AQ109" s="243"/>
      <c r="AR109" s="45"/>
      <c r="AS109" s="45"/>
      <c r="AT109" s="45"/>
    </row>
    <row r="110" spans="1:47">
      <c r="A110" s="758" t="s">
        <v>488</v>
      </c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6">
        <f t="shared" si="30"/>
        <v>0</v>
      </c>
      <c r="O110" s="46">
        <f t="shared" si="31"/>
        <v>0</v>
      </c>
      <c r="P110" s="758" t="s">
        <v>488</v>
      </c>
      <c r="AA110" s="46">
        <f t="shared" si="32"/>
        <v>0</v>
      </c>
      <c r="AB110" s="46">
        <f t="shared" si="33"/>
        <v>0</v>
      </c>
      <c r="AC110" s="758" t="s">
        <v>488</v>
      </c>
      <c r="AD110" s="46"/>
      <c r="AE110" s="45"/>
      <c r="AF110" s="45"/>
      <c r="AG110" s="45"/>
      <c r="AH110" s="45"/>
      <c r="AI110" s="45"/>
      <c r="AJ110" s="45">
        <f t="shared" si="34"/>
        <v>0</v>
      </c>
      <c r="AK110" s="45"/>
      <c r="AL110" s="45"/>
      <c r="AM110" s="760"/>
      <c r="AN110" s="709"/>
      <c r="AO110" s="760"/>
      <c r="AP110" s="243"/>
      <c r="AQ110" s="243"/>
      <c r="AR110" s="45"/>
      <c r="AS110" s="45"/>
      <c r="AT110" s="45"/>
    </row>
    <row r="111" spans="1:47">
      <c r="A111" s="758" t="s">
        <v>489</v>
      </c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6">
        <f t="shared" si="30"/>
        <v>0</v>
      </c>
      <c r="O111" s="46">
        <f t="shared" si="31"/>
        <v>0</v>
      </c>
      <c r="P111" s="758" t="s">
        <v>489</v>
      </c>
      <c r="AA111" s="46">
        <f t="shared" si="32"/>
        <v>0</v>
      </c>
      <c r="AB111" s="46">
        <f t="shared" si="33"/>
        <v>0</v>
      </c>
      <c r="AC111" s="758" t="s">
        <v>489</v>
      </c>
      <c r="AD111" s="46"/>
      <c r="AE111" s="45"/>
      <c r="AF111" s="45"/>
      <c r="AG111" s="45"/>
      <c r="AH111" s="45"/>
      <c r="AI111" s="45"/>
      <c r="AJ111" s="45">
        <f t="shared" si="34"/>
        <v>0</v>
      </c>
      <c r="AK111" s="45"/>
      <c r="AL111" s="45"/>
      <c r="AM111" s="760"/>
      <c r="AN111" s="709"/>
      <c r="AO111" s="760"/>
      <c r="AP111" s="243"/>
      <c r="AQ111" s="243"/>
      <c r="AR111" s="45"/>
      <c r="AS111" s="45"/>
      <c r="AT111" s="45"/>
    </row>
    <row r="112" spans="1:47">
      <c r="A112" s="758" t="s">
        <v>490</v>
      </c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6">
        <f t="shared" si="30"/>
        <v>0</v>
      </c>
      <c r="O112" s="46">
        <f t="shared" si="31"/>
        <v>0</v>
      </c>
      <c r="P112" s="758" t="s">
        <v>490</v>
      </c>
      <c r="AA112" s="46">
        <f t="shared" si="32"/>
        <v>0</v>
      </c>
      <c r="AB112" s="46">
        <f t="shared" si="33"/>
        <v>0</v>
      </c>
      <c r="AC112" s="758" t="s">
        <v>490</v>
      </c>
      <c r="AD112" s="46"/>
      <c r="AE112" s="45"/>
      <c r="AF112" s="45"/>
      <c r="AG112" s="45"/>
      <c r="AH112" s="45"/>
      <c r="AI112" s="45"/>
      <c r="AJ112" s="45">
        <f t="shared" si="34"/>
        <v>0</v>
      </c>
      <c r="AK112" s="45"/>
      <c r="AL112" s="45"/>
      <c r="AM112" s="760"/>
      <c r="AN112" s="709"/>
      <c r="AO112" s="760"/>
      <c r="AP112" s="243"/>
      <c r="AQ112" s="243"/>
      <c r="AR112" s="45"/>
      <c r="AS112" s="45"/>
      <c r="AT112" s="45"/>
    </row>
    <row r="113" spans="1:46">
      <c r="A113" s="758" t="s">
        <v>491</v>
      </c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6">
        <f t="shared" si="30"/>
        <v>0</v>
      </c>
      <c r="O113" s="46">
        <f t="shared" si="31"/>
        <v>0</v>
      </c>
      <c r="P113" s="758" t="s">
        <v>491</v>
      </c>
      <c r="AA113" s="46">
        <f t="shared" si="32"/>
        <v>0</v>
      </c>
      <c r="AB113" s="46">
        <f t="shared" si="33"/>
        <v>0</v>
      </c>
      <c r="AC113" s="758" t="s">
        <v>491</v>
      </c>
      <c r="AD113" s="46"/>
      <c r="AE113" s="45"/>
      <c r="AF113" s="45"/>
      <c r="AG113" s="45"/>
      <c r="AH113" s="45"/>
      <c r="AI113" s="45"/>
      <c r="AJ113" s="45">
        <f t="shared" si="34"/>
        <v>0</v>
      </c>
      <c r="AK113" s="45"/>
      <c r="AL113" s="45"/>
      <c r="AM113" s="760"/>
      <c r="AN113" s="709"/>
      <c r="AO113" s="760"/>
      <c r="AP113" s="243"/>
      <c r="AQ113" s="243"/>
      <c r="AR113" s="45"/>
      <c r="AS113" s="45"/>
      <c r="AT113" s="45"/>
    </row>
    <row r="114" spans="1:46">
      <c r="A114" s="758" t="s">
        <v>492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6">
        <f t="shared" si="30"/>
        <v>0</v>
      </c>
      <c r="O114" s="46">
        <f t="shared" si="31"/>
        <v>0</v>
      </c>
      <c r="P114" s="758" t="s">
        <v>492</v>
      </c>
      <c r="AA114" s="46">
        <f t="shared" si="32"/>
        <v>0</v>
      </c>
      <c r="AB114" s="46">
        <f t="shared" si="33"/>
        <v>0</v>
      </c>
      <c r="AC114" s="758" t="s">
        <v>492</v>
      </c>
      <c r="AD114" s="46"/>
      <c r="AE114" s="45"/>
      <c r="AF114" s="45"/>
      <c r="AG114" s="45"/>
      <c r="AH114" s="45"/>
      <c r="AI114" s="45"/>
      <c r="AJ114" s="45">
        <f t="shared" si="34"/>
        <v>0</v>
      </c>
      <c r="AK114" s="45"/>
      <c r="AL114" s="45"/>
      <c r="AM114" s="760"/>
      <c r="AN114" s="767"/>
      <c r="AO114" s="760"/>
      <c r="AP114" s="243"/>
      <c r="AQ114" s="243"/>
      <c r="AR114" s="45"/>
      <c r="AS114" s="45"/>
      <c r="AT114" s="45"/>
    </row>
    <row r="115" spans="1:46">
      <c r="A115" s="758" t="s">
        <v>493</v>
      </c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6">
        <f t="shared" si="30"/>
        <v>0</v>
      </c>
      <c r="O115" s="46">
        <f t="shared" si="31"/>
        <v>0</v>
      </c>
      <c r="P115" s="758" t="s">
        <v>493</v>
      </c>
      <c r="AA115" s="46">
        <f t="shared" si="32"/>
        <v>0</v>
      </c>
      <c r="AB115" s="46">
        <f t="shared" si="33"/>
        <v>0</v>
      </c>
      <c r="AC115" s="758" t="s">
        <v>493</v>
      </c>
      <c r="AD115" s="46"/>
      <c r="AE115" s="45"/>
      <c r="AF115" s="45"/>
      <c r="AG115" s="45"/>
      <c r="AH115" s="45"/>
      <c r="AI115" s="45"/>
      <c r="AJ115" s="45">
        <f t="shared" si="34"/>
        <v>0</v>
      </c>
      <c r="AK115" s="45"/>
      <c r="AL115" s="45"/>
      <c r="AM115" s="760"/>
      <c r="AN115" s="767"/>
      <c r="AO115" s="760"/>
      <c r="AP115" s="243"/>
      <c r="AQ115" s="243"/>
      <c r="AR115" s="45"/>
      <c r="AS115" s="45"/>
      <c r="AT115" s="45"/>
    </row>
    <row r="116" spans="1:46">
      <c r="A116" s="758" t="s">
        <v>494</v>
      </c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6">
        <f t="shared" si="30"/>
        <v>0</v>
      </c>
      <c r="O116" s="46">
        <f t="shared" si="31"/>
        <v>0</v>
      </c>
      <c r="P116" s="758" t="s">
        <v>494</v>
      </c>
      <c r="AA116" s="46">
        <f t="shared" si="32"/>
        <v>0</v>
      </c>
      <c r="AB116" s="46">
        <f t="shared" si="33"/>
        <v>0</v>
      </c>
      <c r="AC116" s="758" t="s">
        <v>494</v>
      </c>
      <c r="AD116" s="46"/>
      <c r="AE116" s="45"/>
      <c r="AF116" s="45"/>
      <c r="AG116" s="45"/>
      <c r="AH116" s="45"/>
      <c r="AI116" s="45"/>
      <c r="AJ116" s="45">
        <f t="shared" si="34"/>
        <v>0</v>
      </c>
      <c r="AK116" s="45"/>
      <c r="AL116" s="45"/>
      <c r="AM116" s="760"/>
      <c r="AN116" s="767"/>
      <c r="AO116" s="760"/>
      <c r="AP116" s="243"/>
      <c r="AQ116" s="243"/>
      <c r="AR116" s="45"/>
      <c r="AS116" s="45"/>
      <c r="AT116" s="45"/>
    </row>
    <row r="117" spans="1:46">
      <c r="A117" s="758" t="s">
        <v>495</v>
      </c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6">
        <f t="shared" si="30"/>
        <v>0</v>
      </c>
      <c r="O117" s="46">
        <f t="shared" si="31"/>
        <v>0</v>
      </c>
      <c r="P117" s="758" t="s">
        <v>495</v>
      </c>
      <c r="AA117" s="46">
        <f t="shared" si="32"/>
        <v>0</v>
      </c>
      <c r="AB117" s="46">
        <f t="shared" si="33"/>
        <v>0</v>
      </c>
      <c r="AC117" s="758" t="s">
        <v>495</v>
      </c>
      <c r="AD117" s="46"/>
      <c r="AE117" s="45"/>
      <c r="AF117" s="45"/>
      <c r="AG117" s="45"/>
      <c r="AH117" s="45"/>
      <c r="AI117" s="45"/>
      <c r="AJ117" s="45">
        <f t="shared" si="34"/>
        <v>0</v>
      </c>
      <c r="AK117" s="45"/>
      <c r="AL117" s="45"/>
      <c r="AM117" s="760"/>
      <c r="AN117" s="709"/>
      <c r="AO117" s="760"/>
      <c r="AP117" s="243"/>
      <c r="AQ117" s="243"/>
      <c r="AR117" s="45"/>
      <c r="AS117" s="45"/>
      <c r="AT117" s="45"/>
    </row>
    <row r="118" spans="1:46">
      <c r="A118" s="758" t="s">
        <v>496</v>
      </c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6">
        <f t="shared" si="30"/>
        <v>0</v>
      </c>
      <c r="O118" s="46">
        <f t="shared" si="31"/>
        <v>0</v>
      </c>
      <c r="P118" s="758" t="s">
        <v>496</v>
      </c>
      <c r="AA118" s="46">
        <f t="shared" si="32"/>
        <v>0</v>
      </c>
      <c r="AB118" s="46">
        <f t="shared" si="33"/>
        <v>0</v>
      </c>
      <c r="AC118" s="758" t="s">
        <v>496</v>
      </c>
      <c r="AD118" s="46"/>
      <c r="AE118" s="45"/>
      <c r="AF118" s="45"/>
      <c r="AG118" s="45"/>
      <c r="AH118" s="45"/>
      <c r="AI118" s="45"/>
      <c r="AJ118" s="45">
        <f t="shared" si="34"/>
        <v>0</v>
      </c>
      <c r="AK118" s="45"/>
      <c r="AL118" s="45"/>
      <c r="AM118" s="760"/>
      <c r="AN118" s="709"/>
      <c r="AO118" s="760"/>
      <c r="AP118" s="243"/>
      <c r="AQ118" s="243"/>
      <c r="AR118" s="45"/>
      <c r="AS118" s="45"/>
      <c r="AT118" s="45"/>
    </row>
    <row r="119" spans="1:46">
      <c r="A119" s="758" t="s">
        <v>497</v>
      </c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6">
        <f t="shared" si="30"/>
        <v>0</v>
      </c>
      <c r="O119" s="46">
        <f t="shared" si="31"/>
        <v>0</v>
      </c>
      <c r="P119" s="758" t="s">
        <v>497</v>
      </c>
      <c r="AA119" s="46">
        <f t="shared" si="32"/>
        <v>0</v>
      </c>
      <c r="AB119" s="46">
        <f t="shared" si="33"/>
        <v>0</v>
      </c>
      <c r="AC119" s="758" t="s">
        <v>497</v>
      </c>
      <c r="AD119" s="46"/>
      <c r="AE119" s="45"/>
      <c r="AF119" s="45"/>
      <c r="AG119" s="45"/>
      <c r="AH119" s="45"/>
      <c r="AI119" s="45"/>
      <c r="AJ119" s="45">
        <f t="shared" si="34"/>
        <v>0</v>
      </c>
      <c r="AK119" s="45"/>
      <c r="AL119" s="45"/>
      <c r="AM119" s="760"/>
      <c r="AN119" s="709"/>
      <c r="AO119" s="760"/>
      <c r="AP119" s="243"/>
      <c r="AQ119" s="243"/>
      <c r="AR119" s="45"/>
      <c r="AS119" s="45"/>
      <c r="AT119" s="45"/>
    </row>
    <row r="120" spans="1:46">
      <c r="A120" s="758" t="s">
        <v>498</v>
      </c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6">
        <f t="shared" si="30"/>
        <v>0</v>
      </c>
      <c r="O120" s="46">
        <f t="shared" si="31"/>
        <v>0</v>
      </c>
      <c r="P120" s="758" t="s">
        <v>498</v>
      </c>
      <c r="AA120" s="46">
        <f t="shared" si="32"/>
        <v>0</v>
      </c>
      <c r="AB120" s="46">
        <f t="shared" si="33"/>
        <v>0</v>
      </c>
      <c r="AC120" s="758" t="s">
        <v>498</v>
      </c>
      <c r="AD120" s="46"/>
      <c r="AE120" s="45"/>
      <c r="AF120" s="45"/>
      <c r="AG120" s="45"/>
      <c r="AH120" s="45"/>
      <c r="AI120" s="45"/>
      <c r="AJ120" s="45">
        <f t="shared" si="34"/>
        <v>0</v>
      </c>
      <c r="AK120" s="45"/>
      <c r="AL120" s="45"/>
      <c r="AM120" s="760"/>
      <c r="AN120" s="709"/>
      <c r="AO120" s="760"/>
      <c r="AP120" s="243"/>
      <c r="AQ120" s="243"/>
      <c r="AR120" s="45"/>
      <c r="AS120" s="45"/>
      <c r="AT120" s="45"/>
    </row>
    <row r="121" spans="1:46">
      <c r="A121" s="758" t="s">
        <v>499</v>
      </c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6">
        <f t="shared" si="30"/>
        <v>0</v>
      </c>
      <c r="O121" s="46">
        <f t="shared" si="31"/>
        <v>0</v>
      </c>
      <c r="P121" s="758" t="s">
        <v>499</v>
      </c>
      <c r="AA121" s="46">
        <f t="shared" si="32"/>
        <v>0</v>
      </c>
      <c r="AB121" s="46">
        <f t="shared" si="33"/>
        <v>0</v>
      </c>
      <c r="AC121" s="758" t="s">
        <v>499</v>
      </c>
      <c r="AD121" s="46"/>
      <c r="AE121" s="45"/>
      <c r="AF121" s="45"/>
      <c r="AG121" s="45"/>
      <c r="AH121" s="45"/>
      <c r="AI121" s="45"/>
      <c r="AJ121" s="45">
        <f t="shared" si="34"/>
        <v>0</v>
      </c>
      <c r="AK121" s="45"/>
      <c r="AL121" s="45"/>
      <c r="AM121" s="760"/>
      <c r="AN121" s="709"/>
      <c r="AO121" s="760"/>
      <c r="AP121" s="243"/>
      <c r="AQ121" s="243"/>
      <c r="AR121" s="45"/>
      <c r="AS121" s="45"/>
      <c r="AT121" s="45"/>
    </row>
    <row r="122" spans="1:46">
      <c r="A122" s="758" t="s">
        <v>500</v>
      </c>
      <c r="N122" s="46">
        <f t="shared" si="30"/>
        <v>0</v>
      </c>
      <c r="O122" s="46">
        <f t="shared" si="31"/>
        <v>0</v>
      </c>
      <c r="P122" s="758" t="s">
        <v>500</v>
      </c>
      <c r="AA122" s="46">
        <f t="shared" si="32"/>
        <v>0</v>
      </c>
      <c r="AB122" s="46">
        <f t="shared" si="33"/>
        <v>0</v>
      </c>
      <c r="AC122" s="758" t="s">
        <v>500</v>
      </c>
      <c r="AD122" s="46"/>
      <c r="AE122" s="45"/>
      <c r="AF122" s="45"/>
      <c r="AG122" s="45"/>
      <c r="AH122" s="45"/>
      <c r="AI122" s="45"/>
      <c r="AJ122" s="45">
        <f t="shared" si="34"/>
        <v>0</v>
      </c>
      <c r="AK122" s="45"/>
      <c r="AL122" s="45"/>
      <c r="AM122" s="760"/>
      <c r="AN122" s="709"/>
      <c r="AO122" s="760"/>
      <c r="AP122" s="243"/>
      <c r="AQ122" s="243"/>
      <c r="AR122" s="45"/>
      <c r="AS122" s="45"/>
      <c r="AT122" s="45"/>
    </row>
    <row r="123" spans="1:46">
      <c r="A123" s="758" t="s">
        <v>501</v>
      </c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6">
        <f t="shared" si="30"/>
        <v>0</v>
      </c>
      <c r="O123" s="46">
        <f t="shared" si="31"/>
        <v>0</v>
      </c>
      <c r="P123" s="758" t="s">
        <v>501</v>
      </c>
      <c r="AA123" s="46">
        <f t="shared" si="32"/>
        <v>0</v>
      </c>
      <c r="AB123" s="46">
        <f t="shared" si="33"/>
        <v>0</v>
      </c>
      <c r="AC123" s="758" t="s">
        <v>501</v>
      </c>
      <c r="AD123" s="46"/>
      <c r="AE123" s="45"/>
      <c r="AF123" s="45"/>
      <c r="AG123" s="45"/>
      <c r="AH123" s="45"/>
      <c r="AI123" s="45"/>
      <c r="AJ123" s="45">
        <f t="shared" si="34"/>
        <v>0</v>
      </c>
      <c r="AK123" s="45"/>
      <c r="AL123" s="45"/>
      <c r="AM123" s="760"/>
      <c r="AN123" s="709"/>
      <c r="AO123" s="760"/>
      <c r="AP123" s="243"/>
      <c r="AQ123" s="243"/>
      <c r="AR123" s="45"/>
      <c r="AS123" s="45"/>
      <c r="AT123" s="45"/>
    </row>
    <row r="124" spans="1:46">
      <c r="A124" s="757"/>
      <c r="B124" s="684"/>
      <c r="C124" s="684"/>
      <c r="D124" s="684"/>
      <c r="E124" s="684"/>
      <c r="F124" s="684"/>
      <c r="G124" s="684"/>
      <c r="H124" s="684"/>
      <c r="I124" s="684"/>
      <c r="J124" s="684"/>
      <c r="K124" s="684"/>
      <c r="L124" s="684"/>
      <c r="M124" s="684"/>
      <c r="N124" s="684"/>
      <c r="O124" s="684"/>
      <c r="P124" s="757"/>
      <c r="Q124" s="784"/>
      <c r="R124" s="784"/>
      <c r="S124" s="784"/>
      <c r="T124" s="784"/>
      <c r="U124" s="784"/>
      <c r="V124" s="784"/>
      <c r="W124" s="784"/>
      <c r="X124" s="784"/>
      <c r="Y124" s="784"/>
      <c r="Z124" s="784"/>
      <c r="AA124" s="684"/>
      <c r="AB124" s="684"/>
      <c r="AC124" s="757"/>
      <c r="AD124" s="684"/>
      <c r="AE124" s="684"/>
      <c r="AF124" s="684"/>
      <c r="AG124" s="684"/>
      <c r="AH124" s="684"/>
      <c r="AI124" s="684"/>
      <c r="AJ124" s="684"/>
      <c r="AK124" s="684"/>
      <c r="AL124" s="684"/>
      <c r="AM124" s="684"/>
      <c r="AN124" s="684"/>
      <c r="AO124" s="684"/>
      <c r="AP124" s="440"/>
      <c r="AQ124" s="440"/>
      <c r="AR124" s="684"/>
      <c r="AS124" s="684"/>
      <c r="AT124" s="684"/>
    </row>
    <row r="125" spans="1:46">
      <c r="A125" s="63"/>
      <c r="B125" s="63"/>
      <c r="C125" s="63"/>
      <c r="D125" s="63"/>
      <c r="E125" s="63"/>
      <c r="F125" s="63"/>
      <c r="G125" s="63"/>
      <c r="H125" s="63"/>
      <c r="I125" s="63"/>
      <c r="J125" s="63"/>
      <c r="K125" s="63"/>
      <c r="L125" s="63"/>
      <c r="M125" s="63"/>
      <c r="N125" s="63"/>
      <c r="O125" s="63"/>
      <c r="P125" s="63"/>
      <c r="Q125" s="782"/>
      <c r="R125" s="782"/>
      <c r="S125" s="782"/>
      <c r="T125" s="782"/>
      <c r="U125" s="782"/>
      <c r="V125" s="782"/>
      <c r="W125" s="782"/>
      <c r="X125" s="782"/>
      <c r="Y125" s="782"/>
      <c r="Z125" s="782"/>
      <c r="AA125" s="63"/>
      <c r="AB125" s="63"/>
      <c r="AC125" s="63"/>
      <c r="AD125" s="63"/>
      <c r="AE125" s="63"/>
      <c r="AF125" s="63"/>
      <c r="AG125" s="63"/>
      <c r="AH125" s="63"/>
      <c r="AI125" s="63"/>
      <c r="AJ125" s="63"/>
      <c r="AK125" s="63"/>
      <c r="AL125" s="63"/>
      <c r="AM125" s="63"/>
      <c r="AN125" s="63"/>
      <c r="AO125" s="63"/>
      <c r="AP125" s="436"/>
      <c r="AQ125" s="436"/>
      <c r="AR125" s="63"/>
      <c r="AS125" s="63"/>
      <c r="AT125" s="63"/>
    </row>
    <row r="126" spans="1:46">
      <c r="A126" s="682" t="s">
        <v>454</v>
      </c>
      <c r="B126" s="682"/>
      <c r="C126" s="682"/>
      <c r="D126" s="682"/>
      <c r="E126" s="682"/>
      <c r="F126" s="682"/>
      <c r="G126" s="682"/>
      <c r="H126" s="682"/>
      <c r="I126" s="682"/>
      <c r="J126" s="682"/>
      <c r="K126" s="682"/>
      <c r="L126" s="682"/>
      <c r="M126" s="682"/>
      <c r="N126" s="682"/>
      <c r="O126" s="682"/>
      <c r="P126" s="682" t="s">
        <v>455</v>
      </c>
      <c r="Q126" s="782"/>
      <c r="R126" s="782"/>
      <c r="S126" s="782"/>
      <c r="T126" s="782"/>
      <c r="U126" s="782"/>
      <c r="V126" s="782"/>
      <c r="W126" s="782"/>
      <c r="X126" s="782"/>
      <c r="Y126" s="782"/>
      <c r="Z126" s="782"/>
      <c r="AA126" s="682"/>
      <c r="AB126" s="682"/>
      <c r="AC126" s="682" t="s">
        <v>456</v>
      </c>
      <c r="AD126" s="682"/>
      <c r="AE126" s="682"/>
      <c r="AF126" s="682"/>
      <c r="AG126" s="682"/>
      <c r="AH126" s="682"/>
      <c r="AI126" s="682"/>
      <c r="AJ126" s="682"/>
      <c r="AK126" s="682"/>
      <c r="AL126" s="682"/>
      <c r="AM126" s="682"/>
      <c r="AN126" s="682"/>
      <c r="AO126" s="682"/>
      <c r="AP126" s="245"/>
      <c r="AQ126" s="245"/>
      <c r="AR126" s="63"/>
      <c r="AS126" s="63"/>
      <c r="AT126" s="63"/>
    </row>
    <row r="127" spans="1:46">
      <c r="A127" s="682" t="s">
        <v>372</v>
      </c>
      <c r="B127" s="682"/>
      <c r="C127" s="682"/>
      <c r="D127" s="682"/>
      <c r="E127" s="682"/>
      <c r="F127" s="682"/>
      <c r="G127" s="682"/>
      <c r="H127" s="682"/>
      <c r="I127" s="682"/>
      <c r="J127" s="682"/>
      <c r="K127" s="682"/>
      <c r="L127" s="682"/>
      <c r="M127" s="682"/>
      <c r="N127" s="682"/>
      <c r="O127" s="682"/>
      <c r="P127" s="682" t="s">
        <v>372</v>
      </c>
      <c r="Q127" s="782"/>
      <c r="R127" s="782"/>
      <c r="S127" s="782"/>
      <c r="T127" s="782"/>
      <c r="U127" s="782"/>
      <c r="V127" s="782"/>
      <c r="W127" s="782"/>
      <c r="X127" s="782"/>
      <c r="Y127" s="782"/>
      <c r="Z127" s="782"/>
      <c r="AA127" s="682"/>
      <c r="AB127" s="682"/>
      <c r="AC127" s="682" t="s">
        <v>457</v>
      </c>
      <c r="AD127" s="682"/>
      <c r="AE127" s="682"/>
      <c r="AF127" s="682"/>
      <c r="AG127" s="682"/>
      <c r="AH127" s="682"/>
      <c r="AI127" s="682"/>
      <c r="AJ127" s="682"/>
      <c r="AK127" s="682"/>
      <c r="AL127" s="682"/>
      <c r="AM127" s="682"/>
      <c r="AN127" s="682"/>
      <c r="AO127" s="682"/>
      <c r="AP127" s="245"/>
      <c r="AQ127" s="245"/>
      <c r="AR127" s="63"/>
      <c r="AS127" s="63"/>
      <c r="AT127" s="63"/>
    </row>
    <row r="128" spans="1:46">
      <c r="A128" s="682" t="s">
        <v>1</v>
      </c>
      <c r="B128" s="682"/>
      <c r="C128" s="682"/>
      <c r="D128" s="682"/>
      <c r="E128" s="682"/>
      <c r="F128" s="682"/>
      <c r="G128" s="682"/>
      <c r="H128" s="682"/>
      <c r="I128" s="682"/>
      <c r="J128" s="768"/>
      <c r="K128" s="682"/>
      <c r="L128" s="682"/>
      <c r="M128" s="682"/>
      <c r="N128" s="682"/>
      <c r="O128" s="682"/>
      <c r="P128" s="682" t="s">
        <v>1</v>
      </c>
      <c r="Q128" s="782"/>
      <c r="R128" s="782"/>
      <c r="S128" s="782"/>
      <c r="T128" s="782"/>
      <c r="U128" s="782"/>
      <c r="V128" s="782"/>
      <c r="W128" s="782"/>
      <c r="X128" s="782"/>
      <c r="Y128" s="782"/>
      <c r="Z128" s="782"/>
      <c r="AA128" s="682"/>
      <c r="AB128" s="682"/>
      <c r="AC128" s="682" t="s">
        <v>1</v>
      </c>
      <c r="AD128" s="682"/>
      <c r="AE128" s="682"/>
      <c r="AF128" s="682"/>
      <c r="AG128" s="682"/>
      <c r="AH128" s="682"/>
      <c r="AI128" s="682"/>
      <c r="AJ128" s="682"/>
      <c r="AK128" s="682"/>
      <c r="AL128" s="682"/>
      <c r="AM128" s="682"/>
      <c r="AN128" s="682"/>
      <c r="AO128" s="682"/>
      <c r="AP128" s="245"/>
      <c r="AQ128" s="245"/>
      <c r="AR128" s="63"/>
      <c r="AS128" s="63"/>
      <c r="AT128" s="63"/>
    </row>
    <row r="129" spans="1:47">
      <c r="A129" s="689" t="s">
        <v>458</v>
      </c>
      <c r="B129" s="63"/>
      <c r="C129" s="63"/>
      <c r="D129" s="63"/>
      <c r="E129" s="63"/>
      <c r="F129" s="63"/>
      <c r="G129" s="63"/>
      <c r="H129" s="63"/>
      <c r="I129" s="63"/>
      <c r="J129" s="63"/>
      <c r="K129" s="63"/>
      <c r="L129" s="63" t="s">
        <v>376</v>
      </c>
      <c r="M129" s="63"/>
      <c r="N129" s="63"/>
      <c r="O129" s="63"/>
      <c r="P129" s="689" t="s">
        <v>458</v>
      </c>
      <c r="Q129" s="782"/>
      <c r="R129" s="782"/>
      <c r="S129" s="782"/>
      <c r="T129" s="782"/>
      <c r="U129" s="782"/>
      <c r="V129" s="782"/>
      <c r="W129" s="782"/>
      <c r="X129" s="782"/>
      <c r="Y129" s="782" t="s">
        <v>376</v>
      </c>
      <c r="Z129" s="782"/>
      <c r="AA129" s="63"/>
      <c r="AB129" s="63"/>
      <c r="AC129" s="689" t="s">
        <v>458</v>
      </c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436" t="s">
        <v>376</v>
      </c>
      <c r="AQ129" s="436"/>
      <c r="AR129" s="63"/>
      <c r="AS129" s="63"/>
      <c r="AT129" s="63"/>
    </row>
    <row r="130" spans="1:47">
      <c r="A130" s="63"/>
      <c r="B130" s="63"/>
      <c r="C130" s="63"/>
      <c r="D130" s="63"/>
      <c r="E130" s="63"/>
      <c r="F130" s="63"/>
      <c r="G130" s="63"/>
      <c r="H130" s="63"/>
      <c r="I130" s="63"/>
      <c r="J130" s="63"/>
      <c r="K130" s="63"/>
      <c r="L130" s="63"/>
      <c r="M130" s="63"/>
      <c r="N130" s="63"/>
      <c r="O130" s="63"/>
      <c r="P130" s="63"/>
      <c r="Q130" s="782"/>
      <c r="R130" s="782"/>
      <c r="S130" s="782"/>
      <c r="T130" s="782"/>
      <c r="U130" s="782"/>
      <c r="V130" s="782"/>
      <c r="W130" s="782"/>
      <c r="X130" s="782"/>
      <c r="Y130" s="782"/>
      <c r="Z130" s="782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436"/>
      <c r="AQ130" s="436"/>
      <c r="AR130" s="63"/>
      <c r="AS130" s="63"/>
      <c r="AT130" s="63"/>
    </row>
    <row r="131" spans="1:47" ht="18.75" customHeight="1">
      <c r="A131" s="756"/>
      <c r="B131" s="674" t="s">
        <v>7</v>
      </c>
      <c r="C131" s="675"/>
      <c r="D131" s="674" t="s">
        <v>378</v>
      </c>
      <c r="E131" s="675"/>
      <c r="F131" s="674" t="s">
        <v>379</v>
      </c>
      <c r="G131" s="675"/>
      <c r="H131" s="674" t="s">
        <v>380</v>
      </c>
      <c r="I131" s="675"/>
      <c r="J131" s="674" t="s">
        <v>381</v>
      </c>
      <c r="K131" s="675"/>
      <c r="L131" s="674" t="s">
        <v>382</v>
      </c>
      <c r="M131" s="675"/>
      <c r="N131" s="674" t="s">
        <v>377</v>
      </c>
      <c r="O131" s="675"/>
      <c r="P131" s="756"/>
      <c r="Q131" s="770" t="s">
        <v>378</v>
      </c>
      <c r="R131" s="771"/>
      <c r="S131" s="770" t="s">
        <v>379</v>
      </c>
      <c r="T131" s="771"/>
      <c r="U131" s="770" t="s">
        <v>380</v>
      </c>
      <c r="V131" s="771"/>
      <c r="W131" s="770" t="s">
        <v>381</v>
      </c>
      <c r="X131" s="771"/>
      <c r="Y131" s="770" t="s">
        <v>382</v>
      </c>
      <c r="Z131" s="771"/>
      <c r="AA131" s="674" t="s">
        <v>377</v>
      </c>
      <c r="AB131" s="675"/>
      <c r="AC131" s="249"/>
      <c r="AD131" s="1077" t="s">
        <v>383</v>
      </c>
      <c r="AE131" s="1078"/>
      <c r="AF131" s="1078"/>
      <c r="AG131" s="1078"/>
      <c r="AH131" s="1078"/>
      <c r="AI131" s="1078"/>
      <c r="AJ131" s="1079"/>
      <c r="AK131" s="244" t="s">
        <v>384</v>
      </c>
      <c r="AL131" s="251"/>
      <c r="AM131" s="244" t="s">
        <v>385</v>
      </c>
      <c r="AN131" s="251"/>
      <c r="AO131" s="251"/>
      <c r="AP131" s="251"/>
      <c r="AQ131" s="251"/>
      <c r="AR131" s="250"/>
      <c r="AS131" s="661"/>
      <c r="AT131" s="252" t="s">
        <v>386</v>
      </c>
      <c r="AU131" s="270"/>
    </row>
    <row r="132" spans="1:47" ht="26.25" customHeight="1">
      <c r="A132" s="757" t="s">
        <v>387</v>
      </c>
      <c r="B132" s="677" t="s">
        <v>388</v>
      </c>
      <c r="C132" s="677" t="s">
        <v>389</v>
      </c>
      <c r="D132" s="677" t="s">
        <v>388</v>
      </c>
      <c r="E132" s="677" t="s">
        <v>389</v>
      </c>
      <c r="F132" s="677" t="s">
        <v>388</v>
      </c>
      <c r="G132" s="677" t="s">
        <v>389</v>
      </c>
      <c r="H132" s="677" t="s">
        <v>388</v>
      </c>
      <c r="I132" s="677" t="s">
        <v>389</v>
      </c>
      <c r="J132" s="677" t="s">
        <v>388</v>
      </c>
      <c r="K132" s="677" t="s">
        <v>389</v>
      </c>
      <c r="L132" s="677" t="s">
        <v>388</v>
      </c>
      <c r="M132" s="677" t="s">
        <v>389</v>
      </c>
      <c r="N132" s="677" t="s">
        <v>574</v>
      </c>
      <c r="O132" s="677" t="s">
        <v>389</v>
      </c>
      <c r="P132" s="757" t="s">
        <v>387</v>
      </c>
      <c r="Q132" s="773" t="s">
        <v>388</v>
      </c>
      <c r="R132" s="773" t="s">
        <v>389</v>
      </c>
      <c r="S132" s="773" t="s">
        <v>388</v>
      </c>
      <c r="T132" s="773" t="s">
        <v>389</v>
      </c>
      <c r="U132" s="773" t="s">
        <v>388</v>
      </c>
      <c r="V132" s="773" t="s">
        <v>389</v>
      </c>
      <c r="W132" s="773" t="s">
        <v>388</v>
      </c>
      <c r="X132" s="773" t="s">
        <v>389</v>
      </c>
      <c r="Y132" s="773" t="s">
        <v>388</v>
      </c>
      <c r="Z132" s="773" t="s">
        <v>389</v>
      </c>
      <c r="AA132" s="677" t="s">
        <v>388</v>
      </c>
      <c r="AB132" s="677" t="s">
        <v>389</v>
      </c>
      <c r="AC132" s="253" t="s">
        <v>387</v>
      </c>
      <c r="AD132" s="621" t="s">
        <v>8</v>
      </c>
      <c r="AE132" s="615" t="s">
        <v>396</v>
      </c>
      <c r="AF132" s="615" t="s">
        <v>397</v>
      </c>
      <c r="AG132" s="615" t="s">
        <v>398</v>
      </c>
      <c r="AH132" s="615" t="s">
        <v>399</v>
      </c>
      <c r="AI132" s="615" t="s">
        <v>400</v>
      </c>
      <c r="AJ132" s="622" t="s">
        <v>84</v>
      </c>
      <c r="AK132" s="630" t="s">
        <v>86</v>
      </c>
      <c r="AL132" s="629" t="s">
        <v>9</v>
      </c>
      <c r="AM132" s="627" t="s">
        <v>85</v>
      </c>
      <c r="AN132" s="627" t="s">
        <v>81</v>
      </c>
      <c r="AO132" s="623" t="s">
        <v>82</v>
      </c>
      <c r="AP132" s="623" t="s">
        <v>83</v>
      </c>
      <c r="AQ132" s="623"/>
      <c r="AR132" s="624" t="s">
        <v>377</v>
      </c>
      <c r="AS132" s="624"/>
      <c r="AT132" s="631" t="s">
        <v>600</v>
      </c>
      <c r="AU132" s="625" t="s">
        <v>87</v>
      </c>
    </row>
    <row r="133" spans="1:47">
      <c r="A133" s="758"/>
      <c r="B133" s="683"/>
      <c r="C133" s="683"/>
      <c r="D133" s="683"/>
      <c r="E133" s="683"/>
      <c r="F133" s="683"/>
      <c r="G133" s="683"/>
      <c r="H133" s="683"/>
      <c r="I133" s="683"/>
      <c r="J133" s="683"/>
      <c r="K133" s="683"/>
      <c r="L133" s="683"/>
      <c r="M133" s="683"/>
      <c r="N133" s="683"/>
      <c r="O133" s="683"/>
      <c r="P133" s="758"/>
      <c r="Q133" s="783"/>
      <c r="R133" s="783"/>
      <c r="S133" s="783"/>
      <c r="T133" s="783"/>
      <c r="U133" s="783"/>
      <c r="V133" s="783"/>
      <c r="W133" s="783"/>
      <c r="X133" s="783"/>
      <c r="Y133" s="783"/>
      <c r="Z133" s="783"/>
      <c r="AA133" s="683"/>
      <c r="AB133" s="683"/>
      <c r="AC133" s="249"/>
      <c r="AD133" s="249"/>
      <c r="AE133" s="438"/>
      <c r="AF133" s="438"/>
      <c r="AG133" s="438"/>
      <c r="AH133" s="438"/>
      <c r="AI133" s="438"/>
      <c r="AJ133" s="249"/>
      <c r="AK133" s="242"/>
      <c r="AL133" s="619"/>
      <c r="AM133" s="242"/>
      <c r="AN133" s="242"/>
      <c r="AO133" s="626"/>
      <c r="AP133" s="242"/>
      <c r="AQ133" s="242"/>
      <c r="AR133" s="438"/>
      <c r="AS133" s="438"/>
      <c r="AT133" s="242"/>
      <c r="AU133" s="254"/>
    </row>
    <row r="134" spans="1:47" s="268" customFormat="1">
      <c r="A134" s="922" t="s">
        <v>407</v>
      </c>
      <c r="B134" s="786">
        <f>SUM(B135:B152)</f>
        <v>0</v>
      </c>
      <c r="C134" s="786">
        <f>SUM(C135:C152)</f>
        <v>0</v>
      </c>
      <c r="D134" s="786">
        <f t="shared" ref="D134:O134" si="35">SUM(D135:D152)</f>
        <v>5246</v>
      </c>
      <c r="E134" s="786">
        <f t="shared" si="35"/>
        <v>5040</v>
      </c>
      <c r="F134" s="786">
        <f t="shared" si="35"/>
        <v>4366</v>
      </c>
      <c r="G134" s="786">
        <f t="shared" si="35"/>
        <v>4286</v>
      </c>
      <c r="H134" s="786">
        <f t="shared" si="35"/>
        <v>3999</v>
      </c>
      <c r="I134" s="786">
        <f t="shared" si="35"/>
        <v>4122</v>
      </c>
      <c r="J134" s="786">
        <f t="shared" si="35"/>
        <v>3145</v>
      </c>
      <c r="K134" s="786">
        <f t="shared" si="35"/>
        <v>3284</v>
      </c>
      <c r="L134" s="786">
        <f t="shared" si="35"/>
        <v>2717</v>
      </c>
      <c r="M134" s="786">
        <f t="shared" si="35"/>
        <v>2864</v>
      </c>
      <c r="N134" s="786">
        <f t="shared" si="35"/>
        <v>19473</v>
      </c>
      <c r="O134" s="786">
        <f t="shared" si="35"/>
        <v>19596</v>
      </c>
      <c r="P134" s="922" t="s">
        <v>407</v>
      </c>
      <c r="Q134" s="923">
        <f t="shared" ref="Q134:Z134" si="36">SUM(Q135:Q152)</f>
        <v>907</v>
      </c>
      <c r="R134" s="923">
        <f t="shared" si="36"/>
        <v>706</v>
      </c>
      <c r="S134" s="923">
        <f t="shared" si="36"/>
        <v>696</v>
      </c>
      <c r="T134" s="923">
        <f t="shared" si="36"/>
        <v>521</v>
      </c>
      <c r="U134" s="923">
        <f t="shared" si="36"/>
        <v>749</v>
      </c>
      <c r="V134" s="923">
        <f t="shared" si="36"/>
        <v>613</v>
      </c>
      <c r="W134" s="923">
        <f t="shared" si="36"/>
        <v>447</v>
      </c>
      <c r="X134" s="923">
        <f t="shared" si="36"/>
        <v>451</v>
      </c>
      <c r="Y134" s="923">
        <f t="shared" si="36"/>
        <v>417</v>
      </c>
      <c r="Z134" s="923">
        <f t="shared" si="36"/>
        <v>494</v>
      </c>
      <c r="AA134" s="786">
        <f>SUM(AA135:AA152)</f>
        <v>3216</v>
      </c>
      <c r="AB134" s="786">
        <f>SUM(AB135:AB152)</f>
        <v>2785</v>
      </c>
      <c r="AC134" s="922" t="s">
        <v>407</v>
      </c>
      <c r="AD134" s="786"/>
      <c r="AE134" s="786">
        <f t="shared" ref="AE134:AU134" si="37">SUM(AE135:AE152)</f>
        <v>258</v>
      </c>
      <c r="AF134" s="786">
        <f t="shared" si="37"/>
        <v>250</v>
      </c>
      <c r="AG134" s="786">
        <f t="shared" si="37"/>
        <v>237</v>
      </c>
      <c r="AH134" s="786">
        <f t="shared" si="37"/>
        <v>205</v>
      </c>
      <c r="AI134" s="786">
        <f t="shared" si="37"/>
        <v>183</v>
      </c>
      <c r="AJ134" s="786">
        <f t="shared" si="37"/>
        <v>1133</v>
      </c>
      <c r="AK134" s="786">
        <f t="shared" si="37"/>
        <v>1198</v>
      </c>
      <c r="AL134" s="786">
        <f t="shared" si="37"/>
        <v>1152</v>
      </c>
      <c r="AM134" s="786">
        <f t="shared" si="37"/>
        <v>1334</v>
      </c>
      <c r="AN134" s="786">
        <f t="shared" si="37"/>
        <v>0</v>
      </c>
      <c r="AO134" s="786">
        <f>SUM(AO135:AO152)</f>
        <v>157</v>
      </c>
      <c r="AP134" s="786">
        <f>SUM(AP135:AP152)</f>
        <v>164</v>
      </c>
      <c r="AQ134" s="786"/>
      <c r="AR134" s="786">
        <f t="shared" si="37"/>
        <v>0</v>
      </c>
      <c r="AS134" s="786">
        <f t="shared" si="37"/>
        <v>223</v>
      </c>
      <c r="AT134" s="786">
        <f t="shared" si="37"/>
        <v>223</v>
      </c>
      <c r="AU134" s="786">
        <f t="shared" si="37"/>
        <v>0</v>
      </c>
    </row>
    <row r="135" spans="1:47" s="268" customFormat="1">
      <c r="A135" s="924" t="s">
        <v>459</v>
      </c>
      <c r="B135" s="243"/>
      <c r="C135" s="243"/>
      <c r="D135" s="243">
        <v>1491</v>
      </c>
      <c r="E135" s="243">
        <v>1418</v>
      </c>
      <c r="F135" s="243">
        <v>1376</v>
      </c>
      <c r="G135" s="243">
        <v>1357</v>
      </c>
      <c r="H135" s="243">
        <v>1239</v>
      </c>
      <c r="I135" s="243">
        <v>1306</v>
      </c>
      <c r="J135" s="243">
        <v>978</v>
      </c>
      <c r="K135" s="243">
        <v>1046</v>
      </c>
      <c r="L135" s="243">
        <v>836</v>
      </c>
      <c r="M135" s="243">
        <v>892</v>
      </c>
      <c r="N135" s="786">
        <f t="shared" ref="N135:N152" si="38">D135+F135+H135+J135+L135</f>
        <v>5920</v>
      </c>
      <c r="O135" s="786">
        <f t="shared" ref="O135:O152" si="39">E135+G135+I135+K135+M135</f>
        <v>6019</v>
      </c>
      <c r="P135" s="924" t="s">
        <v>459</v>
      </c>
      <c r="Q135" s="925">
        <v>174</v>
      </c>
      <c r="R135" s="925">
        <v>120</v>
      </c>
      <c r="S135" s="925">
        <v>159</v>
      </c>
      <c r="T135" s="925">
        <v>117</v>
      </c>
      <c r="U135" s="925">
        <v>189</v>
      </c>
      <c r="V135" s="925">
        <v>131</v>
      </c>
      <c r="W135" s="925">
        <v>95</v>
      </c>
      <c r="X135" s="925">
        <v>73</v>
      </c>
      <c r="Y135" s="925">
        <v>99</v>
      </c>
      <c r="Z135" s="925">
        <v>120</v>
      </c>
      <c r="AA135" s="786">
        <f t="shared" ref="AA135:AA152" si="40">Q135+S135+U135+W135+Y135</f>
        <v>716</v>
      </c>
      <c r="AB135" s="786">
        <f t="shared" ref="AB135:AB152" si="41">R135+T135+V135+X135+Z135</f>
        <v>561</v>
      </c>
      <c r="AC135" s="924" t="s">
        <v>459</v>
      </c>
      <c r="AD135" s="786"/>
      <c r="AE135" s="243">
        <v>66</v>
      </c>
      <c r="AF135" s="243">
        <v>67</v>
      </c>
      <c r="AG135" s="243">
        <v>59</v>
      </c>
      <c r="AH135" s="243">
        <v>50</v>
      </c>
      <c r="AI135" s="243">
        <v>49</v>
      </c>
      <c r="AJ135" s="243">
        <f t="shared" ref="AJ135:AJ152" si="42">SUM(AD135:AI135)</f>
        <v>291</v>
      </c>
      <c r="AK135" s="243">
        <v>304</v>
      </c>
      <c r="AL135" s="243">
        <v>297</v>
      </c>
      <c r="AM135" s="243">
        <v>435</v>
      </c>
      <c r="AN135" s="243"/>
      <c r="AO135" s="243">
        <v>1</v>
      </c>
      <c r="AP135" s="243">
        <v>71</v>
      </c>
      <c r="AQ135" s="243"/>
      <c r="AR135" s="243"/>
      <c r="AS135" s="243">
        <f>+AT135+AU135</f>
        <v>50</v>
      </c>
      <c r="AT135" s="243">
        <v>50</v>
      </c>
    </row>
    <row r="136" spans="1:47" s="268" customFormat="1">
      <c r="A136" s="924" t="s">
        <v>460</v>
      </c>
      <c r="B136" s="243"/>
      <c r="C136" s="243"/>
      <c r="D136" s="243">
        <v>69</v>
      </c>
      <c r="E136" s="243">
        <v>63</v>
      </c>
      <c r="F136" s="243">
        <v>45</v>
      </c>
      <c r="G136" s="243">
        <v>61</v>
      </c>
      <c r="H136" s="243">
        <v>44</v>
      </c>
      <c r="I136" s="243">
        <v>43</v>
      </c>
      <c r="J136" s="243">
        <v>20</v>
      </c>
      <c r="K136" s="243">
        <v>31</v>
      </c>
      <c r="L136" s="243">
        <v>19</v>
      </c>
      <c r="M136" s="243">
        <v>30</v>
      </c>
      <c r="N136" s="786">
        <f t="shared" si="38"/>
        <v>197</v>
      </c>
      <c r="O136" s="786">
        <f t="shared" si="39"/>
        <v>228</v>
      </c>
      <c r="P136" s="924" t="s">
        <v>460</v>
      </c>
      <c r="Q136" s="925">
        <v>15</v>
      </c>
      <c r="R136" s="925">
        <v>11</v>
      </c>
      <c r="S136" s="925">
        <v>10</v>
      </c>
      <c r="T136" s="925">
        <v>2</v>
      </c>
      <c r="U136" s="925">
        <v>10</v>
      </c>
      <c r="V136" s="925">
        <v>9</v>
      </c>
      <c r="W136" s="925">
        <v>1</v>
      </c>
      <c r="X136" s="925">
        <v>3</v>
      </c>
      <c r="Y136" s="925">
        <v>1</v>
      </c>
      <c r="Z136" s="925">
        <v>4</v>
      </c>
      <c r="AA136" s="786">
        <f t="shared" si="40"/>
        <v>37</v>
      </c>
      <c r="AB136" s="786">
        <f t="shared" si="41"/>
        <v>29</v>
      </c>
      <c r="AC136" s="924" t="s">
        <v>460</v>
      </c>
      <c r="AD136" s="786"/>
      <c r="AE136" s="243">
        <v>36</v>
      </c>
      <c r="AF136" s="243">
        <v>34</v>
      </c>
      <c r="AG136" s="243">
        <v>33</v>
      </c>
      <c r="AH136" s="243">
        <v>30</v>
      </c>
      <c r="AI136" s="243">
        <v>25</v>
      </c>
      <c r="AJ136" s="243">
        <f t="shared" si="42"/>
        <v>158</v>
      </c>
      <c r="AK136" s="243">
        <v>181</v>
      </c>
      <c r="AL136" s="243">
        <v>168</v>
      </c>
      <c r="AM136" s="243">
        <v>188</v>
      </c>
      <c r="AN136" s="243"/>
      <c r="AO136" s="243">
        <v>4</v>
      </c>
      <c r="AP136" s="243">
        <v>17</v>
      </c>
      <c r="AQ136" s="243"/>
      <c r="AR136" s="243"/>
      <c r="AS136" s="243">
        <f t="shared" ref="AS136:AS152" si="43">+AT136+AU136</f>
        <v>6</v>
      </c>
      <c r="AT136" s="243">
        <v>6</v>
      </c>
    </row>
    <row r="137" spans="1:47" s="268" customFormat="1">
      <c r="A137" s="924" t="s">
        <v>461</v>
      </c>
      <c r="B137" s="243"/>
      <c r="C137" s="243"/>
      <c r="D137" s="243">
        <v>646</v>
      </c>
      <c r="E137" s="243">
        <v>570</v>
      </c>
      <c r="F137" s="243">
        <v>588</v>
      </c>
      <c r="G137" s="243">
        <v>590</v>
      </c>
      <c r="H137" s="243">
        <v>541</v>
      </c>
      <c r="I137" s="243">
        <v>550</v>
      </c>
      <c r="J137" s="243">
        <v>438</v>
      </c>
      <c r="K137" s="243">
        <v>462</v>
      </c>
      <c r="L137" s="243">
        <v>358</v>
      </c>
      <c r="M137" s="243">
        <v>389</v>
      </c>
      <c r="N137" s="786">
        <f t="shared" si="38"/>
        <v>2571</v>
      </c>
      <c r="O137" s="786">
        <f t="shared" si="39"/>
        <v>2561</v>
      </c>
      <c r="P137" s="924" t="s">
        <v>461</v>
      </c>
      <c r="Q137" s="925">
        <v>67</v>
      </c>
      <c r="R137" s="925">
        <v>42</v>
      </c>
      <c r="S137" s="925">
        <v>59</v>
      </c>
      <c r="T137" s="925">
        <v>35</v>
      </c>
      <c r="U137" s="925">
        <v>66</v>
      </c>
      <c r="V137" s="925">
        <v>60</v>
      </c>
      <c r="W137" s="925">
        <v>39</v>
      </c>
      <c r="X137" s="925">
        <v>37</v>
      </c>
      <c r="Y137" s="925">
        <v>42</v>
      </c>
      <c r="Z137" s="925">
        <v>54</v>
      </c>
      <c r="AA137" s="786">
        <f t="shared" si="40"/>
        <v>273</v>
      </c>
      <c r="AB137" s="786">
        <f t="shared" si="41"/>
        <v>228</v>
      </c>
      <c r="AC137" s="924" t="s">
        <v>461</v>
      </c>
      <c r="AD137" s="786"/>
      <c r="AE137" s="243">
        <v>39</v>
      </c>
      <c r="AF137" s="243">
        <v>40</v>
      </c>
      <c r="AG137" s="243">
        <v>39</v>
      </c>
      <c r="AH137" s="243">
        <v>38</v>
      </c>
      <c r="AI137" s="243">
        <v>34</v>
      </c>
      <c r="AJ137" s="243">
        <f t="shared" si="42"/>
        <v>190</v>
      </c>
      <c r="AK137" s="243">
        <v>200</v>
      </c>
      <c r="AL137" s="243">
        <v>190</v>
      </c>
      <c r="AM137" s="243">
        <v>197</v>
      </c>
      <c r="AN137" s="243"/>
      <c r="AO137" s="243">
        <v>0</v>
      </c>
      <c r="AP137" s="243">
        <v>24</v>
      </c>
      <c r="AQ137" s="243"/>
      <c r="AR137" s="243"/>
      <c r="AS137" s="243">
        <f t="shared" si="43"/>
        <v>35</v>
      </c>
      <c r="AT137" s="243">
        <v>35</v>
      </c>
    </row>
    <row r="138" spans="1:47" s="268" customFormat="1">
      <c r="A138" s="924" t="s">
        <v>462</v>
      </c>
      <c r="B138" s="243"/>
      <c r="C138" s="243"/>
      <c r="D138" s="243">
        <v>566</v>
      </c>
      <c r="E138" s="243">
        <v>505</v>
      </c>
      <c r="F138" s="243">
        <v>514</v>
      </c>
      <c r="G138" s="243">
        <v>481</v>
      </c>
      <c r="H138" s="243">
        <v>477</v>
      </c>
      <c r="I138" s="243">
        <v>436</v>
      </c>
      <c r="J138" s="243">
        <v>404</v>
      </c>
      <c r="K138" s="243">
        <v>375</v>
      </c>
      <c r="L138" s="243">
        <v>343</v>
      </c>
      <c r="M138" s="243">
        <v>339</v>
      </c>
      <c r="N138" s="786">
        <f t="shared" si="38"/>
        <v>2304</v>
      </c>
      <c r="O138" s="786">
        <f t="shared" si="39"/>
        <v>2136</v>
      </c>
      <c r="P138" s="924" t="s">
        <v>462</v>
      </c>
      <c r="Q138" s="925">
        <v>90</v>
      </c>
      <c r="R138" s="925">
        <v>74</v>
      </c>
      <c r="S138" s="925">
        <v>62</v>
      </c>
      <c r="T138" s="925">
        <v>49</v>
      </c>
      <c r="U138" s="925">
        <v>87</v>
      </c>
      <c r="V138" s="925">
        <v>50</v>
      </c>
      <c r="W138" s="925">
        <v>78</v>
      </c>
      <c r="X138" s="925">
        <v>58</v>
      </c>
      <c r="Y138" s="925">
        <v>60</v>
      </c>
      <c r="Z138" s="925">
        <v>66</v>
      </c>
      <c r="AA138" s="786">
        <f t="shared" si="40"/>
        <v>377</v>
      </c>
      <c r="AB138" s="786">
        <f t="shared" si="41"/>
        <v>297</v>
      </c>
      <c r="AC138" s="924" t="s">
        <v>462</v>
      </c>
      <c r="AD138" s="786"/>
      <c r="AE138" s="243">
        <v>4</v>
      </c>
      <c r="AF138" s="243">
        <v>4</v>
      </c>
      <c r="AG138" s="243">
        <v>4</v>
      </c>
      <c r="AH138" s="243">
        <v>3</v>
      </c>
      <c r="AI138" s="243">
        <v>3</v>
      </c>
      <c r="AJ138" s="243">
        <f t="shared" si="42"/>
        <v>18</v>
      </c>
      <c r="AK138" s="243">
        <v>21</v>
      </c>
      <c r="AL138" s="243">
        <v>21</v>
      </c>
      <c r="AM138" s="243">
        <v>25</v>
      </c>
      <c r="AN138" s="243"/>
      <c r="AO138" s="243">
        <v>0</v>
      </c>
      <c r="AP138" s="243">
        <v>0</v>
      </c>
      <c r="AQ138" s="243"/>
      <c r="AR138" s="243"/>
      <c r="AS138" s="243">
        <f t="shared" si="43"/>
        <v>43</v>
      </c>
      <c r="AT138" s="243">
        <v>43</v>
      </c>
    </row>
    <row r="139" spans="1:47" s="268" customFormat="1">
      <c r="A139" s="924" t="s">
        <v>463</v>
      </c>
      <c r="B139" s="243"/>
      <c r="C139" s="243"/>
      <c r="D139" s="243">
        <v>105</v>
      </c>
      <c r="E139" s="243">
        <v>73</v>
      </c>
      <c r="F139" s="243">
        <v>75</v>
      </c>
      <c r="G139" s="243">
        <v>68</v>
      </c>
      <c r="H139" s="243">
        <v>79</v>
      </c>
      <c r="I139" s="243">
        <v>79</v>
      </c>
      <c r="J139" s="243">
        <v>47</v>
      </c>
      <c r="K139" s="243">
        <v>46</v>
      </c>
      <c r="L139" s="243">
        <v>31</v>
      </c>
      <c r="M139" s="243">
        <v>31</v>
      </c>
      <c r="N139" s="786">
        <f t="shared" si="38"/>
        <v>337</v>
      </c>
      <c r="O139" s="786">
        <f t="shared" si="39"/>
        <v>297</v>
      </c>
      <c r="P139" s="924" t="s">
        <v>463</v>
      </c>
      <c r="Q139" s="925">
        <v>10</v>
      </c>
      <c r="R139" s="925">
        <v>8</v>
      </c>
      <c r="S139" s="925">
        <v>24</v>
      </c>
      <c r="T139" s="925">
        <v>30</v>
      </c>
      <c r="U139" s="925">
        <v>6</v>
      </c>
      <c r="V139" s="925">
        <v>6</v>
      </c>
      <c r="W139" s="925">
        <v>5</v>
      </c>
      <c r="X139" s="925">
        <v>0</v>
      </c>
      <c r="Y139" s="925">
        <v>0</v>
      </c>
      <c r="Z139" s="925">
        <v>0</v>
      </c>
      <c r="AA139" s="786">
        <f t="shared" si="40"/>
        <v>45</v>
      </c>
      <c r="AB139" s="786">
        <f t="shared" si="41"/>
        <v>44</v>
      </c>
      <c r="AC139" s="924" t="s">
        <v>463</v>
      </c>
      <c r="AD139" s="786"/>
      <c r="AE139" s="243">
        <v>1</v>
      </c>
      <c r="AF139" s="243">
        <v>0</v>
      </c>
      <c r="AG139" s="243">
        <v>0</v>
      </c>
      <c r="AH139" s="243">
        <v>0</v>
      </c>
      <c r="AI139" s="243">
        <v>0</v>
      </c>
      <c r="AJ139" s="243">
        <f t="shared" si="42"/>
        <v>1</v>
      </c>
      <c r="AK139" s="243">
        <v>5</v>
      </c>
      <c r="AL139" s="243">
        <v>5</v>
      </c>
      <c r="AM139" s="243">
        <v>4</v>
      </c>
      <c r="AN139" s="243"/>
      <c r="AO139" s="243">
        <v>4</v>
      </c>
      <c r="AP139" s="243">
        <v>0</v>
      </c>
      <c r="AQ139" s="243"/>
      <c r="AR139" s="243"/>
      <c r="AS139" s="243">
        <f t="shared" si="43"/>
        <v>2</v>
      </c>
      <c r="AT139" s="243">
        <v>2</v>
      </c>
    </row>
    <row r="140" spans="1:47" s="268" customFormat="1">
      <c r="A140" s="924" t="s">
        <v>464</v>
      </c>
      <c r="B140" s="243"/>
      <c r="C140" s="243"/>
      <c r="D140" s="243">
        <v>15</v>
      </c>
      <c r="E140" s="243">
        <v>19</v>
      </c>
      <c r="F140" s="243">
        <v>0</v>
      </c>
      <c r="G140" s="243">
        <v>0</v>
      </c>
      <c r="H140" s="243">
        <v>0</v>
      </c>
      <c r="I140" s="243">
        <v>0</v>
      </c>
      <c r="J140" s="243">
        <v>0</v>
      </c>
      <c r="K140" s="243">
        <v>0</v>
      </c>
      <c r="L140" s="243">
        <v>0</v>
      </c>
      <c r="M140" s="243">
        <v>0</v>
      </c>
      <c r="N140" s="786">
        <f t="shared" si="38"/>
        <v>15</v>
      </c>
      <c r="O140" s="786">
        <f t="shared" si="39"/>
        <v>19</v>
      </c>
      <c r="P140" s="924" t="s">
        <v>464</v>
      </c>
      <c r="Q140" s="925">
        <v>0</v>
      </c>
      <c r="R140" s="925">
        <v>0</v>
      </c>
      <c r="S140" s="925">
        <v>0</v>
      </c>
      <c r="T140" s="925">
        <v>0</v>
      </c>
      <c r="U140" s="925">
        <v>0</v>
      </c>
      <c r="V140" s="925">
        <v>0</v>
      </c>
      <c r="W140" s="925">
        <v>0</v>
      </c>
      <c r="X140" s="925">
        <v>0</v>
      </c>
      <c r="Y140" s="925">
        <v>0</v>
      </c>
      <c r="Z140" s="925">
        <v>0</v>
      </c>
      <c r="AA140" s="786">
        <f t="shared" si="40"/>
        <v>0</v>
      </c>
      <c r="AB140" s="786">
        <f t="shared" si="41"/>
        <v>0</v>
      </c>
      <c r="AC140" s="924" t="s">
        <v>464</v>
      </c>
      <c r="AD140" s="786"/>
      <c r="AE140" s="243"/>
      <c r="AF140" s="243"/>
      <c r="AG140" s="243"/>
      <c r="AH140" s="243"/>
      <c r="AI140" s="243"/>
      <c r="AJ140" s="243">
        <f t="shared" si="42"/>
        <v>0</v>
      </c>
      <c r="AK140" s="243"/>
      <c r="AL140" s="243"/>
      <c r="AM140" s="243"/>
      <c r="AN140" s="243"/>
      <c r="AO140" s="243">
        <v>0</v>
      </c>
      <c r="AP140" s="243"/>
      <c r="AQ140" s="243"/>
      <c r="AR140" s="243"/>
      <c r="AS140" s="243">
        <f t="shared" si="43"/>
        <v>1</v>
      </c>
      <c r="AT140" s="243">
        <v>1</v>
      </c>
    </row>
    <row r="141" spans="1:47" s="268" customFormat="1">
      <c r="A141" s="924" t="s">
        <v>465</v>
      </c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3"/>
      <c r="M141" s="243"/>
      <c r="N141" s="786">
        <f t="shared" si="38"/>
        <v>0</v>
      </c>
      <c r="O141" s="786">
        <f t="shared" si="39"/>
        <v>0</v>
      </c>
      <c r="P141" s="924" t="s">
        <v>465</v>
      </c>
      <c r="Q141" s="925"/>
      <c r="R141" s="925"/>
      <c r="S141" s="925"/>
      <c r="T141" s="925"/>
      <c r="U141" s="925"/>
      <c r="V141" s="925"/>
      <c r="W141" s="925"/>
      <c r="X141" s="925"/>
      <c r="Y141" s="925"/>
      <c r="Z141" s="925"/>
      <c r="AA141" s="786">
        <f t="shared" si="40"/>
        <v>0</v>
      </c>
      <c r="AB141" s="786">
        <f t="shared" si="41"/>
        <v>0</v>
      </c>
      <c r="AC141" s="924" t="s">
        <v>465</v>
      </c>
      <c r="AD141" s="786"/>
      <c r="AE141" s="243">
        <v>6</v>
      </c>
      <c r="AF141" s="243">
        <v>7</v>
      </c>
      <c r="AG141" s="243">
        <v>6</v>
      </c>
      <c r="AH141" s="243">
        <v>6</v>
      </c>
      <c r="AI141" s="243">
        <v>5</v>
      </c>
      <c r="AJ141" s="243">
        <f t="shared" si="42"/>
        <v>30</v>
      </c>
      <c r="AK141" s="243">
        <v>44</v>
      </c>
      <c r="AL141" s="243">
        <v>41</v>
      </c>
      <c r="AM141" s="243">
        <v>44</v>
      </c>
      <c r="AN141" s="243"/>
      <c r="AO141" s="243">
        <v>47</v>
      </c>
      <c r="AP141" s="243">
        <v>3</v>
      </c>
      <c r="AQ141" s="243"/>
      <c r="AR141" s="243"/>
      <c r="AS141" s="243">
        <f t="shared" si="43"/>
        <v>3</v>
      </c>
      <c r="AT141" s="243">
        <v>3</v>
      </c>
    </row>
    <row r="142" spans="1:47" s="268" customFormat="1">
      <c r="A142" s="924" t="s">
        <v>561</v>
      </c>
      <c r="B142" s="243"/>
      <c r="C142" s="243"/>
      <c r="D142" s="243">
        <v>116</v>
      </c>
      <c r="E142" s="243">
        <v>130</v>
      </c>
      <c r="F142" s="243">
        <v>122</v>
      </c>
      <c r="G142" s="243">
        <v>115</v>
      </c>
      <c r="H142" s="243">
        <v>112</v>
      </c>
      <c r="I142" s="243">
        <v>116</v>
      </c>
      <c r="J142" s="243">
        <v>86</v>
      </c>
      <c r="K142" s="243">
        <v>92</v>
      </c>
      <c r="L142" s="243">
        <v>67</v>
      </c>
      <c r="M142" s="243">
        <v>76</v>
      </c>
      <c r="N142" s="786">
        <f t="shared" si="38"/>
        <v>503</v>
      </c>
      <c r="O142" s="786">
        <f t="shared" si="39"/>
        <v>529</v>
      </c>
      <c r="P142" s="924" t="s">
        <v>561</v>
      </c>
      <c r="Q142" s="925">
        <v>25</v>
      </c>
      <c r="R142" s="925">
        <v>16</v>
      </c>
      <c r="S142" s="925">
        <v>20</v>
      </c>
      <c r="T142" s="925">
        <v>11</v>
      </c>
      <c r="U142" s="925">
        <v>16</v>
      </c>
      <c r="V142" s="925">
        <v>12</v>
      </c>
      <c r="W142" s="925">
        <v>10</v>
      </c>
      <c r="X142" s="925">
        <v>8</v>
      </c>
      <c r="Y142" s="925">
        <v>16</v>
      </c>
      <c r="Z142" s="925">
        <v>12</v>
      </c>
      <c r="AA142" s="786">
        <f t="shared" si="40"/>
        <v>87</v>
      </c>
      <c r="AB142" s="786">
        <f t="shared" si="41"/>
        <v>59</v>
      </c>
      <c r="AC142" s="924" t="s">
        <v>561</v>
      </c>
      <c r="AD142" s="786"/>
      <c r="AE142" s="243">
        <v>33</v>
      </c>
      <c r="AF142" s="243">
        <v>26</v>
      </c>
      <c r="AG142" s="243">
        <v>23</v>
      </c>
      <c r="AH142" s="243">
        <v>14</v>
      </c>
      <c r="AI142" s="243">
        <v>10</v>
      </c>
      <c r="AJ142" s="243">
        <f t="shared" si="42"/>
        <v>106</v>
      </c>
      <c r="AK142" s="243">
        <v>97</v>
      </c>
      <c r="AL142" s="243">
        <v>97</v>
      </c>
      <c r="AM142" s="243">
        <v>97</v>
      </c>
      <c r="AN142" s="243"/>
      <c r="AO142" s="243">
        <v>33</v>
      </c>
      <c r="AP142" s="243">
        <v>1</v>
      </c>
      <c r="AQ142" s="243"/>
      <c r="AR142" s="243"/>
      <c r="AS142" s="243">
        <f t="shared" si="43"/>
        <v>6</v>
      </c>
      <c r="AT142" s="243">
        <v>6</v>
      </c>
    </row>
    <row r="143" spans="1:47" s="268" customFormat="1">
      <c r="A143" s="924" t="s">
        <v>467</v>
      </c>
      <c r="B143" s="243"/>
      <c r="C143" s="243"/>
      <c r="D143" s="243">
        <v>818</v>
      </c>
      <c r="E143" s="243">
        <v>762</v>
      </c>
      <c r="F143" s="243">
        <v>475</v>
      </c>
      <c r="G143" s="243">
        <v>502</v>
      </c>
      <c r="H143" s="243">
        <v>373</v>
      </c>
      <c r="I143" s="243">
        <v>411</v>
      </c>
      <c r="J143" s="243">
        <v>243</v>
      </c>
      <c r="K143" s="243">
        <v>286</v>
      </c>
      <c r="L143" s="243">
        <v>255</v>
      </c>
      <c r="M143" s="243">
        <v>251</v>
      </c>
      <c r="N143" s="786">
        <f t="shared" si="38"/>
        <v>2164</v>
      </c>
      <c r="O143" s="786">
        <f t="shared" si="39"/>
        <v>2212</v>
      </c>
      <c r="P143" s="924" t="s">
        <v>467</v>
      </c>
      <c r="Q143" s="925">
        <v>212</v>
      </c>
      <c r="R143" s="925">
        <v>178</v>
      </c>
      <c r="S143" s="925">
        <v>109</v>
      </c>
      <c r="T143" s="925">
        <v>98</v>
      </c>
      <c r="U143" s="925">
        <v>102</v>
      </c>
      <c r="V143" s="925">
        <v>88</v>
      </c>
      <c r="W143" s="925">
        <v>39</v>
      </c>
      <c r="X143" s="925">
        <v>47</v>
      </c>
      <c r="Y143" s="925">
        <v>53</v>
      </c>
      <c r="Z143" s="925">
        <v>69</v>
      </c>
      <c r="AA143" s="786">
        <f t="shared" si="40"/>
        <v>515</v>
      </c>
      <c r="AB143" s="786">
        <f t="shared" si="41"/>
        <v>480</v>
      </c>
      <c r="AC143" s="924" t="s">
        <v>467</v>
      </c>
      <c r="AD143" s="786"/>
      <c r="AE143" s="243">
        <v>3</v>
      </c>
      <c r="AF143" s="243">
        <v>3</v>
      </c>
      <c r="AG143" s="243">
        <v>3</v>
      </c>
      <c r="AH143" s="243">
        <v>3</v>
      </c>
      <c r="AI143" s="243">
        <v>3</v>
      </c>
      <c r="AJ143" s="243">
        <f t="shared" si="42"/>
        <v>15</v>
      </c>
      <c r="AK143" s="243">
        <v>18</v>
      </c>
      <c r="AL143" s="243">
        <v>18</v>
      </c>
      <c r="AM143" s="243">
        <v>18</v>
      </c>
      <c r="AN143" s="243"/>
      <c r="AO143" s="243">
        <v>0</v>
      </c>
      <c r="AP143" s="243">
        <v>3</v>
      </c>
      <c r="AQ143" s="243"/>
      <c r="AR143" s="243"/>
      <c r="AS143" s="243">
        <f t="shared" si="43"/>
        <v>18</v>
      </c>
      <c r="AT143" s="243">
        <v>18</v>
      </c>
    </row>
    <row r="144" spans="1:47" s="268" customFormat="1">
      <c r="A144" s="924" t="s">
        <v>468</v>
      </c>
      <c r="B144" s="243"/>
      <c r="C144" s="243"/>
      <c r="D144" s="243">
        <v>70</v>
      </c>
      <c r="E144" s="243">
        <v>78</v>
      </c>
      <c r="F144" s="243">
        <v>60</v>
      </c>
      <c r="G144" s="243">
        <v>72</v>
      </c>
      <c r="H144" s="243">
        <v>48</v>
      </c>
      <c r="I144" s="243">
        <v>60</v>
      </c>
      <c r="J144" s="243">
        <v>50</v>
      </c>
      <c r="K144" s="243">
        <v>62</v>
      </c>
      <c r="L144" s="243">
        <v>57</v>
      </c>
      <c r="M144" s="243">
        <v>48</v>
      </c>
      <c r="N144" s="786">
        <f t="shared" si="38"/>
        <v>285</v>
      </c>
      <c r="O144" s="786">
        <f t="shared" si="39"/>
        <v>320</v>
      </c>
      <c r="P144" s="924" t="s">
        <v>468</v>
      </c>
      <c r="Q144" s="925">
        <v>9</v>
      </c>
      <c r="R144" s="925">
        <v>7</v>
      </c>
      <c r="S144" s="925">
        <v>6</v>
      </c>
      <c r="T144" s="925">
        <v>1</v>
      </c>
      <c r="U144" s="925">
        <v>8</v>
      </c>
      <c r="V144" s="925">
        <v>10</v>
      </c>
      <c r="W144" s="925">
        <v>3</v>
      </c>
      <c r="X144" s="925">
        <v>6</v>
      </c>
      <c r="Y144" s="925">
        <v>8</v>
      </c>
      <c r="Z144" s="925">
        <v>5</v>
      </c>
      <c r="AA144" s="786">
        <f t="shared" si="40"/>
        <v>34</v>
      </c>
      <c r="AB144" s="786">
        <f t="shared" si="41"/>
        <v>29</v>
      </c>
      <c r="AC144" s="924" t="s">
        <v>468</v>
      </c>
      <c r="AD144" s="786"/>
      <c r="AE144" s="243">
        <v>5</v>
      </c>
      <c r="AF144" s="243">
        <v>5</v>
      </c>
      <c r="AG144" s="243">
        <v>5</v>
      </c>
      <c r="AH144" s="243">
        <v>5</v>
      </c>
      <c r="AI144" s="243">
        <v>7</v>
      </c>
      <c r="AJ144" s="243">
        <f t="shared" si="42"/>
        <v>27</v>
      </c>
      <c r="AK144" s="243">
        <v>28</v>
      </c>
      <c r="AL144" s="243">
        <v>27</v>
      </c>
      <c r="AM144" s="243">
        <v>35</v>
      </c>
      <c r="AN144" s="243"/>
      <c r="AO144" s="243">
        <v>36</v>
      </c>
      <c r="AP144" s="243">
        <v>1</v>
      </c>
      <c r="AQ144" s="243"/>
      <c r="AR144" s="243"/>
      <c r="AS144" s="243">
        <f t="shared" si="43"/>
        <v>2</v>
      </c>
      <c r="AT144" s="243">
        <v>2</v>
      </c>
    </row>
    <row r="145" spans="1:46" s="268" customFormat="1">
      <c r="A145" s="924" t="s">
        <v>469</v>
      </c>
      <c r="B145" s="243"/>
      <c r="C145" s="243"/>
      <c r="D145" s="243">
        <v>182</v>
      </c>
      <c r="E145" s="243">
        <v>182</v>
      </c>
      <c r="F145" s="243">
        <v>147</v>
      </c>
      <c r="G145" s="243">
        <v>135</v>
      </c>
      <c r="H145" s="243">
        <v>167</v>
      </c>
      <c r="I145" s="243">
        <v>151</v>
      </c>
      <c r="J145" s="243">
        <v>109</v>
      </c>
      <c r="K145" s="243">
        <v>115</v>
      </c>
      <c r="L145" s="243">
        <v>163</v>
      </c>
      <c r="M145" s="243">
        <v>159</v>
      </c>
      <c r="N145" s="786">
        <f t="shared" si="38"/>
        <v>768</v>
      </c>
      <c r="O145" s="786">
        <f t="shared" si="39"/>
        <v>742</v>
      </c>
      <c r="P145" s="924" t="s">
        <v>469</v>
      </c>
      <c r="Q145" s="925">
        <v>50</v>
      </c>
      <c r="R145" s="925">
        <v>51</v>
      </c>
      <c r="S145" s="925">
        <v>54</v>
      </c>
      <c r="T145" s="925">
        <v>37</v>
      </c>
      <c r="U145" s="925">
        <v>51</v>
      </c>
      <c r="V145" s="925">
        <v>43</v>
      </c>
      <c r="W145" s="925">
        <v>41</v>
      </c>
      <c r="X145" s="925">
        <v>43</v>
      </c>
      <c r="Y145" s="925">
        <v>54</v>
      </c>
      <c r="Z145" s="925">
        <v>49</v>
      </c>
      <c r="AA145" s="786">
        <f t="shared" si="40"/>
        <v>250</v>
      </c>
      <c r="AB145" s="786">
        <f t="shared" si="41"/>
        <v>223</v>
      </c>
      <c r="AC145" s="924" t="s">
        <v>469</v>
      </c>
      <c r="AD145" s="786"/>
      <c r="AE145" s="243">
        <v>7</v>
      </c>
      <c r="AF145" s="243">
        <v>7</v>
      </c>
      <c r="AG145" s="243">
        <v>8</v>
      </c>
      <c r="AH145" s="243">
        <v>6</v>
      </c>
      <c r="AI145" s="243">
        <v>5</v>
      </c>
      <c r="AJ145" s="243">
        <f t="shared" si="42"/>
        <v>33</v>
      </c>
      <c r="AK145" s="243">
        <v>32</v>
      </c>
      <c r="AL145" s="243">
        <v>32</v>
      </c>
      <c r="AM145" s="243">
        <v>35</v>
      </c>
      <c r="AN145" s="243"/>
      <c r="AO145" s="243">
        <v>17</v>
      </c>
      <c r="AP145" s="243">
        <v>2</v>
      </c>
      <c r="AQ145" s="243"/>
      <c r="AR145" s="243"/>
      <c r="AS145" s="243">
        <f t="shared" si="43"/>
        <v>5</v>
      </c>
      <c r="AT145" s="243">
        <v>5</v>
      </c>
    </row>
    <row r="146" spans="1:46" s="268" customFormat="1">
      <c r="A146" s="924" t="s">
        <v>470</v>
      </c>
      <c r="B146" s="243"/>
      <c r="C146" s="243"/>
      <c r="D146" s="243">
        <v>217</v>
      </c>
      <c r="E146" s="243">
        <v>237</v>
      </c>
      <c r="F146" s="243">
        <v>174</v>
      </c>
      <c r="G146" s="243">
        <v>168</v>
      </c>
      <c r="H146" s="243">
        <v>197</v>
      </c>
      <c r="I146" s="243">
        <v>183</v>
      </c>
      <c r="J146" s="243">
        <v>140</v>
      </c>
      <c r="K146" s="243">
        <v>136</v>
      </c>
      <c r="L146" s="243">
        <v>131</v>
      </c>
      <c r="M146" s="243">
        <v>128</v>
      </c>
      <c r="N146" s="786">
        <f t="shared" si="38"/>
        <v>859</v>
      </c>
      <c r="O146" s="786">
        <f t="shared" si="39"/>
        <v>852</v>
      </c>
      <c r="P146" s="924" t="s">
        <v>470</v>
      </c>
      <c r="Q146" s="925">
        <v>66</v>
      </c>
      <c r="R146" s="925">
        <v>51</v>
      </c>
      <c r="S146" s="925">
        <v>59</v>
      </c>
      <c r="T146" s="925">
        <v>45</v>
      </c>
      <c r="U146" s="925">
        <v>65</v>
      </c>
      <c r="V146" s="925">
        <v>63</v>
      </c>
      <c r="W146" s="925">
        <v>35</v>
      </c>
      <c r="X146" s="925">
        <v>34</v>
      </c>
      <c r="Y146" s="925">
        <v>14</v>
      </c>
      <c r="Z146" s="925">
        <v>25</v>
      </c>
      <c r="AA146" s="786">
        <f t="shared" si="40"/>
        <v>239</v>
      </c>
      <c r="AB146" s="786">
        <f t="shared" si="41"/>
        <v>218</v>
      </c>
      <c r="AC146" s="924" t="s">
        <v>470</v>
      </c>
      <c r="AD146" s="786"/>
      <c r="AE146" s="243">
        <v>1</v>
      </c>
      <c r="AF146" s="243">
        <v>1</v>
      </c>
      <c r="AG146" s="243">
        <v>1</v>
      </c>
      <c r="AH146" s="243">
        <v>1</v>
      </c>
      <c r="AI146" s="243">
        <v>1</v>
      </c>
      <c r="AJ146" s="243">
        <f t="shared" si="42"/>
        <v>5</v>
      </c>
      <c r="AK146" s="243">
        <v>5</v>
      </c>
      <c r="AL146" s="243">
        <v>5</v>
      </c>
      <c r="AM146" s="243">
        <v>6</v>
      </c>
      <c r="AN146" s="243"/>
      <c r="AO146" s="243">
        <v>0</v>
      </c>
      <c r="AP146" s="243">
        <v>2</v>
      </c>
      <c r="AQ146" s="243"/>
      <c r="AR146" s="243"/>
      <c r="AS146" s="243">
        <f t="shared" si="43"/>
        <v>6</v>
      </c>
      <c r="AT146" s="243">
        <v>6</v>
      </c>
    </row>
    <row r="147" spans="1:46" s="268" customFormat="1">
      <c r="A147" s="924" t="s">
        <v>471</v>
      </c>
      <c r="B147" s="243"/>
      <c r="C147" s="243"/>
      <c r="D147" s="243">
        <v>5</v>
      </c>
      <c r="E147" s="243">
        <v>6</v>
      </c>
      <c r="F147" s="243">
        <v>4</v>
      </c>
      <c r="G147" s="243">
        <v>4</v>
      </c>
      <c r="H147" s="243">
        <v>4</v>
      </c>
      <c r="I147" s="243">
        <v>0</v>
      </c>
      <c r="J147" s="243">
        <v>5</v>
      </c>
      <c r="K147" s="243">
        <v>3</v>
      </c>
      <c r="L147" s="243">
        <v>11</v>
      </c>
      <c r="M147" s="243">
        <v>6</v>
      </c>
      <c r="N147" s="786">
        <f t="shared" si="38"/>
        <v>29</v>
      </c>
      <c r="O147" s="786">
        <f t="shared" si="39"/>
        <v>19</v>
      </c>
      <c r="P147" s="924" t="s">
        <v>471</v>
      </c>
      <c r="Q147" s="925">
        <v>0</v>
      </c>
      <c r="R147" s="925">
        <v>1</v>
      </c>
      <c r="S147" s="925">
        <v>1</v>
      </c>
      <c r="T147" s="925">
        <v>1</v>
      </c>
      <c r="U147" s="925">
        <v>2</v>
      </c>
      <c r="V147" s="925">
        <v>0</v>
      </c>
      <c r="W147" s="925">
        <v>0</v>
      </c>
      <c r="X147" s="925">
        <v>0</v>
      </c>
      <c r="Y147" s="925">
        <v>9</v>
      </c>
      <c r="Z147" s="925">
        <v>4</v>
      </c>
      <c r="AA147" s="786">
        <f t="shared" si="40"/>
        <v>12</v>
      </c>
      <c r="AB147" s="786">
        <f t="shared" si="41"/>
        <v>6</v>
      </c>
      <c r="AC147" s="924" t="s">
        <v>471</v>
      </c>
      <c r="AD147" s="786"/>
      <c r="AE147" s="243">
        <v>36</v>
      </c>
      <c r="AF147" s="243">
        <v>37</v>
      </c>
      <c r="AG147" s="243">
        <v>34</v>
      </c>
      <c r="AH147" s="243">
        <v>32</v>
      </c>
      <c r="AI147" s="243">
        <v>23</v>
      </c>
      <c r="AJ147" s="243">
        <f t="shared" si="42"/>
        <v>162</v>
      </c>
      <c r="AK147" s="243">
        <v>160</v>
      </c>
      <c r="AL147" s="243">
        <v>154</v>
      </c>
      <c r="AM147" s="243">
        <v>154</v>
      </c>
      <c r="AN147" s="243"/>
      <c r="AO147" s="243">
        <v>14</v>
      </c>
      <c r="AP147" s="243">
        <v>20</v>
      </c>
      <c r="AQ147" s="243"/>
      <c r="AR147" s="243"/>
      <c r="AS147" s="243">
        <f t="shared" si="43"/>
        <v>1</v>
      </c>
      <c r="AT147" s="243">
        <v>1</v>
      </c>
    </row>
    <row r="148" spans="1:46" s="268" customFormat="1">
      <c r="A148" s="924" t="s">
        <v>472</v>
      </c>
      <c r="B148" s="243"/>
      <c r="C148" s="243"/>
      <c r="D148" s="243">
        <v>552</v>
      </c>
      <c r="E148" s="243">
        <v>622</v>
      </c>
      <c r="F148" s="243">
        <v>514</v>
      </c>
      <c r="G148" s="243">
        <v>477</v>
      </c>
      <c r="H148" s="243">
        <v>419</v>
      </c>
      <c r="I148" s="243">
        <v>460</v>
      </c>
      <c r="J148" s="243">
        <v>436</v>
      </c>
      <c r="K148" s="243">
        <v>428</v>
      </c>
      <c r="L148" s="243">
        <v>278</v>
      </c>
      <c r="M148" s="243">
        <v>316</v>
      </c>
      <c r="N148" s="786">
        <f t="shared" si="38"/>
        <v>2199</v>
      </c>
      <c r="O148" s="786">
        <f t="shared" si="39"/>
        <v>2303</v>
      </c>
      <c r="P148" s="924" t="s">
        <v>472</v>
      </c>
      <c r="Q148" s="925">
        <v>104</v>
      </c>
      <c r="R148" s="925">
        <v>88</v>
      </c>
      <c r="S148" s="925">
        <v>80</v>
      </c>
      <c r="T148" s="925">
        <v>45</v>
      </c>
      <c r="U148" s="925">
        <v>73</v>
      </c>
      <c r="V148" s="925">
        <v>68</v>
      </c>
      <c r="W148" s="925">
        <v>55</v>
      </c>
      <c r="X148" s="925">
        <v>79</v>
      </c>
      <c r="Y148" s="925">
        <v>25</v>
      </c>
      <c r="Z148" s="925">
        <v>33</v>
      </c>
      <c r="AA148" s="786">
        <f t="shared" si="40"/>
        <v>337</v>
      </c>
      <c r="AB148" s="786">
        <f t="shared" si="41"/>
        <v>313</v>
      </c>
      <c r="AC148" s="924" t="s">
        <v>472</v>
      </c>
      <c r="AD148" s="786"/>
      <c r="AE148" s="243">
        <v>2</v>
      </c>
      <c r="AF148" s="243">
        <v>2</v>
      </c>
      <c r="AG148" s="243">
        <v>3</v>
      </c>
      <c r="AH148" s="243">
        <v>2</v>
      </c>
      <c r="AI148" s="243">
        <v>2</v>
      </c>
      <c r="AJ148" s="243">
        <f t="shared" si="42"/>
        <v>11</v>
      </c>
      <c r="AK148" s="243">
        <v>13</v>
      </c>
      <c r="AL148" s="243">
        <v>11</v>
      </c>
      <c r="AM148" s="243">
        <v>11</v>
      </c>
      <c r="AN148" s="243"/>
      <c r="AO148" s="243">
        <v>0</v>
      </c>
      <c r="AP148" s="243">
        <v>2</v>
      </c>
      <c r="AQ148" s="243"/>
      <c r="AR148" s="243"/>
      <c r="AS148" s="243">
        <f t="shared" si="43"/>
        <v>32</v>
      </c>
      <c r="AT148" s="243">
        <v>32</v>
      </c>
    </row>
    <row r="149" spans="1:46" s="268" customFormat="1">
      <c r="A149" s="924" t="s">
        <v>473</v>
      </c>
      <c r="B149" s="243"/>
      <c r="C149" s="243"/>
      <c r="D149" s="243">
        <v>28</v>
      </c>
      <c r="E149" s="243">
        <v>30</v>
      </c>
      <c r="F149" s="243">
        <v>33</v>
      </c>
      <c r="G149" s="243">
        <v>34</v>
      </c>
      <c r="H149" s="243">
        <v>23</v>
      </c>
      <c r="I149" s="243">
        <v>35</v>
      </c>
      <c r="J149" s="243">
        <v>12</v>
      </c>
      <c r="K149" s="243">
        <v>27</v>
      </c>
      <c r="L149" s="243">
        <v>7</v>
      </c>
      <c r="M149" s="243">
        <v>14</v>
      </c>
      <c r="N149" s="786">
        <f t="shared" si="38"/>
        <v>103</v>
      </c>
      <c r="O149" s="786">
        <f t="shared" si="39"/>
        <v>140</v>
      </c>
      <c r="P149" s="924" t="s">
        <v>473</v>
      </c>
      <c r="Q149" s="925">
        <v>5</v>
      </c>
      <c r="R149" s="925">
        <v>4</v>
      </c>
      <c r="S149" s="925">
        <v>5</v>
      </c>
      <c r="T149" s="925">
        <v>5</v>
      </c>
      <c r="U149" s="925">
        <v>7</v>
      </c>
      <c r="V149" s="925">
        <v>7</v>
      </c>
      <c r="W149" s="925">
        <v>3</v>
      </c>
      <c r="X149" s="925">
        <v>15</v>
      </c>
      <c r="Y149" s="925">
        <v>1</v>
      </c>
      <c r="Z149" s="925">
        <v>4</v>
      </c>
      <c r="AA149" s="786">
        <f t="shared" si="40"/>
        <v>21</v>
      </c>
      <c r="AB149" s="786">
        <f t="shared" si="41"/>
        <v>35</v>
      </c>
      <c r="AC149" s="924" t="s">
        <v>473</v>
      </c>
      <c r="AD149" s="786"/>
      <c r="AE149" s="243">
        <v>7</v>
      </c>
      <c r="AF149" s="243">
        <v>6</v>
      </c>
      <c r="AG149" s="243">
        <v>7</v>
      </c>
      <c r="AH149" s="243">
        <v>4</v>
      </c>
      <c r="AI149" s="243">
        <v>4</v>
      </c>
      <c r="AJ149" s="243">
        <f t="shared" si="42"/>
        <v>28</v>
      </c>
      <c r="AK149" s="243">
        <v>22</v>
      </c>
      <c r="AL149" s="243">
        <v>21</v>
      </c>
      <c r="AM149" s="243">
        <v>21</v>
      </c>
      <c r="AN149" s="243"/>
      <c r="AO149" s="243">
        <v>0</v>
      </c>
      <c r="AP149" s="243">
        <v>4</v>
      </c>
      <c r="AQ149" s="243"/>
      <c r="AR149" s="243"/>
      <c r="AS149" s="243">
        <f t="shared" si="43"/>
        <v>4</v>
      </c>
      <c r="AT149" s="243">
        <v>4</v>
      </c>
    </row>
    <row r="150" spans="1:46" s="268" customFormat="1">
      <c r="A150" s="926" t="s">
        <v>474</v>
      </c>
      <c r="B150" s="243"/>
      <c r="C150" s="243"/>
      <c r="D150" s="243">
        <v>180</v>
      </c>
      <c r="E150" s="243">
        <v>160</v>
      </c>
      <c r="F150" s="243">
        <v>93</v>
      </c>
      <c r="G150" s="243">
        <v>77</v>
      </c>
      <c r="H150" s="243">
        <v>92</v>
      </c>
      <c r="I150" s="243">
        <v>93</v>
      </c>
      <c r="J150" s="243">
        <v>50</v>
      </c>
      <c r="K150" s="243">
        <v>45</v>
      </c>
      <c r="L150" s="243">
        <v>44</v>
      </c>
      <c r="M150" s="243">
        <v>55</v>
      </c>
      <c r="N150" s="786">
        <f t="shared" si="38"/>
        <v>459</v>
      </c>
      <c r="O150" s="786">
        <f t="shared" si="39"/>
        <v>430</v>
      </c>
      <c r="P150" s="926" t="s">
        <v>474</v>
      </c>
      <c r="Q150" s="925">
        <v>40</v>
      </c>
      <c r="R150" s="925">
        <v>24</v>
      </c>
      <c r="S150" s="925">
        <v>18</v>
      </c>
      <c r="T150" s="925">
        <v>20</v>
      </c>
      <c r="U150" s="925">
        <v>31</v>
      </c>
      <c r="V150" s="925">
        <v>33</v>
      </c>
      <c r="W150" s="925">
        <v>22</v>
      </c>
      <c r="X150" s="925">
        <v>19</v>
      </c>
      <c r="Y150" s="925">
        <v>19</v>
      </c>
      <c r="Z150" s="925">
        <v>38</v>
      </c>
      <c r="AA150" s="786">
        <f t="shared" si="40"/>
        <v>130</v>
      </c>
      <c r="AB150" s="786">
        <f t="shared" si="41"/>
        <v>134</v>
      </c>
      <c r="AC150" s="926" t="s">
        <v>474</v>
      </c>
      <c r="AD150" s="786"/>
      <c r="AE150" s="243">
        <v>4</v>
      </c>
      <c r="AF150" s="243">
        <v>3</v>
      </c>
      <c r="AG150" s="243">
        <v>3</v>
      </c>
      <c r="AH150" s="243">
        <v>3</v>
      </c>
      <c r="AI150" s="243">
        <v>3</v>
      </c>
      <c r="AJ150" s="243">
        <f t="shared" si="42"/>
        <v>16</v>
      </c>
      <c r="AK150" s="243">
        <v>20</v>
      </c>
      <c r="AL150" s="243">
        <v>17</v>
      </c>
      <c r="AM150" s="243">
        <v>14</v>
      </c>
      <c r="AN150" s="243"/>
      <c r="AO150" s="243">
        <v>0</v>
      </c>
      <c r="AP150" s="243">
        <v>2</v>
      </c>
      <c r="AQ150" s="243"/>
      <c r="AR150" s="243"/>
      <c r="AS150" s="243">
        <f t="shared" si="43"/>
        <v>2</v>
      </c>
      <c r="AT150" s="243">
        <v>2</v>
      </c>
    </row>
    <row r="151" spans="1:46" s="268" customFormat="1">
      <c r="A151" s="924" t="s">
        <v>475</v>
      </c>
      <c r="B151" s="243"/>
      <c r="C151" s="243"/>
      <c r="D151" s="243">
        <v>84</v>
      </c>
      <c r="E151" s="243">
        <v>74</v>
      </c>
      <c r="F151" s="243">
        <v>63</v>
      </c>
      <c r="G151" s="243">
        <v>57</v>
      </c>
      <c r="H151" s="243">
        <v>75</v>
      </c>
      <c r="I151" s="243">
        <v>76</v>
      </c>
      <c r="J151" s="243">
        <v>79</v>
      </c>
      <c r="K151" s="243">
        <v>68</v>
      </c>
      <c r="L151" s="243">
        <v>43</v>
      </c>
      <c r="M151" s="243">
        <v>50</v>
      </c>
      <c r="N151" s="786">
        <f t="shared" si="38"/>
        <v>344</v>
      </c>
      <c r="O151" s="786">
        <f t="shared" si="39"/>
        <v>325</v>
      </c>
      <c r="P151" s="924" t="s">
        <v>475</v>
      </c>
      <c r="Q151" s="925">
        <v>12</v>
      </c>
      <c r="R151" s="925">
        <v>15</v>
      </c>
      <c r="S151" s="925">
        <v>17</v>
      </c>
      <c r="T151" s="925">
        <v>13</v>
      </c>
      <c r="U151" s="925">
        <v>23</v>
      </c>
      <c r="V151" s="925">
        <v>22</v>
      </c>
      <c r="W151" s="925">
        <v>12</v>
      </c>
      <c r="X151" s="925">
        <v>16</v>
      </c>
      <c r="Y151" s="925">
        <v>1</v>
      </c>
      <c r="Z151" s="925">
        <v>2</v>
      </c>
      <c r="AA151" s="786">
        <f t="shared" si="40"/>
        <v>65</v>
      </c>
      <c r="AB151" s="786">
        <f t="shared" si="41"/>
        <v>68</v>
      </c>
      <c r="AC151" s="924" t="s">
        <v>475</v>
      </c>
      <c r="AD151" s="786"/>
      <c r="AE151" s="243">
        <v>4</v>
      </c>
      <c r="AF151" s="243">
        <v>4</v>
      </c>
      <c r="AG151" s="243">
        <v>4</v>
      </c>
      <c r="AH151" s="243">
        <v>4</v>
      </c>
      <c r="AI151" s="243">
        <v>4</v>
      </c>
      <c r="AJ151" s="243">
        <f t="shared" si="42"/>
        <v>20</v>
      </c>
      <c r="AK151" s="243">
        <v>28</v>
      </c>
      <c r="AL151" s="243">
        <v>28</v>
      </c>
      <c r="AM151" s="243">
        <v>27</v>
      </c>
      <c r="AN151" s="243"/>
      <c r="AO151" s="243">
        <v>1</v>
      </c>
      <c r="AP151" s="243">
        <v>5</v>
      </c>
      <c r="AQ151" s="243"/>
      <c r="AR151" s="243"/>
      <c r="AS151" s="243">
        <f t="shared" si="43"/>
        <v>3</v>
      </c>
      <c r="AT151" s="243">
        <v>3</v>
      </c>
    </row>
    <row r="152" spans="1:46" s="268" customFormat="1">
      <c r="A152" s="924" t="s">
        <v>476</v>
      </c>
      <c r="B152" s="243"/>
      <c r="C152" s="243"/>
      <c r="D152" s="243">
        <v>102</v>
      </c>
      <c r="E152" s="243">
        <v>111</v>
      </c>
      <c r="F152" s="243">
        <v>83</v>
      </c>
      <c r="G152" s="243">
        <v>88</v>
      </c>
      <c r="H152" s="243">
        <v>109</v>
      </c>
      <c r="I152" s="243">
        <v>123</v>
      </c>
      <c r="J152" s="243">
        <v>48</v>
      </c>
      <c r="K152" s="243">
        <v>62</v>
      </c>
      <c r="L152" s="243">
        <v>74</v>
      </c>
      <c r="M152" s="243">
        <v>80</v>
      </c>
      <c r="N152" s="786">
        <f t="shared" si="38"/>
        <v>416</v>
      </c>
      <c r="O152" s="786">
        <f t="shared" si="39"/>
        <v>464</v>
      </c>
      <c r="P152" s="924" t="s">
        <v>476</v>
      </c>
      <c r="Q152" s="925">
        <v>28</v>
      </c>
      <c r="R152" s="925">
        <v>16</v>
      </c>
      <c r="S152" s="925">
        <v>13</v>
      </c>
      <c r="T152" s="925">
        <v>12</v>
      </c>
      <c r="U152" s="925">
        <v>13</v>
      </c>
      <c r="V152" s="925">
        <v>11</v>
      </c>
      <c r="W152" s="925">
        <v>9</v>
      </c>
      <c r="X152" s="925">
        <v>13</v>
      </c>
      <c r="Y152" s="925">
        <v>15</v>
      </c>
      <c r="Z152" s="925">
        <v>9</v>
      </c>
      <c r="AA152" s="786">
        <f t="shared" si="40"/>
        <v>78</v>
      </c>
      <c r="AB152" s="786">
        <f t="shared" si="41"/>
        <v>61</v>
      </c>
      <c r="AC152" s="924" t="s">
        <v>476</v>
      </c>
      <c r="AD152" s="786"/>
      <c r="AE152" s="243">
        <v>4</v>
      </c>
      <c r="AF152" s="243">
        <v>4</v>
      </c>
      <c r="AG152" s="243">
        <v>5</v>
      </c>
      <c r="AH152" s="243">
        <v>4</v>
      </c>
      <c r="AI152" s="243">
        <v>5</v>
      </c>
      <c r="AJ152" s="243">
        <f t="shared" si="42"/>
        <v>22</v>
      </c>
      <c r="AK152" s="243">
        <v>20</v>
      </c>
      <c r="AL152" s="243">
        <v>20</v>
      </c>
      <c r="AM152" s="243">
        <v>23</v>
      </c>
      <c r="AN152" s="243"/>
      <c r="AO152" s="243">
        <v>0</v>
      </c>
      <c r="AP152" s="243">
        <v>7</v>
      </c>
      <c r="AQ152" s="243"/>
      <c r="AR152" s="243"/>
      <c r="AS152" s="243">
        <f t="shared" si="43"/>
        <v>4</v>
      </c>
      <c r="AT152" s="243">
        <v>4</v>
      </c>
    </row>
    <row r="153" spans="1:46">
      <c r="A153" s="757"/>
      <c r="B153" s="684"/>
      <c r="C153" s="684"/>
      <c r="D153" s="684"/>
      <c r="E153" s="684"/>
      <c r="F153" s="684"/>
      <c r="G153" s="684"/>
      <c r="H153" s="684"/>
      <c r="I153" s="684"/>
      <c r="J153" s="684"/>
      <c r="K153" s="684"/>
      <c r="L153" s="684"/>
      <c r="M153" s="684"/>
      <c r="N153" s="684"/>
      <c r="O153" s="684"/>
      <c r="P153" s="757"/>
      <c r="Q153" s="784"/>
      <c r="R153" s="784"/>
      <c r="S153" s="784"/>
      <c r="T153" s="784"/>
      <c r="U153" s="784"/>
      <c r="V153" s="784"/>
      <c r="W153" s="784"/>
      <c r="X153" s="784"/>
      <c r="Y153" s="784"/>
      <c r="Z153" s="784"/>
      <c r="AA153" s="684"/>
      <c r="AB153" s="684"/>
      <c r="AC153" s="757"/>
      <c r="AD153" s="684"/>
      <c r="AE153" s="684"/>
      <c r="AF153" s="684"/>
      <c r="AG153" s="684"/>
      <c r="AH153" s="684"/>
      <c r="AI153" s="684"/>
      <c r="AJ153" s="684"/>
      <c r="AK153" s="684"/>
      <c r="AL153" s="684"/>
      <c r="AM153" s="684"/>
      <c r="AN153" s="684"/>
      <c r="AO153" s="684"/>
      <c r="AP153" s="440"/>
      <c r="AQ153" s="440"/>
      <c r="AR153" s="684"/>
      <c r="AS153" s="684"/>
      <c r="AT153" s="684"/>
    </row>
    <row r="154" spans="1:46">
      <c r="A154" s="63"/>
      <c r="B154" s="63"/>
      <c r="C154" s="63"/>
      <c r="D154" s="63"/>
      <c r="E154" s="63"/>
      <c r="F154" s="63"/>
      <c r="G154" s="63"/>
      <c r="H154" s="63"/>
      <c r="I154" s="63"/>
      <c r="J154" s="63"/>
      <c r="K154" s="63"/>
      <c r="L154" s="63"/>
      <c r="M154" s="63"/>
      <c r="N154" s="63">
        <f>+N134+O134</f>
        <v>39069</v>
      </c>
      <c r="O154" s="63"/>
      <c r="P154" s="63"/>
      <c r="Q154" s="782"/>
      <c r="R154" s="782"/>
      <c r="S154" s="782"/>
      <c r="T154" s="782"/>
      <c r="U154" s="782"/>
      <c r="V154" s="782"/>
      <c r="W154" s="782"/>
      <c r="X154" s="782"/>
      <c r="Y154" s="782"/>
      <c r="Z154" s="782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436"/>
      <c r="AQ154" s="436"/>
      <c r="AR154" s="63"/>
      <c r="AS154" s="63"/>
      <c r="AT154" s="63"/>
    </row>
    <row r="155" spans="1:46">
      <c r="A155" s="682" t="s">
        <v>502</v>
      </c>
      <c r="B155" s="682"/>
      <c r="C155" s="682"/>
      <c r="D155" s="682"/>
      <c r="E155" s="682"/>
      <c r="F155" s="682"/>
      <c r="G155" s="682"/>
      <c r="H155" s="682"/>
      <c r="I155" s="682"/>
      <c r="J155" s="682"/>
      <c r="K155" s="682"/>
      <c r="L155" s="682"/>
      <c r="M155" s="682"/>
      <c r="N155" s="682"/>
      <c r="O155" s="682"/>
      <c r="P155" s="682" t="s">
        <v>503</v>
      </c>
      <c r="Q155" s="782"/>
      <c r="R155" s="782"/>
      <c r="S155" s="782"/>
      <c r="T155" s="782"/>
      <c r="U155" s="782"/>
      <c r="V155" s="782"/>
      <c r="W155" s="782"/>
      <c r="X155" s="782"/>
      <c r="Y155" s="782"/>
      <c r="Z155" s="782"/>
      <c r="AA155" s="682"/>
      <c r="AB155" s="682"/>
      <c r="AC155" s="682" t="s">
        <v>504</v>
      </c>
      <c r="AD155" s="682"/>
      <c r="AE155" s="682"/>
      <c r="AF155" s="682"/>
      <c r="AG155" s="682"/>
      <c r="AH155" s="682"/>
      <c r="AI155" s="682"/>
      <c r="AJ155" s="682"/>
      <c r="AK155" s="682"/>
      <c r="AL155" s="682"/>
      <c r="AM155" s="682"/>
      <c r="AN155" s="682"/>
      <c r="AO155" s="682"/>
      <c r="AP155" s="245"/>
      <c r="AQ155" s="245"/>
      <c r="AR155" s="63"/>
      <c r="AS155" s="63"/>
      <c r="AT155" s="63"/>
    </row>
    <row r="156" spans="1:46">
      <c r="A156" s="682" t="s">
        <v>372</v>
      </c>
      <c r="B156" s="682"/>
      <c r="C156" s="682"/>
      <c r="D156" s="682"/>
      <c r="E156" s="682"/>
      <c r="F156" s="682"/>
      <c r="G156" s="682"/>
      <c r="H156" s="682"/>
      <c r="I156" s="682"/>
      <c r="J156" s="682"/>
      <c r="K156" s="682"/>
      <c r="L156" s="682"/>
      <c r="M156" s="682"/>
      <c r="N156" s="682"/>
      <c r="O156" s="682"/>
      <c r="P156" s="682" t="s">
        <v>372</v>
      </c>
      <c r="Q156" s="782"/>
      <c r="R156" s="782"/>
      <c r="S156" s="782"/>
      <c r="T156" s="782"/>
      <c r="U156" s="782"/>
      <c r="V156" s="782"/>
      <c r="W156" s="782"/>
      <c r="X156" s="782"/>
      <c r="Y156" s="782"/>
      <c r="Z156" s="782"/>
      <c r="AA156" s="682"/>
      <c r="AB156" s="682"/>
      <c r="AC156" s="682" t="s">
        <v>373</v>
      </c>
      <c r="AD156" s="682"/>
      <c r="AE156" s="682"/>
      <c r="AF156" s="682"/>
      <c r="AG156" s="682"/>
      <c r="AH156" s="682"/>
      <c r="AI156" s="682"/>
      <c r="AJ156" s="682"/>
      <c r="AK156" s="682"/>
      <c r="AL156" s="682"/>
      <c r="AM156" s="682"/>
      <c r="AN156" s="682"/>
      <c r="AO156" s="682"/>
      <c r="AP156" s="245"/>
      <c r="AQ156" s="245"/>
      <c r="AR156" s="63"/>
      <c r="AS156" s="63"/>
      <c r="AT156" s="63"/>
    </row>
    <row r="157" spans="1:46" ht="12" customHeight="1">
      <c r="A157" s="682" t="s">
        <v>1</v>
      </c>
      <c r="B157" s="682"/>
      <c r="C157" s="682"/>
      <c r="D157" s="682"/>
      <c r="E157" s="682"/>
      <c r="F157" s="682"/>
      <c r="G157" s="682"/>
      <c r="H157" s="682"/>
      <c r="I157" s="682"/>
      <c r="J157" s="682"/>
      <c r="K157" s="682"/>
      <c r="L157" s="682"/>
      <c r="M157" s="682"/>
      <c r="N157" s="682"/>
      <c r="O157" s="682"/>
      <c r="P157" s="682" t="s">
        <v>1</v>
      </c>
      <c r="Q157" s="782"/>
      <c r="R157" s="782"/>
      <c r="S157" s="782"/>
      <c r="T157" s="782"/>
      <c r="U157" s="782"/>
      <c r="V157" s="782"/>
      <c r="W157" s="782"/>
      <c r="X157" s="782"/>
      <c r="Y157" s="782"/>
      <c r="Z157" s="782"/>
      <c r="AA157" s="682"/>
      <c r="AB157" s="682"/>
      <c r="AC157" s="682" t="s">
        <v>1</v>
      </c>
      <c r="AD157" s="682"/>
      <c r="AE157" s="682"/>
      <c r="AF157" s="682"/>
      <c r="AG157" s="682"/>
      <c r="AH157" s="682"/>
      <c r="AI157" s="682"/>
      <c r="AJ157" s="682"/>
      <c r="AK157" s="682"/>
      <c r="AL157" s="682"/>
      <c r="AM157" s="682"/>
      <c r="AN157" s="682"/>
      <c r="AO157" s="682"/>
      <c r="AP157" s="245"/>
      <c r="AQ157" s="245"/>
      <c r="AR157" s="63"/>
      <c r="AS157" s="63"/>
      <c r="AT157" s="63"/>
    </row>
    <row r="158" spans="1:46" ht="12" customHeight="1">
      <c r="A158" s="63"/>
      <c r="B158" s="63"/>
      <c r="C158" s="63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782"/>
      <c r="R158" s="782"/>
      <c r="S158" s="782"/>
      <c r="T158" s="782"/>
      <c r="U158" s="782"/>
      <c r="V158" s="782"/>
      <c r="W158" s="782"/>
      <c r="X158" s="782"/>
      <c r="Y158" s="782"/>
      <c r="Z158" s="782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436"/>
      <c r="AQ158" s="436"/>
      <c r="AR158" s="63"/>
      <c r="AS158" s="63"/>
      <c r="AT158" s="63"/>
    </row>
    <row r="159" spans="1:46" ht="12" customHeight="1">
      <c r="A159" s="689" t="s">
        <v>505</v>
      </c>
      <c r="B159" s="63"/>
      <c r="C159" s="63"/>
      <c r="D159" s="63"/>
      <c r="E159" s="63"/>
      <c r="F159" s="63"/>
      <c r="G159" s="63"/>
      <c r="H159" s="63"/>
      <c r="I159" s="63"/>
      <c r="J159" s="63"/>
      <c r="K159" s="63"/>
      <c r="L159" s="63" t="s">
        <v>376</v>
      </c>
      <c r="M159" s="63"/>
      <c r="N159" s="63"/>
      <c r="O159" s="63"/>
      <c r="P159" s="689" t="s">
        <v>505</v>
      </c>
      <c r="Q159" s="782"/>
      <c r="R159" s="782"/>
      <c r="S159" s="782"/>
      <c r="T159" s="782"/>
      <c r="U159" s="782"/>
      <c r="V159" s="782"/>
      <c r="W159" s="782"/>
      <c r="X159" s="782"/>
      <c r="Y159" s="782" t="s">
        <v>376</v>
      </c>
      <c r="Z159" s="782"/>
      <c r="AA159" s="63"/>
      <c r="AB159" s="63"/>
      <c r="AC159" s="689" t="s">
        <v>505</v>
      </c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436" t="s">
        <v>376</v>
      </c>
      <c r="AQ159" s="436"/>
      <c r="AR159" s="63"/>
      <c r="AS159" s="63"/>
      <c r="AT159" s="63"/>
    </row>
    <row r="160" spans="1:46" ht="12" customHeight="1">
      <c r="A160" s="63"/>
      <c r="C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/>
      <c r="P160" s="63"/>
      <c r="Q160" s="782"/>
      <c r="R160" s="782"/>
      <c r="S160" s="782"/>
      <c r="T160" s="782"/>
      <c r="U160" s="782"/>
      <c r="V160" s="782"/>
      <c r="W160" s="782"/>
      <c r="X160" s="782"/>
      <c r="Y160" s="782"/>
      <c r="Z160" s="782"/>
      <c r="AA160" s="63"/>
      <c r="AB160" s="63"/>
      <c r="AC160" s="63"/>
      <c r="AD160" s="63"/>
      <c r="AE160" s="63"/>
      <c r="AF160" s="63"/>
      <c r="AG160" s="63"/>
      <c r="AH160" s="63"/>
      <c r="AI160" s="63"/>
      <c r="AJ160" s="63"/>
      <c r="AK160" s="63"/>
      <c r="AL160" s="63"/>
      <c r="AM160" s="63"/>
      <c r="AN160" s="63"/>
      <c r="AO160" s="63"/>
      <c r="AP160" s="436"/>
      <c r="AQ160" s="436"/>
      <c r="AR160" s="63"/>
      <c r="AS160" s="63"/>
      <c r="AT160" s="63"/>
    </row>
    <row r="161" spans="1:47" ht="18" customHeight="1">
      <c r="A161" s="756"/>
      <c r="B161" s="674" t="s">
        <v>7</v>
      </c>
      <c r="C161" s="675"/>
      <c r="D161" s="674" t="s">
        <v>378</v>
      </c>
      <c r="E161" s="675"/>
      <c r="F161" s="674" t="s">
        <v>379</v>
      </c>
      <c r="G161" s="675"/>
      <c r="H161" s="674" t="s">
        <v>380</v>
      </c>
      <c r="I161" s="675"/>
      <c r="J161" s="674" t="s">
        <v>381</v>
      </c>
      <c r="K161" s="675"/>
      <c r="L161" s="674" t="s">
        <v>382</v>
      </c>
      <c r="M161" s="675"/>
      <c r="N161" s="674" t="s">
        <v>377</v>
      </c>
      <c r="O161" s="675"/>
      <c r="P161" s="756"/>
      <c r="Q161" s="770" t="s">
        <v>378</v>
      </c>
      <c r="R161" s="771"/>
      <c r="S161" s="770" t="s">
        <v>379</v>
      </c>
      <c r="T161" s="771"/>
      <c r="U161" s="770" t="s">
        <v>380</v>
      </c>
      <c r="V161" s="771"/>
      <c r="W161" s="770" t="s">
        <v>381</v>
      </c>
      <c r="X161" s="771"/>
      <c r="Y161" s="770" t="s">
        <v>382</v>
      </c>
      <c r="Z161" s="771"/>
      <c r="AA161" s="674" t="s">
        <v>377</v>
      </c>
      <c r="AB161" s="675"/>
      <c r="AC161" s="249"/>
      <c r="AD161" s="1077" t="s">
        <v>383</v>
      </c>
      <c r="AE161" s="1078"/>
      <c r="AF161" s="1078"/>
      <c r="AG161" s="1078"/>
      <c r="AH161" s="1078"/>
      <c r="AI161" s="1078"/>
      <c r="AJ161" s="1079"/>
      <c r="AK161" s="244" t="s">
        <v>384</v>
      </c>
      <c r="AL161" s="251"/>
      <c r="AM161" s="244" t="s">
        <v>385</v>
      </c>
      <c r="AN161" s="251"/>
      <c r="AO161" s="251"/>
      <c r="AP161" s="251"/>
      <c r="AQ161" s="251"/>
      <c r="AR161" s="250"/>
      <c r="AS161" s="661"/>
      <c r="AT161" s="252" t="s">
        <v>386</v>
      </c>
      <c r="AU161" s="270"/>
    </row>
    <row r="162" spans="1:47" ht="26.25" customHeight="1">
      <c r="A162" s="757" t="s">
        <v>387</v>
      </c>
      <c r="B162" s="677" t="s">
        <v>388</v>
      </c>
      <c r="C162" s="677" t="s">
        <v>389</v>
      </c>
      <c r="D162" s="677" t="s">
        <v>388</v>
      </c>
      <c r="E162" s="677" t="s">
        <v>389</v>
      </c>
      <c r="F162" s="677" t="s">
        <v>388</v>
      </c>
      <c r="G162" s="677" t="s">
        <v>389</v>
      </c>
      <c r="H162" s="677" t="s">
        <v>388</v>
      </c>
      <c r="I162" s="677" t="s">
        <v>389</v>
      </c>
      <c r="J162" s="677" t="s">
        <v>388</v>
      </c>
      <c r="K162" s="677" t="s">
        <v>389</v>
      </c>
      <c r="L162" s="677" t="s">
        <v>388</v>
      </c>
      <c r="M162" s="677" t="s">
        <v>389</v>
      </c>
      <c r="N162" s="677" t="s">
        <v>388</v>
      </c>
      <c r="O162" s="677" t="s">
        <v>389</v>
      </c>
      <c r="P162" s="757" t="s">
        <v>387</v>
      </c>
      <c r="Q162" s="773" t="s">
        <v>388</v>
      </c>
      <c r="R162" s="773" t="s">
        <v>389</v>
      </c>
      <c r="S162" s="773" t="s">
        <v>388</v>
      </c>
      <c r="T162" s="773" t="s">
        <v>389</v>
      </c>
      <c r="U162" s="773" t="s">
        <v>388</v>
      </c>
      <c r="V162" s="773" t="s">
        <v>389</v>
      </c>
      <c r="W162" s="773" t="s">
        <v>388</v>
      </c>
      <c r="X162" s="773" t="s">
        <v>389</v>
      </c>
      <c r="Y162" s="773" t="s">
        <v>388</v>
      </c>
      <c r="Z162" s="773" t="s">
        <v>389</v>
      </c>
      <c r="AA162" s="677" t="s">
        <v>388</v>
      </c>
      <c r="AB162" s="677" t="s">
        <v>389</v>
      </c>
      <c r="AC162" s="253" t="s">
        <v>387</v>
      </c>
      <c r="AD162" s="621" t="s">
        <v>8</v>
      </c>
      <c r="AE162" s="615" t="s">
        <v>396</v>
      </c>
      <c r="AF162" s="615" t="s">
        <v>397</v>
      </c>
      <c r="AG162" s="615" t="s">
        <v>398</v>
      </c>
      <c r="AH162" s="615" t="s">
        <v>399</v>
      </c>
      <c r="AI162" s="615" t="s">
        <v>400</v>
      </c>
      <c r="AJ162" s="622" t="s">
        <v>84</v>
      </c>
      <c r="AK162" s="630" t="s">
        <v>86</v>
      </c>
      <c r="AL162" s="628" t="s">
        <v>9</v>
      </c>
      <c r="AM162" s="627" t="s">
        <v>85</v>
      </c>
      <c r="AN162" s="627" t="s">
        <v>81</v>
      </c>
      <c r="AO162" s="623" t="s">
        <v>82</v>
      </c>
      <c r="AP162" s="623" t="s">
        <v>83</v>
      </c>
      <c r="AQ162" s="623"/>
      <c r="AR162" s="624" t="s">
        <v>377</v>
      </c>
      <c r="AS162" s="625" t="s">
        <v>111</v>
      </c>
      <c r="AT162" s="631" t="s">
        <v>600</v>
      </c>
      <c r="AU162" s="625" t="s">
        <v>87</v>
      </c>
    </row>
    <row r="163" spans="1:47">
      <c r="A163" s="758"/>
      <c r="B163" s="683"/>
      <c r="C163" s="683"/>
      <c r="D163" s="683"/>
      <c r="E163" s="683"/>
      <c r="F163" s="683"/>
      <c r="G163" s="683"/>
      <c r="H163" s="683"/>
      <c r="I163" s="683"/>
      <c r="J163" s="683"/>
      <c r="K163" s="683"/>
      <c r="L163" s="683"/>
      <c r="M163" s="683"/>
      <c r="N163" s="683"/>
      <c r="O163" s="683"/>
      <c r="P163" s="758"/>
      <c r="Q163" s="783"/>
      <c r="R163" s="783"/>
      <c r="S163" s="783"/>
      <c r="T163" s="783"/>
      <c r="U163" s="783"/>
      <c r="V163" s="783"/>
      <c r="W163" s="783"/>
      <c r="X163" s="783"/>
      <c r="Y163" s="783"/>
      <c r="Z163" s="783"/>
      <c r="AA163" s="683"/>
      <c r="AB163" s="683"/>
      <c r="AC163" s="249"/>
      <c r="AD163" s="249"/>
      <c r="AE163" s="438"/>
      <c r="AF163" s="438"/>
      <c r="AG163" s="438"/>
      <c r="AH163" s="438"/>
      <c r="AI163" s="438"/>
      <c r="AJ163" s="249"/>
      <c r="AK163" s="242"/>
      <c r="AL163" s="619"/>
      <c r="AM163" s="242"/>
      <c r="AN163" s="242"/>
      <c r="AO163" s="626"/>
      <c r="AP163" s="242"/>
      <c r="AQ163" s="242"/>
      <c r="AR163" s="438"/>
      <c r="AS163" s="438"/>
      <c r="AT163" s="242"/>
      <c r="AU163" s="254"/>
    </row>
    <row r="164" spans="1:47">
      <c r="A164" s="759" t="s">
        <v>407</v>
      </c>
      <c r="B164" s="46">
        <f t="shared" ref="B164:O164" si="44">SUM(B166:B186)</f>
        <v>0</v>
      </c>
      <c r="C164" s="46">
        <f t="shared" si="44"/>
        <v>0</v>
      </c>
      <c r="D164" s="46">
        <f t="shared" si="44"/>
        <v>6254</v>
      </c>
      <c r="E164" s="46">
        <f t="shared" si="44"/>
        <v>6562</v>
      </c>
      <c r="F164" s="46">
        <f t="shared" si="44"/>
        <v>3835</v>
      </c>
      <c r="G164" s="46">
        <f t="shared" si="44"/>
        <v>4307</v>
      </c>
      <c r="H164" s="46">
        <f t="shared" si="44"/>
        <v>3215</v>
      </c>
      <c r="I164" s="46">
        <f t="shared" si="44"/>
        <v>3536</v>
      </c>
      <c r="J164" s="46">
        <f t="shared" si="44"/>
        <v>2274</v>
      </c>
      <c r="K164" s="46">
        <f t="shared" si="44"/>
        <v>2585</v>
      </c>
      <c r="L164" s="46">
        <f t="shared" si="44"/>
        <v>1813</v>
      </c>
      <c r="M164" s="46">
        <f t="shared" si="44"/>
        <v>2023</v>
      </c>
      <c r="N164" s="46">
        <f t="shared" si="44"/>
        <v>17391</v>
      </c>
      <c r="O164" s="46">
        <f t="shared" si="44"/>
        <v>19013</v>
      </c>
      <c r="P164" s="759" t="s">
        <v>407</v>
      </c>
      <c r="Q164" s="704">
        <f t="shared" ref="Q164:Z164" si="45">SUM(Q166:Q186)</f>
        <v>1784</v>
      </c>
      <c r="R164" s="704">
        <f t="shared" si="45"/>
        <v>1726</v>
      </c>
      <c r="S164" s="704">
        <f t="shared" si="45"/>
        <v>737</v>
      </c>
      <c r="T164" s="704">
        <f t="shared" si="45"/>
        <v>695</v>
      </c>
      <c r="U164" s="704">
        <f t="shared" si="45"/>
        <v>549</v>
      </c>
      <c r="V164" s="704">
        <f t="shared" si="45"/>
        <v>519</v>
      </c>
      <c r="W164" s="704">
        <f t="shared" si="45"/>
        <v>301</v>
      </c>
      <c r="X164" s="704">
        <f t="shared" si="45"/>
        <v>344</v>
      </c>
      <c r="Y164" s="704">
        <f t="shared" si="45"/>
        <v>209</v>
      </c>
      <c r="Z164" s="704">
        <f t="shared" si="45"/>
        <v>215</v>
      </c>
      <c r="AA164" s="46">
        <f>SUM(AA166:AA186)</f>
        <v>3580</v>
      </c>
      <c r="AB164" s="46">
        <f>SUM(AB166:AB186)</f>
        <v>3499</v>
      </c>
      <c r="AC164" s="759" t="s">
        <v>407</v>
      </c>
      <c r="AD164" s="46">
        <f t="shared" ref="AD164:AU164" si="46">SUM(AD166:AD186)</f>
        <v>0</v>
      </c>
      <c r="AE164" s="46">
        <f t="shared" si="46"/>
        <v>304</v>
      </c>
      <c r="AF164" s="46">
        <f t="shared" si="46"/>
        <v>272</v>
      </c>
      <c r="AG164" s="46">
        <f t="shared" si="46"/>
        <v>227</v>
      </c>
      <c r="AH164" s="46">
        <f t="shared" si="46"/>
        <v>146</v>
      </c>
      <c r="AI164" s="46">
        <f t="shared" si="46"/>
        <v>512</v>
      </c>
      <c r="AJ164" s="46">
        <f t="shared" si="46"/>
        <v>1461</v>
      </c>
      <c r="AK164" s="46">
        <f t="shared" si="46"/>
        <v>1050</v>
      </c>
      <c r="AL164" s="46">
        <f t="shared" si="46"/>
        <v>701</v>
      </c>
      <c r="AM164" s="46">
        <f t="shared" si="46"/>
        <v>1126</v>
      </c>
      <c r="AN164" s="46">
        <f t="shared" si="46"/>
        <v>597</v>
      </c>
      <c r="AO164" s="46">
        <f t="shared" si="46"/>
        <v>4</v>
      </c>
      <c r="AP164" s="46">
        <f t="shared" si="46"/>
        <v>256</v>
      </c>
      <c r="AQ164" s="786"/>
      <c r="AR164" s="46">
        <f t="shared" si="46"/>
        <v>1382</v>
      </c>
      <c r="AS164" s="46"/>
      <c r="AT164" s="46">
        <f t="shared" si="46"/>
        <v>0</v>
      </c>
      <c r="AU164" s="150">
        <f t="shared" si="46"/>
        <v>0</v>
      </c>
    </row>
    <row r="165" spans="1:47">
      <c r="A165" s="758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758"/>
      <c r="Q165" s="705"/>
      <c r="R165" s="705"/>
      <c r="S165" s="705"/>
      <c r="T165" s="705"/>
      <c r="U165" s="705"/>
      <c r="V165" s="705"/>
      <c r="W165" s="705"/>
      <c r="X165" s="705"/>
      <c r="Y165" s="705"/>
      <c r="Z165" s="705"/>
      <c r="AA165" s="45"/>
      <c r="AB165" s="45"/>
      <c r="AC165" s="758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243"/>
      <c r="AQ165" s="243"/>
      <c r="AR165" s="45"/>
      <c r="AS165" s="225"/>
      <c r="AT165" s="225"/>
      <c r="AU165" s="230"/>
    </row>
    <row r="166" spans="1:47">
      <c r="A166" s="758" t="s">
        <v>506</v>
      </c>
      <c r="B166" s="45"/>
      <c r="C166" s="45"/>
      <c r="D166" s="973">
        <v>707</v>
      </c>
      <c r="E166" s="973">
        <v>742</v>
      </c>
      <c r="F166" s="973">
        <v>571</v>
      </c>
      <c r="G166" s="973">
        <v>666</v>
      </c>
      <c r="H166" s="973">
        <v>604</v>
      </c>
      <c r="I166" s="973">
        <v>601</v>
      </c>
      <c r="J166" s="973">
        <v>500</v>
      </c>
      <c r="K166" s="973">
        <v>559</v>
      </c>
      <c r="L166" s="973">
        <v>427</v>
      </c>
      <c r="M166" s="973">
        <v>483</v>
      </c>
      <c r="N166" s="46">
        <f t="shared" ref="N166:O186" si="47">D166+F166+H166+J166+L166</f>
        <v>2809</v>
      </c>
      <c r="O166" s="46">
        <f t="shared" si="47"/>
        <v>3051</v>
      </c>
      <c r="P166" s="758" t="s">
        <v>506</v>
      </c>
      <c r="Q166" s="705">
        <v>162</v>
      </c>
      <c r="R166" s="705">
        <v>86</v>
      </c>
      <c r="S166" s="705">
        <v>84</v>
      </c>
      <c r="T166" s="705">
        <v>64</v>
      </c>
      <c r="U166" s="705">
        <v>84</v>
      </c>
      <c r="V166" s="705">
        <v>60</v>
      </c>
      <c r="W166" s="705">
        <v>72</v>
      </c>
      <c r="X166" s="705">
        <v>63</v>
      </c>
      <c r="Y166" s="705">
        <v>49</v>
      </c>
      <c r="Z166" s="705">
        <v>58</v>
      </c>
      <c r="AA166" s="46">
        <f t="shared" ref="AA166:AA186" si="48">Q166+S166+U166+W166+Y166</f>
        <v>451</v>
      </c>
      <c r="AB166" s="46">
        <f t="shared" ref="AB166:AB186" si="49">R166+T166+V166+X166+Z166</f>
        <v>331</v>
      </c>
      <c r="AC166" s="758" t="s">
        <v>506</v>
      </c>
      <c r="AD166" s="46"/>
      <c r="AE166" s="45">
        <v>27</v>
      </c>
      <c r="AF166" s="45">
        <v>25</v>
      </c>
      <c r="AG166" s="45">
        <v>23</v>
      </c>
      <c r="AH166" s="45">
        <v>21</v>
      </c>
      <c r="AI166" s="45">
        <v>20</v>
      </c>
      <c r="AJ166" s="45">
        <f t="shared" ref="AJ166:AJ186" si="50">SUM(AD166:AI166)</f>
        <v>116</v>
      </c>
      <c r="AK166" s="45">
        <v>178</v>
      </c>
      <c r="AL166" s="45">
        <v>176</v>
      </c>
      <c r="AM166" s="45">
        <v>222</v>
      </c>
      <c r="AN166" s="45">
        <v>183</v>
      </c>
      <c r="AO166" s="45">
        <v>0</v>
      </c>
      <c r="AP166" s="243">
        <v>21</v>
      </c>
      <c r="AQ166" s="243"/>
      <c r="AR166" s="45">
        <f>+AM166+AP166</f>
        <v>243</v>
      </c>
      <c r="AS166" s="45"/>
      <c r="AT166" s="45"/>
      <c r="AU166" s="230"/>
    </row>
    <row r="167" spans="1:47">
      <c r="A167" s="758" t="s">
        <v>507</v>
      </c>
      <c r="B167" s="45"/>
      <c r="C167" s="45"/>
      <c r="D167" s="971">
        <v>556</v>
      </c>
      <c r="E167" s="971">
        <v>496</v>
      </c>
      <c r="F167" s="971">
        <v>320</v>
      </c>
      <c r="G167" s="971">
        <v>354</v>
      </c>
      <c r="H167" s="971">
        <v>225</v>
      </c>
      <c r="I167" s="971">
        <v>256</v>
      </c>
      <c r="J167" s="973">
        <v>175</v>
      </c>
      <c r="K167" s="973">
        <v>236</v>
      </c>
      <c r="L167" s="973">
        <v>102</v>
      </c>
      <c r="M167" s="973">
        <v>102</v>
      </c>
      <c r="N167" s="46">
        <f t="shared" si="47"/>
        <v>1378</v>
      </c>
      <c r="O167" s="46">
        <f t="shared" si="47"/>
        <v>1444</v>
      </c>
      <c r="P167" s="758" t="s">
        <v>507</v>
      </c>
      <c r="Q167" s="705">
        <v>158</v>
      </c>
      <c r="R167" s="705">
        <v>130</v>
      </c>
      <c r="S167" s="705">
        <v>41</v>
      </c>
      <c r="T167" s="705">
        <v>39</v>
      </c>
      <c r="U167" s="705">
        <v>36</v>
      </c>
      <c r="V167" s="705">
        <v>21</v>
      </c>
      <c r="W167" s="705">
        <v>13</v>
      </c>
      <c r="X167" s="705">
        <v>18</v>
      </c>
      <c r="Y167" s="705">
        <v>22</v>
      </c>
      <c r="Z167" s="705">
        <v>13</v>
      </c>
      <c r="AA167" s="46">
        <f t="shared" si="48"/>
        <v>270</v>
      </c>
      <c r="AB167" s="46">
        <f t="shared" si="49"/>
        <v>221</v>
      </c>
      <c r="AC167" s="758" t="s">
        <v>507</v>
      </c>
      <c r="AD167" s="46"/>
      <c r="AE167" s="45">
        <v>31</v>
      </c>
      <c r="AF167" s="45">
        <v>29</v>
      </c>
      <c r="AG167" s="45">
        <v>29</v>
      </c>
      <c r="AH167" s="45">
        <v>28</v>
      </c>
      <c r="AI167" s="45">
        <v>156</v>
      </c>
      <c r="AJ167" s="45">
        <f t="shared" si="50"/>
        <v>273</v>
      </c>
      <c r="AK167" s="45">
        <v>89</v>
      </c>
      <c r="AL167" s="45">
        <v>7</v>
      </c>
      <c r="AM167" s="45">
        <v>37</v>
      </c>
      <c r="AN167" s="45">
        <v>0</v>
      </c>
      <c r="AO167" s="45">
        <v>1</v>
      </c>
      <c r="AP167" s="243">
        <v>53</v>
      </c>
      <c r="AQ167" s="243"/>
      <c r="AR167" s="45">
        <f t="shared" ref="AR167:AR186" si="51">+AM167+AP167</f>
        <v>90</v>
      </c>
      <c r="AS167" s="45"/>
      <c r="AT167" s="45"/>
      <c r="AU167" s="230"/>
    </row>
    <row r="168" spans="1:47">
      <c r="A168" s="758" t="s">
        <v>508</v>
      </c>
      <c r="B168" s="45"/>
      <c r="C168" s="45"/>
      <c r="D168" s="974">
        <v>548</v>
      </c>
      <c r="E168" s="974">
        <v>632</v>
      </c>
      <c r="F168" s="974">
        <v>236</v>
      </c>
      <c r="G168" s="974">
        <v>297</v>
      </c>
      <c r="H168" s="974">
        <v>175</v>
      </c>
      <c r="I168" s="974">
        <v>182</v>
      </c>
      <c r="J168" s="974">
        <v>89</v>
      </c>
      <c r="K168" s="974">
        <v>112</v>
      </c>
      <c r="L168" s="974">
        <v>50</v>
      </c>
      <c r="M168" s="974">
        <v>65</v>
      </c>
      <c r="N168" s="46">
        <f t="shared" si="47"/>
        <v>1098</v>
      </c>
      <c r="O168" s="46">
        <f t="shared" si="47"/>
        <v>1288</v>
      </c>
      <c r="P168" s="758" t="s">
        <v>508</v>
      </c>
      <c r="Q168" s="705">
        <v>161</v>
      </c>
      <c r="R168" s="705">
        <v>223</v>
      </c>
      <c r="S168" s="705">
        <v>68</v>
      </c>
      <c r="T168" s="705">
        <v>84</v>
      </c>
      <c r="U168" s="705">
        <v>33</v>
      </c>
      <c r="V168" s="705">
        <v>25</v>
      </c>
      <c r="W168" s="705">
        <v>10</v>
      </c>
      <c r="X168" s="705">
        <v>12</v>
      </c>
      <c r="Y168" s="705">
        <v>6</v>
      </c>
      <c r="Z168" s="705">
        <v>7</v>
      </c>
      <c r="AA168" s="46">
        <f t="shared" si="48"/>
        <v>278</v>
      </c>
      <c r="AB168" s="46">
        <f t="shared" si="49"/>
        <v>351</v>
      </c>
      <c r="AC168" s="758" t="s">
        <v>508</v>
      </c>
      <c r="AD168" s="46"/>
      <c r="AE168" s="45">
        <v>31</v>
      </c>
      <c r="AF168" s="45">
        <v>24</v>
      </c>
      <c r="AG168" s="45">
        <v>10</v>
      </c>
      <c r="AH168" s="45">
        <v>8</v>
      </c>
      <c r="AI168" s="45">
        <v>106</v>
      </c>
      <c r="AJ168" s="45">
        <f t="shared" si="50"/>
        <v>179</v>
      </c>
      <c r="AK168" s="45">
        <v>68</v>
      </c>
      <c r="AL168" s="45">
        <v>6</v>
      </c>
      <c r="AM168" s="45">
        <v>25</v>
      </c>
      <c r="AN168" s="45">
        <v>0</v>
      </c>
      <c r="AO168" s="45">
        <v>1</v>
      </c>
      <c r="AP168" s="243">
        <v>46</v>
      </c>
      <c r="AQ168" s="243"/>
      <c r="AR168" s="45">
        <f t="shared" si="51"/>
        <v>71</v>
      </c>
      <c r="AS168" s="45"/>
      <c r="AT168" s="45"/>
      <c r="AU168" s="230"/>
    </row>
    <row r="169" spans="1:47">
      <c r="A169" s="758" t="s">
        <v>509</v>
      </c>
      <c r="B169" s="45"/>
      <c r="C169" s="45"/>
      <c r="D169" s="971">
        <v>764</v>
      </c>
      <c r="E169" s="971">
        <v>858</v>
      </c>
      <c r="F169" s="971">
        <v>292</v>
      </c>
      <c r="G169" s="971">
        <v>388</v>
      </c>
      <c r="H169" s="971">
        <v>252</v>
      </c>
      <c r="I169" s="971">
        <v>352</v>
      </c>
      <c r="J169" s="973">
        <v>129</v>
      </c>
      <c r="K169" s="973">
        <v>97</v>
      </c>
      <c r="L169" s="973">
        <v>132</v>
      </c>
      <c r="M169" s="973">
        <v>156</v>
      </c>
      <c r="N169" s="46">
        <f t="shared" si="47"/>
        <v>1569</v>
      </c>
      <c r="O169" s="46">
        <f t="shared" si="47"/>
        <v>1851</v>
      </c>
      <c r="P169" s="758" t="s">
        <v>509</v>
      </c>
      <c r="Q169" s="705">
        <v>299</v>
      </c>
      <c r="R169" s="705">
        <v>294</v>
      </c>
      <c r="S169" s="705">
        <v>64</v>
      </c>
      <c r="T169" s="705">
        <v>93</v>
      </c>
      <c r="U169" s="705">
        <v>45</v>
      </c>
      <c r="V169" s="705">
        <v>62</v>
      </c>
      <c r="W169" s="705">
        <v>19</v>
      </c>
      <c r="X169" s="705">
        <v>13</v>
      </c>
      <c r="Y169" s="705">
        <v>40</v>
      </c>
      <c r="Z169" s="705">
        <v>30</v>
      </c>
      <c r="AA169" s="46">
        <f t="shared" si="48"/>
        <v>467</v>
      </c>
      <c r="AB169" s="46">
        <f t="shared" si="49"/>
        <v>492</v>
      </c>
      <c r="AC169" s="758" t="s">
        <v>509</v>
      </c>
      <c r="AD169" s="46"/>
      <c r="AE169" s="45">
        <v>45</v>
      </c>
      <c r="AF169" s="45">
        <v>40</v>
      </c>
      <c r="AG169" s="45">
        <v>40</v>
      </c>
      <c r="AH169" s="45">
        <v>6</v>
      </c>
      <c r="AI169" s="45">
        <v>7</v>
      </c>
      <c r="AJ169" s="45">
        <f t="shared" si="50"/>
        <v>138</v>
      </c>
      <c r="AK169" s="45">
        <v>82</v>
      </c>
      <c r="AL169" s="45">
        <v>78</v>
      </c>
      <c r="AM169" s="45">
        <v>76</v>
      </c>
      <c r="AN169" s="45">
        <v>27</v>
      </c>
      <c r="AO169" s="45">
        <v>0</v>
      </c>
      <c r="AP169" s="243">
        <v>3</v>
      </c>
      <c r="AQ169" s="243"/>
      <c r="AR169" s="45">
        <f t="shared" si="51"/>
        <v>79</v>
      </c>
      <c r="AS169" s="45"/>
      <c r="AT169" s="45"/>
      <c r="AU169" s="230"/>
    </row>
    <row r="170" spans="1:47">
      <c r="A170" s="758" t="s">
        <v>510</v>
      </c>
      <c r="B170" s="45"/>
      <c r="C170" s="45"/>
      <c r="D170" s="973">
        <v>82</v>
      </c>
      <c r="E170" s="971">
        <v>94</v>
      </c>
      <c r="F170" s="971">
        <v>72</v>
      </c>
      <c r="G170" s="971">
        <v>82</v>
      </c>
      <c r="H170" s="971">
        <v>43</v>
      </c>
      <c r="I170" s="971">
        <v>59</v>
      </c>
      <c r="J170" s="971">
        <v>28</v>
      </c>
      <c r="K170" s="971">
        <v>54</v>
      </c>
      <c r="L170" s="971">
        <v>40</v>
      </c>
      <c r="M170" s="971">
        <v>58</v>
      </c>
      <c r="N170" s="46">
        <f t="shared" si="47"/>
        <v>265</v>
      </c>
      <c r="O170" s="46">
        <f t="shared" si="47"/>
        <v>347</v>
      </c>
      <c r="P170" s="758" t="s">
        <v>510</v>
      </c>
      <c r="Q170" s="705">
        <v>14</v>
      </c>
      <c r="R170" s="705">
        <v>12</v>
      </c>
      <c r="S170" s="705">
        <v>26</v>
      </c>
      <c r="T170" s="705">
        <v>13</v>
      </c>
      <c r="U170" s="705">
        <v>10</v>
      </c>
      <c r="V170" s="705">
        <v>9</v>
      </c>
      <c r="W170" s="705">
        <v>0</v>
      </c>
      <c r="X170" s="705">
        <v>3</v>
      </c>
      <c r="Y170" s="705">
        <v>1</v>
      </c>
      <c r="Z170" s="705">
        <v>6</v>
      </c>
      <c r="AA170" s="46">
        <f t="shared" si="48"/>
        <v>51</v>
      </c>
      <c r="AB170" s="46">
        <f t="shared" si="49"/>
        <v>43</v>
      </c>
      <c r="AC170" s="758" t="s">
        <v>510</v>
      </c>
      <c r="AD170" s="46"/>
      <c r="AE170" s="45">
        <v>4</v>
      </c>
      <c r="AF170" s="45">
        <v>3</v>
      </c>
      <c r="AG170" s="45">
        <v>3</v>
      </c>
      <c r="AH170" s="45">
        <v>3</v>
      </c>
      <c r="AI170" s="45">
        <v>3</v>
      </c>
      <c r="AJ170" s="45">
        <f t="shared" si="50"/>
        <v>16</v>
      </c>
      <c r="AK170" s="45">
        <v>26</v>
      </c>
      <c r="AL170" s="45">
        <v>25</v>
      </c>
      <c r="AM170" s="45">
        <v>25</v>
      </c>
      <c r="AN170" s="45">
        <v>21</v>
      </c>
      <c r="AO170" s="45">
        <v>0</v>
      </c>
      <c r="AP170" s="243">
        <v>3</v>
      </c>
      <c r="AQ170" s="243"/>
      <c r="AR170" s="45">
        <f t="shared" si="51"/>
        <v>28</v>
      </c>
      <c r="AS170" s="45"/>
      <c r="AT170" s="45"/>
      <c r="AU170" s="230"/>
    </row>
    <row r="171" spans="1:47">
      <c r="A171" s="758" t="s">
        <v>511</v>
      </c>
      <c r="B171" s="45"/>
      <c r="C171" s="45"/>
      <c r="D171" s="971">
        <v>343</v>
      </c>
      <c r="E171" s="971">
        <v>344</v>
      </c>
      <c r="F171" s="971">
        <v>183</v>
      </c>
      <c r="G171" s="971">
        <v>184</v>
      </c>
      <c r="H171" s="971">
        <v>155</v>
      </c>
      <c r="I171" s="971">
        <v>131</v>
      </c>
      <c r="J171" s="973">
        <v>67</v>
      </c>
      <c r="K171" s="973">
        <v>102</v>
      </c>
      <c r="L171" s="973">
        <v>62</v>
      </c>
      <c r="M171" s="973">
        <v>101</v>
      </c>
      <c r="N171" s="46">
        <f t="shared" si="47"/>
        <v>810</v>
      </c>
      <c r="O171" s="46">
        <f t="shared" si="47"/>
        <v>862</v>
      </c>
      <c r="P171" s="758" t="s">
        <v>511</v>
      </c>
      <c r="Q171" s="705">
        <v>166</v>
      </c>
      <c r="R171" s="705">
        <v>144</v>
      </c>
      <c r="S171" s="705">
        <v>69</v>
      </c>
      <c r="T171" s="705">
        <v>48</v>
      </c>
      <c r="U171" s="705">
        <v>50</v>
      </c>
      <c r="V171" s="705">
        <v>30</v>
      </c>
      <c r="W171" s="705">
        <v>13</v>
      </c>
      <c r="X171" s="705">
        <v>28</v>
      </c>
      <c r="Y171" s="705">
        <v>19</v>
      </c>
      <c r="Z171" s="705">
        <v>30</v>
      </c>
      <c r="AA171" s="46">
        <f t="shared" si="48"/>
        <v>317</v>
      </c>
      <c r="AB171" s="46">
        <f t="shared" si="49"/>
        <v>280</v>
      </c>
      <c r="AC171" s="758" t="s">
        <v>511</v>
      </c>
      <c r="AD171" s="46"/>
      <c r="AE171" s="45">
        <v>22</v>
      </c>
      <c r="AF171" s="45">
        <v>22</v>
      </c>
      <c r="AG171" s="45">
        <v>21</v>
      </c>
      <c r="AH171" s="45">
        <v>10</v>
      </c>
      <c r="AI171" s="45">
        <v>5</v>
      </c>
      <c r="AJ171" s="45">
        <f t="shared" si="50"/>
        <v>80</v>
      </c>
      <c r="AK171" s="45">
        <v>49</v>
      </c>
      <c r="AL171" s="45">
        <v>48</v>
      </c>
      <c r="AM171" s="45">
        <v>53</v>
      </c>
      <c r="AN171" s="45">
        <v>31</v>
      </c>
      <c r="AO171" s="45">
        <v>0</v>
      </c>
      <c r="AP171" s="243">
        <v>0</v>
      </c>
      <c r="AQ171" s="243"/>
      <c r="AR171" s="45">
        <f t="shared" si="51"/>
        <v>53</v>
      </c>
      <c r="AS171" s="45"/>
      <c r="AT171" s="45"/>
      <c r="AU171" s="230"/>
    </row>
    <row r="172" spans="1:47">
      <c r="A172" s="758" t="s">
        <v>512</v>
      </c>
      <c r="B172" s="45"/>
      <c r="C172" s="45"/>
      <c r="D172" s="973">
        <v>288</v>
      </c>
      <c r="E172" s="973">
        <v>294</v>
      </c>
      <c r="F172" s="973">
        <v>118</v>
      </c>
      <c r="G172" s="971">
        <v>117</v>
      </c>
      <c r="H172" s="971">
        <v>80</v>
      </c>
      <c r="I172" s="971">
        <v>113</v>
      </c>
      <c r="J172" s="973">
        <v>49</v>
      </c>
      <c r="K172" s="973">
        <v>64</v>
      </c>
      <c r="L172" s="973">
        <v>42</v>
      </c>
      <c r="M172" s="973">
        <v>34</v>
      </c>
      <c r="N172" s="46">
        <f t="shared" si="47"/>
        <v>577</v>
      </c>
      <c r="O172" s="46">
        <f t="shared" si="47"/>
        <v>622</v>
      </c>
      <c r="P172" s="758" t="s">
        <v>512</v>
      </c>
      <c r="Q172" s="705">
        <v>104</v>
      </c>
      <c r="R172" s="705">
        <v>117</v>
      </c>
      <c r="S172" s="705">
        <v>27</v>
      </c>
      <c r="T172" s="705">
        <v>19</v>
      </c>
      <c r="U172" s="705">
        <v>9</v>
      </c>
      <c r="V172" s="705">
        <v>17</v>
      </c>
      <c r="W172" s="705">
        <v>3</v>
      </c>
      <c r="X172" s="705">
        <v>6</v>
      </c>
      <c r="Y172" s="705">
        <v>3</v>
      </c>
      <c r="Z172" s="705">
        <v>2</v>
      </c>
      <c r="AA172" s="46">
        <f t="shared" si="48"/>
        <v>146</v>
      </c>
      <c r="AB172" s="46">
        <f t="shared" si="49"/>
        <v>161</v>
      </c>
      <c r="AC172" s="758" t="s">
        <v>512</v>
      </c>
      <c r="AD172" s="46"/>
      <c r="AE172" s="45">
        <v>18</v>
      </c>
      <c r="AF172" s="45">
        <v>14</v>
      </c>
      <c r="AG172" s="45">
        <v>14</v>
      </c>
      <c r="AH172" s="45">
        <v>4</v>
      </c>
      <c r="AI172" s="45">
        <v>3</v>
      </c>
      <c r="AJ172" s="45">
        <f t="shared" si="50"/>
        <v>53</v>
      </c>
      <c r="AK172" s="45">
        <v>29</v>
      </c>
      <c r="AL172" s="45">
        <v>29</v>
      </c>
      <c r="AM172" s="45">
        <v>29</v>
      </c>
      <c r="AN172" s="45">
        <v>6</v>
      </c>
      <c r="AO172" s="45">
        <v>0</v>
      </c>
      <c r="AP172" s="243">
        <v>3</v>
      </c>
      <c r="AQ172" s="243"/>
      <c r="AR172" s="45">
        <f t="shared" si="51"/>
        <v>32</v>
      </c>
      <c r="AS172" s="45"/>
      <c r="AT172" s="45"/>
      <c r="AU172" s="230"/>
    </row>
    <row r="173" spans="1:47">
      <c r="A173" s="758" t="s">
        <v>513</v>
      </c>
      <c r="B173" s="45"/>
      <c r="C173" s="45"/>
      <c r="D173" s="971">
        <v>141</v>
      </c>
      <c r="E173" s="971">
        <v>133</v>
      </c>
      <c r="F173" s="971">
        <v>88</v>
      </c>
      <c r="G173" s="971">
        <v>88</v>
      </c>
      <c r="H173" s="971">
        <v>75</v>
      </c>
      <c r="I173" s="971">
        <v>73</v>
      </c>
      <c r="J173" s="973">
        <v>42</v>
      </c>
      <c r="K173" s="973">
        <v>61</v>
      </c>
      <c r="L173" s="973">
        <v>34</v>
      </c>
      <c r="M173" s="973">
        <v>28</v>
      </c>
      <c r="N173" s="46">
        <f t="shared" si="47"/>
        <v>380</v>
      </c>
      <c r="O173" s="46">
        <f t="shared" si="47"/>
        <v>383</v>
      </c>
      <c r="P173" s="758" t="s">
        <v>513</v>
      </c>
      <c r="Q173" s="705">
        <v>18</v>
      </c>
      <c r="R173" s="705">
        <v>13</v>
      </c>
      <c r="S173" s="705">
        <v>11</v>
      </c>
      <c r="T173" s="705">
        <v>8</v>
      </c>
      <c r="U173" s="705">
        <v>16</v>
      </c>
      <c r="V173" s="705">
        <v>16</v>
      </c>
      <c r="W173" s="705">
        <v>10</v>
      </c>
      <c r="X173" s="705">
        <v>13</v>
      </c>
      <c r="Y173" s="705">
        <v>0</v>
      </c>
      <c r="Z173" s="705">
        <v>2</v>
      </c>
      <c r="AA173" s="46">
        <f t="shared" si="48"/>
        <v>55</v>
      </c>
      <c r="AB173" s="46">
        <f t="shared" si="49"/>
        <v>52</v>
      </c>
      <c r="AC173" s="758" t="s">
        <v>513</v>
      </c>
      <c r="AD173" s="46"/>
      <c r="AE173" s="45">
        <v>8</v>
      </c>
      <c r="AF173" s="45">
        <v>6</v>
      </c>
      <c r="AG173" s="45">
        <v>3</v>
      </c>
      <c r="AH173" s="45">
        <v>2</v>
      </c>
      <c r="AI173" s="45">
        <v>28</v>
      </c>
      <c r="AJ173" s="45">
        <f t="shared" si="50"/>
        <v>47</v>
      </c>
      <c r="AK173" s="45">
        <v>25</v>
      </c>
      <c r="AL173" s="45">
        <v>2</v>
      </c>
      <c r="AM173" s="45">
        <v>16</v>
      </c>
      <c r="AN173" s="45">
        <v>0</v>
      </c>
      <c r="AO173" s="45">
        <v>1</v>
      </c>
      <c r="AP173" s="243">
        <v>9</v>
      </c>
      <c r="AQ173" s="243"/>
      <c r="AR173" s="45">
        <f t="shared" si="51"/>
        <v>25</v>
      </c>
      <c r="AS173" s="45"/>
      <c r="AT173" s="45"/>
      <c r="AU173" s="230"/>
    </row>
    <row r="174" spans="1:47">
      <c r="A174" s="758" t="s">
        <v>514</v>
      </c>
      <c r="B174" s="45"/>
      <c r="C174" s="45"/>
      <c r="D174" s="973">
        <v>140</v>
      </c>
      <c r="E174" s="973">
        <v>195</v>
      </c>
      <c r="F174" s="973">
        <v>69</v>
      </c>
      <c r="G174" s="973">
        <v>98</v>
      </c>
      <c r="H174" s="973">
        <v>53</v>
      </c>
      <c r="I174" s="973">
        <v>91</v>
      </c>
      <c r="J174" s="973">
        <v>32</v>
      </c>
      <c r="K174" s="973">
        <v>39</v>
      </c>
      <c r="L174" s="973">
        <v>24</v>
      </c>
      <c r="M174" s="973">
        <v>25</v>
      </c>
      <c r="N174" s="46">
        <f t="shared" si="47"/>
        <v>318</v>
      </c>
      <c r="O174" s="46">
        <f t="shared" si="47"/>
        <v>448</v>
      </c>
      <c r="P174" s="758" t="s">
        <v>514</v>
      </c>
      <c r="Q174" s="705">
        <v>59</v>
      </c>
      <c r="R174" s="705">
        <v>85</v>
      </c>
      <c r="S174" s="705">
        <v>16</v>
      </c>
      <c r="T174" s="705">
        <v>33</v>
      </c>
      <c r="U174" s="705">
        <v>3</v>
      </c>
      <c r="V174" s="705">
        <v>10</v>
      </c>
      <c r="W174" s="705">
        <v>2</v>
      </c>
      <c r="X174" s="705">
        <v>4</v>
      </c>
      <c r="Y174" s="705">
        <v>1</v>
      </c>
      <c r="Z174" s="705">
        <v>1</v>
      </c>
      <c r="AA174" s="46">
        <f t="shared" si="48"/>
        <v>81</v>
      </c>
      <c r="AB174" s="46">
        <f t="shared" si="49"/>
        <v>133</v>
      </c>
      <c r="AC174" s="758" t="s">
        <v>514</v>
      </c>
      <c r="AD174" s="46"/>
      <c r="AE174" s="45">
        <v>12</v>
      </c>
      <c r="AF174" s="45">
        <v>12</v>
      </c>
      <c r="AG174" s="45">
        <v>11</v>
      </c>
      <c r="AH174" s="45">
        <v>1</v>
      </c>
      <c r="AI174" s="45">
        <v>1</v>
      </c>
      <c r="AJ174" s="45">
        <f t="shared" si="50"/>
        <v>37</v>
      </c>
      <c r="AK174" s="45">
        <v>20</v>
      </c>
      <c r="AL174" s="45">
        <v>20</v>
      </c>
      <c r="AM174" s="45">
        <v>20</v>
      </c>
      <c r="AN174" s="45">
        <v>6</v>
      </c>
      <c r="AO174" s="45">
        <v>0</v>
      </c>
      <c r="AP174" s="243">
        <v>1</v>
      </c>
      <c r="AQ174" s="243"/>
      <c r="AR174" s="45">
        <f t="shared" si="51"/>
        <v>21</v>
      </c>
      <c r="AS174" s="45"/>
      <c r="AT174" s="45"/>
      <c r="AU174" s="230"/>
    </row>
    <row r="175" spans="1:47">
      <c r="A175" s="758" t="s">
        <v>515</v>
      </c>
      <c r="B175" s="45"/>
      <c r="C175" s="45"/>
      <c r="N175" s="46">
        <f t="shared" si="47"/>
        <v>0</v>
      </c>
      <c r="O175" s="46">
        <f t="shared" si="47"/>
        <v>0</v>
      </c>
      <c r="P175" s="758" t="s">
        <v>515</v>
      </c>
      <c r="Q175" s="705"/>
      <c r="R175" s="705"/>
      <c r="S175" s="705"/>
      <c r="T175" s="705"/>
      <c r="U175" s="705"/>
      <c r="V175" s="705"/>
      <c r="W175" s="705"/>
      <c r="X175" s="705"/>
      <c r="Y175" s="705"/>
      <c r="Z175" s="705"/>
      <c r="AA175" s="46">
        <f t="shared" si="48"/>
        <v>0</v>
      </c>
      <c r="AB175" s="46">
        <f t="shared" si="49"/>
        <v>0</v>
      </c>
      <c r="AC175" s="758" t="s">
        <v>515</v>
      </c>
      <c r="AD175" s="46"/>
      <c r="AE175" s="45"/>
      <c r="AF175" s="45"/>
      <c r="AG175" s="45"/>
      <c r="AH175" s="45"/>
      <c r="AI175" s="45"/>
      <c r="AJ175" s="45">
        <f t="shared" si="50"/>
        <v>0</v>
      </c>
      <c r="AK175" s="45"/>
      <c r="AL175" s="45"/>
      <c r="AM175" s="45">
        <v>0</v>
      </c>
      <c r="AN175" s="45"/>
      <c r="AO175" s="45">
        <v>0</v>
      </c>
      <c r="AP175" s="243">
        <v>0</v>
      </c>
      <c r="AQ175" s="243"/>
      <c r="AR175" s="45">
        <f t="shared" si="51"/>
        <v>0</v>
      </c>
      <c r="AS175" s="45"/>
      <c r="AT175" s="45"/>
      <c r="AU175" s="230"/>
    </row>
    <row r="176" spans="1:47">
      <c r="A176" s="758" t="s">
        <v>516</v>
      </c>
      <c r="B176" s="45"/>
      <c r="C176" s="45"/>
      <c r="D176" s="971">
        <v>51</v>
      </c>
      <c r="E176" s="971">
        <v>41</v>
      </c>
      <c r="F176" s="971">
        <v>42</v>
      </c>
      <c r="G176" s="971">
        <v>42</v>
      </c>
      <c r="H176" s="971">
        <v>40</v>
      </c>
      <c r="I176" s="971">
        <v>22</v>
      </c>
      <c r="J176" s="971">
        <v>35</v>
      </c>
      <c r="K176" s="971">
        <v>27</v>
      </c>
      <c r="L176" s="971">
        <v>17</v>
      </c>
      <c r="M176" s="971">
        <v>20</v>
      </c>
      <c r="N176" s="46">
        <f t="shared" si="47"/>
        <v>185</v>
      </c>
      <c r="O176" s="46">
        <f t="shared" si="47"/>
        <v>152</v>
      </c>
      <c r="P176" s="758" t="s">
        <v>516</v>
      </c>
      <c r="Q176" s="705">
        <v>9</v>
      </c>
      <c r="R176" s="705">
        <v>11</v>
      </c>
      <c r="S176" s="705">
        <v>4</v>
      </c>
      <c r="T176" s="705">
        <v>3</v>
      </c>
      <c r="U176" s="705">
        <v>4</v>
      </c>
      <c r="V176" s="705">
        <v>1</v>
      </c>
      <c r="W176" s="705">
        <v>7</v>
      </c>
      <c r="X176" s="705">
        <v>3</v>
      </c>
      <c r="Y176" s="705">
        <v>2</v>
      </c>
      <c r="Z176" s="705">
        <v>1</v>
      </c>
      <c r="AA176" s="46">
        <f t="shared" si="48"/>
        <v>26</v>
      </c>
      <c r="AB176" s="46">
        <f t="shared" si="49"/>
        <v>19</v>
      </c>
      <c r="AC176" s="758" t="s">
        <v>516</v>
      </c>
      <c r="AD176" s="46"/>
      <c r="AE176" s="45">
        <v>2</v>
      </c>
      <c r="AF176" s="45">
        <v>3</v>
      </c>
      <c r="AG176" s="45">
        <v>3</v>
      </c>
      <c r="AH176" s="45">
        <v>2</v>
      </c>
      <c r="AI176" s="45">
        <v>1</v>
      </c>
      <c r="AJ176" s="45">
        <f t="shared" si="50"/>
        <v>11</v>
      </c>
      <c r="AK176" s="45">
        <v>9</v>
      </c>
      <c r="AL176" s="45">
        <v>9</v>
      </c>
      <c r="AM176" s="45">
        <v>9</v>
      </c>
      <c r="AN176" s="45">
        <v>5</v>
      </c>
      <c r="AO176" s="45">
        <v>0</v>
      </c>
      <c r="AP176" s="243">
        <v>1</v>
      </c>
      <c r="AQ176" s="243"/>
      <c r="AR176" s="45">
        <f t="shared" si="51"/>
        <v>10</v>
      </c>
      <c r="AS176" s="45"/>
      <c r="AT176" s="45"/>
      <c r="AU176" s="230"/>
    </row>
    <row r="177" spans="1:47">
      <c r="A177" s="758" t="s">
        <v>517</v>
      </c>
      <c r="B177" s="45"/>
      <c r="C177" s="45"/>
      <c r="D177" s="971">
        <v>144</v>
      </c>
      <c r="E177" s="971">
        <v>167</v>
      </c>
      <c r="F177" s="971">
        <v>121</v>
      </c>
      <c r="G177" s="971">
        <v>139</v>
      </c>
      <c r="H177" s="971">
        <v>130</v>
      </c>
      <c r="I177" s="971">
        <v>142</v>
      </c>
      <c r="J177" s="973">
        <v>72</v>
      </c>
      <c r="K177" s="973">
        <v>89</v>
      </c>
      <c r="L177" s="973">
        <v>76</v>
      </c>
      <c r="M177" s="973">
        <v>60</v>
      </c>
      <c r="N177" s="46">
        <f t="shared" si="47"/>
        <v>543</v>
      </c>
      <c r="O177" s="46">
        <f t="shared" si="47"/>
        <v>597</v>
      </c>
      <c r="P177" s="758" t="s">
        <v>517</v>
      </c>
      <c r="Q177" s="705">
        <v>20</v>
      </c>
      <c r="R177" s="705">
        <v>26</v>
      </c>
      <c r="S177" s="705">
        <v>20</v>
      </c>
      <c r="T177" s="705">
        <v>23</v>
      </c>
      <c r="U177" s="705">
        <v>19</v>
      </c>
      <c r="V177" s="705">
        <v>20</v>
      </c>
      <c r="W177" s="705">
        <v>6</v>
      </c>
      <c r="X177" s="705">
        <v>11</v>
      </c>
      <c r="Y177" s="705">
        <v>3</v>
      </c>
      <c r="Z177" s="705">
        <v>7</v>
      </c>
      <c r="AA177" s="46">
        <f t="shared" si="48"/>
        <v>68</v>
      </c>
      <c r="AB177" s="46">
        <f t="shared" si="49"/>
        <v>87</v>
      </c>
      <c r="AC177" s="758" t="s">
        <v>517</v>
      </c>
      <c r="AD177" s="46"/>
      <c r="AE177" s="45">
        <v>10</v>
      </c>
      <c r="AF177" s="45">
        <v>5</v>
      </c>
      <c r="AG177" s="45">
        <v>6</v>
      </c>
      <c r="AH177" s="45">
        <v>4</v>
      </c>
      <c r="AI177" s="45">
        <v>4</v>
      </c>
      <c r="AJ177" s="45">
        <f t="shared" si="50"/>
        <v>29</v>
      </c>
      <c r="AK177" s="45">
        <v>42</v>
      </c>
      <c r="AL177" s="45">
        <v>42</v>
      </c>
      <c r="AM177" s="45">
        <v>42</v>
      </c>
      <c r="AN177" s="45">
        <v>36</v>
      </c>
      <c r="AO177" s="45">
        <v>0</v>
      </c>
      <c r="AP177" s="243">
        <v>3</v>
      </c>
      <c r="AQ177" s="243"/>
      <c r="AR177" s="45">
        <f t="shared" si="51"/>
        <v>45</v>
      </c>
      <c r="AS177" s="45"/>
      <c r="AT177" s="45"/>
      <c r="AU177" s="230"/>
    </row>
    <row r="178" spans="1:47">
      <c r="A178" s="758" t="s">
        <v>518</v>
      </c>
      <c r="B178" s="45"/>
      <c r="C178" s="45"/>
      <c r="D178" s="971">
        <v>197</v>
      </c>
      <c r="E178" s="971">
        <v>213</v>
      </c>
      <c r="F178" s="971">
        <v>181</v>
      </c>
      <c r="G178" s="971">
        <v>188</v>
      </c>
      <c r="H178" s="971">
        <v>157</v>
      </c>
      <c r="I178" s="971">
        <v>161</v>
      </c>
      <c r="J178" s="973">
        <v>142</v>
      </c>
      <c r="K178" s="973">
        <v>141</v>
      </c>
      <c r="L178" s="973">
        <v>78</v>
      </c>
      <c r="M178" s="973">
        <v>101</v>
      </c>
      <c r="N178" s="46">
        <f t="shared" si="47"/>
        <v>755</v>
      </c>
      <c r="O178" s="46">
        <f t="shared" si="47"/>
        <v>804</v>
      </c>
      <c r="P178" s="758" t="s">
        <v>518</v>
      </c>
      <c r="Q178" s="705">
        <v>23</v>
      </c>
      <c r="R178" s="705">
        <v>18</v>
      </c>
      <c r="S178" s="705">
        <v>28</v>
      </c>
      <c r="T178" s="705">
        <v>24</v>
      </c>
      <c r="U178" s="705">
        <v>21</v>
      </c>
      <c r="V178" s="705">
        <v>20</v>
      </c>
      <c r="W178" s="705">
        <v>26</v>
      </c>
      <c r="X178" s="705">
        <v>10</v>
      </c>
      <c r="Y178" s="705">
        <v>2</v>
      </c>
      <c r="Z178" s="705">
        <v>0</v>
      </c>
      <c r="AA178" s="46">
        <f t="shared" si="48"/>
        <v>100</v>
      </c>
      <c r="AB178" s="46">
        <f t="shared" si="49"/>
        <v>72</v>
      </c>
      <c r="AC178" s="758" t="s">
        <v>518</v>
      </c>
      <c r="AD178" s="46"/>
      <c r="AE178" s="45">
        <v>13</v>
      </c>
      <c r="AF178" s="45">
        <v>14</v>
      </c>
      <c r="AG178" s="45">
        <v>13</v>
      </c>
      <c r="AH178" s="45">
        <v>12</v>
      </c>
      <c r="AI178" s="45">
        <v>66</v>
      </c>
      <c r="AJ178" s="45">
        <f t="shared" si="50"/>
        <v>118</v>
      </c>
      <c r="AK178" s="45">
        <v>95</v>
      </c>
      <c r="AL178" s="45">
        <v>1</v>
      </c>
      <c r="AM178" s="45">
        <v>76</v>
      </c>
      <c r="AN178" s="45">
        <v>0</v>
      </c>
      <c r="AO178" s="45">
        <v>0</v>
      </c>
      <c r="AP178" s="243">
        <v>33</v>
      </c>
      <c r="AQ178" s="243"/>
      <c r="AR178" s="45">
        <f t="shared" si="51"/>
        <v>109</v>
      </c>
      <c r="AS178" s="45"/>
      <c r="AT178" s="45"/>
      <c r="AU178" s="230"/>
    </row>
    <row r="179" spans="1:47">
      <c r="A179" s="758" t="s">
        <v>519</v>
      </c>
      <c r="B179" s="45"/>
      <c r="C179" s="45"/>
      <c r="D179" s="971">
        <v>168</v>
      </c>
      <c r="E179" s="971">
        <v>140</v>
      </c>
      <c r="F179" s="971">
        <v>118</v>
      </c>
      <c r="G179" s="971">
        <v>112</v>
      </c>
      <c r="H179" s="971">
        <v>102</v>
      </c>
      <c r="I179" s="971">
        <v>103</v>
      </c>
      <c r="J179" s="973">
        <v>104</v>
      </c>
      <c r="K179" s="973">
        <v>85</v>
      </c>
      <c r="L179" s="973">
        <v>59</v>
      </c>
      <c r="M179" s="973">
        <v>67</v>
      </c>
      <c r="N179" s="46">
        <f t="shared" si="47"/>
        <v>551</v>
      </c>
      <c r="O179" s="46">
        <f t="shared" si="47"/>
        <v>507</v>
      </c>
      <c r="P179" s="758" t="s">
        <v>519</v>
      </c>
      <c r="Q179" s="705">
        <v>16</v>
      </c>
      <c r="R179" s="705">
        <v>17</v>
      </c>
      <c r="S179" s="705">
        <v>15</v>
      </c>
      <c r="T179" s="705">
        <v>8</v>
      </c>
      <c r="U179" s="705">
        <v>12</v>
      </c>
      <c r="V179" s="705">
        <v>16</v>
      </c>
      <c r="W179" s="705">
        <v>12</v>
      </c>
      <c r="X179" s="705">
        <v>14</v>
      </c>
      <c r="Y179" s="705">
        <v>6</v>
      </c>
      <c r="Z179" s="705">
        <v>12</v>
      </c>
      <c r="AA179" s="46">
        <f t="shared" si="48"/>
        <v>61</v>
      </c>
      <c r="AB179" s="46">
        <f t="shared" si="49"/>
        <v>67</v>
      </c>
      <c r="AC179" s="758" t="s">
        <v>519</v>
      </c>
      <c r="AD179" s="46"/>
      <c r="AE179" s="45">
        <v>6</v>
      </c>
      <c r="AF179" s="45">
        <v>6</v>
      </c>
      <c r="AG179" s="45">
        <v>5</v>
      </c>
      <c r="AH179" s="45">
        <v>3</v>
      </c>
      <c r="AI179" s="45">
        <v>26</v>
      </c>
      <c r="AJ179" s="45">
        <f t="shared" si="50"/>
        <v>46</v>
      </c>
      <c r="AK179" s="45">
        <v>35</v>
      </c>
      <c r="AL179" s="45">
        <v>2</v>
      </c>
      <c r="AM179" s="45">
        <v>27</v>
      </c>
      <c r="AN179" s="45">
        <v>0</v>
      </c>
      <c r="AO179" s="45">
        <v>1</v>
      </c>
      <c r="AP179" s="243">
        <v>15</v>
      </c>
      <c r="AQ179" s="243"/>
      <c r="AR179" s="45">
        <f t="shared" si="51"/>
        <v>42</v>
      </c>
      <c r="AS179" s="45"/>
      <c r="AT179" s="45"/>
      <c r="AU179" s="230"/>
    </row>
    <row r="180" spans="1:47">
      <c r="A180" s="758" t="s">
        <v>520</v>
      </c>
      <c r="B180" s="45"/>
      <c r="C180" s="45"/>
      <c r="D180" s="971">
        <v>114</v>
      </c>
      <c r="E180" s="971">
        <v>115</v>
      </c>
      <c r="F180" s="971">
        <v>110</v>
      </c>
      <c r="G180" s="971">
        <v>88</v>
      </c>
      <c r="H180" s="971">
        <v>43</v>
      </c>
      <c r="I180" s="971">
        <v>47</v>
      </c>
      <c r="J180" s="971">
        <v>33</v>
      </c>
      <c r="K180" s="971">
        <v>45</v>
      </c>
      <c r="L180" s="971">
        <v>32</v>
      </c>
      <c r="M180" s="971">
        <v>35</v>
      </c>
      <c r="N180" s="46">
        <f t="shared" si="47"/>
        <v>332</v>
      </c>
      <c r="O180" s="46">
        <f t="shared" si="47"/>
        <v>330</v>
      </c>
      <c r="P180" s="758" t="s">
        <v>520</v>
      </c>
      <c r="Q180" s="705">
        <v>20</v>
      </c>
      <c r="R180" s="705">
        <v>13</v>
      </c>
      <c r="S180" s="705">
        <v>20</v>
      </c>
      <c r="T180" s="705">
        <v>5</v>
      </c>
      <c r="U180" s="705">
        <v>8</v>
      </c>
      <c r="V180" s="705">
        <v>5</v>
      </c>
      <c r="W180" s="705">
        <v>8</v>
      </c>
      <c r="X180" s="705">
        <v>29</v>
      </c>
      <c r="Y180" s="705">
        <v>1</v>
      </c>
      <c r="Z180" s="705">
        <v>5</v>
      </c>
      <c r="AA180" s="46">
        <f t="shared" si="48"/>
        <v>57</v>
      </c>
      <c r="AB180" s="46">
        <f t="shared" si="49"/>
        <v>57</v>
      </c>
      <c r="AC180" s="758" t="s">
        <v>520</v>
      </c>
      <c r="AD180" s="46"/>
      <c r="AE180" s="45">
        <v>15</v>
      </c>
      <c r="AF180" s="45">
        <v>11</v>
      </c>
      <c r="AG180" s="45">
        <v>4</v>
      </c>
      <c r="AH180" s="45">
        <v>4</v>
      </c>
      <c r="AI180" s="45">
        <v>4</v>
      </c>
      <c r="AJ180" s="45">
        <f t="shared" si="50"/>
        <v>38</v>
      </c>
      <c r="AK180" s="45">
        <v>33</v>
      </c>
      <c r="AL180" s="45">
        <v>32</v>
      </c>
      <c r="AM180" s="45">
        <v>33</v>
      </c>
      <c r="AN180" s="45">
        <v>17</v>
      </c>
      <c r="AO180" s="45">
        <v>0</v>
      </c>
      <c r="AP180" s="243">
        <v>5</v>
      </c>
      <c r="AQ180" s="243"/>
      <c r="AR180" s="45">
        <f t="shared" si="51"/>
        <v>38</v>
      </c>
      <c r="AS180" s="45"/>
      <c r="AT180" s="45"/>
      <c r="AU180" s="230"/>
    </row>
    <row r="181" spans="1:47">
      <c r="A181" s="758" t="s">
        <v>521</v>
      </c>
      <c r="D181" s="973">
        <v>119</v>
      </c>
      <c r="E181" s="973">
        <v>98</v>
      </c>
      <c r="F181" s="973">
        <v>116</v>
      </c>
      <c r="G181" s="973">
        <v>124</v>
      </c>
      <c r="H181" s="973">
        <v>106</v>
      </c>
      <c r="I181" s="973">
        <v>80</v>
      </c>
      <c r="J181" s="973">
        <v>64</v>
      </c>
      <c r="K181" s="973">
        <v>73</v>
      </c>
      <c r="L181" s="973">
        <v>68</v>
      </c>
      <c r="M181" s="973">
        <v>73</v>
      </c>
      <c r="N181" s="46">
        <f t="shared" si="47"/>
        <v>473</v>
      </c>
      <c r="O181" s="46">
        <f t="shared" si="47"/>
        <v>448</v>
      </c>
      <c r="P181" s="758" t="s">
        <v>521</v>
      </c>
      <c r="Q181" s="705">
        <v>19</v>
      </c>
      <c r="R181" s="705">
        <v>21</v>
      </c>
      <c r="S181" s="705">
        <v>25</v>
      </c>
      <c r="T181" s="705">
        <v>26</v>
      </c>
      <c r="U181" s="705">
        <v>14</v>
      </c>
      <c r="V181" s="705">
        <v>11</v>
      </c>
      <c r="W181" s="705">
        <v>11</v>
      </c>
      <c r="X181" s="705">
        <v>13</v>
      </c>
      <c r="Y181" s="705">
        <v>5</v>
      </c>
      <c r="Z181" s="705">
        <v>3</v>
      </c>
      <c r="AA181" s="46">
        <f t="shared" si="48"/>
        <v>74</v>
      </c>
      <c r="AB181" s="46">
        <f t="shared" si="49"/>
        <v>74</v>
      </c>
      <c r="AC181" s="758" t="s">
        <v>521</v>
      </c>
      <c r="AD181" s="46"/>
      <c r="AE181" s="45">
        <v>7</v>
      </c>
      <c r="AF181" s="45">
        <v>7</v>
      </c>
      <c r="AG181" s="45">
        <v>7</v>
      </c>
      <c r="AH181" s="45">
        <v>6</v>
      </c>
      <c r="AI181" s="45">
        <v>5</v>
      </c>
      <c r="AJ181" s="45">
        <f t="shared" si="50"/>
        <v>32</v>
      </c>
      <c r="AK181" s="45">
        <v>37</v>
      </c>
      <c r="AL181" s="45">
        <v>36</v>
      </c>
      <c r="AM181" s="45">
        <v>34</v>
      </c>
      <c r="AN181" s="45">
        <v>24</v>
      </c>
      <c r="AO181" s="45">
        <v>0</v>
      </c>
      <c r="AP181" s="243">
        <v>4</v>
      </c>
      <c r="AQ181" s="243"/>
      <c r="AR181" s="45">
        <f t="shared" si="51"/>
        <v>38</v>
      </c>
      <c r="AS181" s="45"/>
      <c r="AT181" s="45"/>
      <c r="AU181" s="230"/>
    </row>
    <row r="182" spans="1:47">
      <c r="A182" s="758" t="s">
        <v>522</v>
      </c>
      <c r="B182" s="45"/>
      <c r="C182" s="45"/>
      <c r="D182" s="971">
        <v>800</v>
      </c>
      <c r="E182" s="971">
        <v>859</v>
      </c>
      <c r="F182" s="971">
        <v>447</v>
      </c>
      <c r="G182" s="971">
        <v>501</v>
      </c>
      <c r="H182" s="971">
        <v>322</v>
      </c>
      <c r="I182" s="971">
        <v>476</v>
      </c>
      <c r="J182" s="971">
        <v>216</v>
      </c>
      <c r="K182" s="971">
        <v>269</v>
      </c>
      <c r="L182" s="971">
        <v>123</v>
      </c>
      <c r="M182" s="971">
        <v>148</v>
      </c>
      <c r="N182" s="46">
        <f t="shared" si="47"/>
        <v>1908</v>
      </c>
      <c r="O182" s="46">
        <f t="shared" si="47"/>
        <v>2253</v>
      </c>
      <c r="P182" s="758" t="s">
        <v>522</v>
      </c>
      <c r="Q182" s="705">
        <v>288</v>
      </c>
      <c r="R182" s="705">
        <v>337</v>
      </c>
      <c r="S182" s="705">
        <v>87</v>
      </c>
      <c r="T182" s="705">
        <v>110</v>
      </c>
      <c r="U182" s="705">
        <v>94</v>
      </c>
      <c r="V182" s="705">
        <v>137</v>
      </c>
      <c r="W182" s="705">
        <v>28</v>
      </c>
      <c r="X182" s="705">
        <v>46</v>
      </c>
      <c r="Y182" s="705">
        <v>12</v>
      </c>
      <c r="Z182" s="705">
        <v>15</v>
      </c>
      <c r="AA182" s="46">
        <f t="shared" si="48"/>
        <v>509</v>
      </c>
      <c r="AB182" s="46">
        <f t="shared" si="49"/>
        <v>645</v>
      </c>
      <c r="AC182" s="758" t="s">
        <v>522</v>
      </c>
      <c r="AD182" s="46"/>
      <c r="AE182" s="45"/>
      <c r="AF182" s="45"/>
      <c r="AG182" s="45"/>
      <c r="AH182" s="45"/>
      <c r="AI182" s="45"/>
      <c r="AJ182" s="45">
        <f t="shared" si="50"/>
        <v>0</v>
      </c>
      <c r="AK182" s="45"/>
      <c r="AL182" s="45"/>
      <c r="AM182" s="45">
        <v>142</v>
      </c>
      <c r="AN182" s="45">
        <v>62</v>
      </c>
      <c r="AO182" s="45">
        <v>0</v>
      </c>
      <c r="AP182" s="243">
        <v>9</v>
      </c>
      <c r="AQ182" s="243"/>
      <c r="AR182" s="45">
        <f t="shared" si="51"/>
        <v>151</v>
      </c>
      <c r="AS182" s="45"/>
      <c r="AT182" s="45"/>
      <c r="AU182" s="230"/>
    </row>
    <row r="183" spans="1:47">
      <c r="A183" s="758" t="s">
        <v>523</v>
      </c>
      <c r="B183" s="45"/>
      <c r="C183" s="45"/>
      <c r="D183" s="971">
        <v>385</v>
      </c>
      <c r="E183" s="971">
        <v>420</v>
      </c>
      <c r="F183" s="971">
        <v>350</v>
      </c>
      <c r="G183" s="971">
        <v>337</v>
      </c>
      <c r="H183" s="971">
        <v>307</v>
      </c>
      <c r="I183" s="971">
        <v>294</v>
      </c>
      <c r="J183" s="971">
        <v>245</v>
      </c>
      <c r="K183" s="971">
        <v>265</v>
      </c>
      <c r="L183" s="971">
        <v>264</v>
      </c>
      <c r="M183" s="973">
        <v>226</v>
      </c>
      <c r="N183" s="46">
        <f t="shared" si="47"/>
        <v>1551</v>
      </c>
      <c r="O183" s="46">
        <f t="shared" si="47"/>
        <v>1542</v>
      </c>
      <c r="P183" s="758" t="s">
        <v>523</v>
      </c>
      <c r="Q183" s="705">
        <v>48</v>
      </c>
      <c r="R183" s="705">
        <v>37</v>
      </c>
      <c r="S183" s="705">
        <v>42</v>
      </c>
      <c r="T183" s="705">
        <v>35</v>
      </c>
      <c r="U183" s="705">
        <v>40</v>
      </c>
      <c r="V183" s="705">
        <v>33</v>
      </c>
      <c r="W183" s="705">
        <v>27</v>
      </c>
      <c r="X183" s="705">
        <v>27</v>
      </c>
      <c r="Y183" s="705">
        <v>22</v>
      </c>
      <c r="Z183" s="705">
        <v>11</v>
      </c>
      <c r="AA183" s="46">
        <f t="shared" si="48"/>
        <v>179</v>
      </c>
      <c r="AB183" s="46">
        <f t="shared" si="49"/>
        <v>143</v>
      </c>
      <c r="AC183" s="758" t="s">
        <v>523</v>
      </c>
      <c r="AD183" s="46"/>
      <c r="AE183" s="45">
        <v>25</v>
      </c>
      <c r="AF183" s="45">
        <v>23</v>
      </c>
      <c r="AG183" s="45">
        <v>22</v>
      </c>
      <c r="AH183" s="45">
        <v>21</v>
      </c>
      <c r="AI183" s="45">
        <v>20</v>
      </c>
      <c r="AJ183" s="45">
        <f t="shared" si="50"/>
        <v>111</v>
      </c>
      <c r="AK183" s="45">
        <v>128</v>
      </c>
      <c r="AL183" s="45">
        <v>124</v>
      </c>
      <c r="AM183" s="45">
        <v>146</v>
      </c>
      <c r="AN183" s="45">
        <v>126</v>
      </c>
      <c r="AO183" s="45">
        <v>0</v>
      </c>
      <c r="AP183" s="243">
        <v>26</v>
      </c>
      <c r="AQ183" s="243"/>
      <c r="AR183" s="45">
        <f t="shared" si="51"/>
        <v>172</v>
      </c>
      <c r="AS183" s="45"/>
      <c r="AT183" s="45"/>
      <c r="AU183" s="230"/>
    </row>
    <row r="184" spans="1:47">
      <c r="A184" s="758" t="s">
        <v>524</v>
      </c>
      <c r="B184" s="45"/>
      <c r="C184" s="45"/>
      <c r="D184" s="971">
        <v>80</v>
      </c>
      <c r="E184" s="971">
        <v>94</v>
      </c>
      <c r="F184" s="971">
        <v>62</v>
      </c>
      <c r="G184" s="971">
        <v>64</v>
      </c>
      <c r="H184" s="971">
        <v>69</v>
      </c>
      <c r="I184" s="971">
        <v>57</v>
      </c>
      <c r="J184" s="973">
        <v>23</v>
      </c>
      <c r="K184" s="973">
        <v>39</v>
      </c>
      <c r="L184" s="973">
        <v>24</v>
      </c>
      <c r="M184" s="973">
        <v>29</v>
      </c>
      <c r="N184" s="46">
        <f t="shared" si="47"/>
        <v>258</v>
      </c>
      <c r="O184" s="46">
        <f t="shared" si="47"/>
        <v>283</v>
      </c>
      <c r="P184" s="758" t="s">
        <v>524</v>
      </c>
      <c r="Q184" s="705">
        <v>14</v>
      </c>
      <c r="R184" s="705">
        <v>11</v>
      </c>
      <c r="S184" s="705">
        <v>11</v>
      </c>
      <c r="T184" s="705">
        <v>3</v>
      </c>
      <c r="U184" s="705">
        <v>15</v>
      </c>
      <c r="V184" s="705">
        <v>5</v>
      </c>
      <c r="W184" s="705">
        <v>4</v>
      </c>
      <c r="X184" s="705">
        <v>6</v>
      </c>
      <c r="Y184" s="705">
        <v>2</v>
      </c>
      <c r="Z184" s="705">
        <v>2</v>
      </c>
      <c r="AA184" s="46">
        <f t="shared" si="48"/>
        <v>46</v>
      </c>
      <c r="AB184" s="46">
        <f t="shared" si="49"/>
        <v>27</v>
      </c>
      <c r="AC184" s="758" t="s">
        <v>524</v>
      </c>
      <c r="AD184" s="46"/>
      <c r="AE184" s="45">
        <v>4</v>
      </c>
      <c r="AF184" s="45">
        <v>4</v>
      </c>
      <c r="AG184" s="45">
        <v>1</v>
      </c>
      <c r="AH184" s="45">
        <v>1</v>
      </c>
      <c r="AI184" s="45">
        <v>14</v>
      </c>
      <c r="AJ184" s="45">
        <f t="shared" si="50"/>
        <v>24</v>
      </c>
      <c r="AK184" s="45">
        <v>20</v>
      </c>
      <c r="AL184" s="45">
        <v>0</v>
      </c>
      <c r="AM184" s="45">
        <v>22</v>
      </c>
      <c r="AN184" s="45">
        <v>0</v>
      </c>
      <c r="AO184" s="45">
        <v>0</v>
      </c>
      <c r="AP184" s="243">
        <v>2</v>
      </c>
      <c r="AQ184" s="243"/>
      <c r="AR184" s="45">
        <f t="shared" si="51"/>
        <v>24</v>
      </c>
      <c r="AS184" s="45"/>
      <c r="AT184" s="45"/>
      <c r="AU184" s="230"/>
    </row>
    <row r="185" spans="1:47">
      <c r="A185" s="758" t="s">
        <v>525</v>
      </c>
      <c r="B185" s="45"/>
      <c r="C185" s="45"/>
      <c r="D185" s="971">
        <v>406</v>
      </c>
      <c r="E185" s="971">
        <v>401</v>
      </c>
      <c r="F185" s="971">
        <v>269</v>
      </c>
      <c r="G185" s="971">
        <v>333</v>
      </c>
      <c r="H185" s="971">
        <v>230</v>
      </c>
      <c r="I185" s="971">
        <v>231</v>
      </c>
      <c r="J185" s="971">
        <v>211</v>
      </c>
      <c r="K185" s="971">
        <v>208</v>
      </c>
      <c r="L185" s="971">
        <v>148</v>
      </c>
      <c r="M185" s="971">
        <v>187</v>
      </c>
      <c r="N185" s="46">
        <f t="shared" si="47"/>
        <v>1264</v>
      </c>
      <c r="O185" s="46">
        <f t="shared" si="47"/>
        <v>1360</v>
      </c>
      <c r="P185" s="758" t="s">
        <v>525</v>
      </c>
      <c r="Q185" s="705">
        <v>107</v>
      </c>
      <c r="R185" s="705">
        <v>69</v>
      </c>
      <c r="S185" s="705">
        <v>64</v>
      </c>
      <c r="T185" s="705">
        <v>49</v>
      </c>
      <c r="U185" s="705">
        <v>31</v>
      </c>
      <c r="V185" s="705">
        <v>19</v>
      </c>
      <c r="W185" s="705">
        <v>30</v>
      </c>
      <c r="X185" s="705">
        <v>24</v>
      </c>
      <c r="Y185" s="705">
        <v>13</v>
      </c>
      <c r="Z185" s="705">
        <v>10</v>
      </c>
      <c r="AA185" s="46">
        <f t="shared" si="48"/>
        <v>245</v>
      </c>
      <c r="AB185" s="46">
        <f t="shared" si="49"/>
        <v>171</v>
      </c>
      <c r="AC185" s="758" t="s">
        <v>525</v>
      </c>
      <c r="AD185" s="46"/>
      <c r="AE185" s="45">
        <v>14</v>
      </c>
      <c r="AF185" s="45">
        <v>15</v>
      </c>
      <c r="AG185" s="45">
        <v>11</v>
      </c>
      <c r="AH185" s="45">
        <v>9</v>
      </c>
      <c r="AI185" s="45">
        <v>9</v>
      </c>
      <c r="AJ185" s="45">
        <f t="shared" si="50"/>
        <v>58</v>
      </c>
      <c r="AK185" s="45">
        <v>66</v>
      </c>
      <c r="AL185" s="45">
        <v>64</v>
      </c>
      <c r="AM185" s="45">
        <v>82</v>
      </c>
      <c r="AN185" s="45">
        <v>53</v>
      </c>
      <c r="AO185" s="45">
        <v>0</v>
      </c>
      <c r="AP185" s="243">
        <v>7</v>
      </c>
      <c r="AQ185" s="243"/>
      <c r="AR185" s="45">
        <f t="shared" si="51"/>
        <v>89</v>
      </c>
      <c r="AS185" s="45"/>
      <c r="AT185" s="45"/>
      <c r="AU185" s="230"/>
    </row>
    <row r="186" spans="1:47">
      <c r="A186" s="758" t="s">
        <v>526</v>
      </c>
      <c r="B186" s="45"/>
      <c r="C186" s="45"/>
      <c r="D186" s="974">
        <v>221</v>
      </c>
      <c r="E186" s="974">
        <v>226</v>
      </c>
      <c r="F186" s="974">
        <v>70</v>
      </c>
      <c r="G186" s="974">
        <v>105</v>
      </c>
      <c r="H186" s="974">
        <v>47</v>
      </c>
      <c r="I186" s="974">
        <v>65</v>
      </c>
      <c r="J186" s="974">
        <v>18</v>
      </c>
      <c r="K186" s="974">
        <v>20</v>
      </c>
      <c r="L186" s="974">
        <v>11</v>
      </c>
      <c r="M186" s="974">
        <v>25</v>
      </c>
      <c r="N186" s="46">
        <f t="shared" si="47"/>
        <v>367</v>
      </c>
      <c r="O186" s="46">
        <f t="shared" si="47"/>
        <v>441</v>
      </c>
      <c r="P186" s="758" t="s">
        <v>526</v>
      </c>
      <c r="Q186" s="705">
        <v>79</v>
      </c>
      <c r="R186" s="705">
        <v>62</v>
      </c>
      <c r="S186" s="705">
        <v>15</v>
      </c>
      <c r="T186" s="705">
        <v>8</v>
      </c>
      <c r="U186" s="705">
        <v>5</v>
      </c>
      <c r="V186" s="705">
        <v>2</v>
      </c>
      <c r="W186" s="705">
        <v>0</v>
      </c>
      <c r="X186" s="705">
        <v>1</v>
      </c>
      <c r="Y186" s="705">
        <v>0</v>
      </c>
      <c r="Z186" s="705">
        <v>0</v>
      </c>
      <c r="AA186" s="46">
        <f t="shared" si="48"/>
        <v>99</v>
      </c>
      <c r="AB186" s="46">
        <f t="shared" si="49"/>
        <v>73</v>
      </c>
      <c r="AC186" s="758" t="s">
        <v>526</v>
      </c>
      <c r="AD186" s="46"/>
      <c r="AE186" s="45">
        <v>10</v>
      </c>
      <c r="AF186" s="45">
        <v>9</v>
      </c>
      <c r="AG186" s="45">
        <v>1</v>
      </c>
      <c r="AH186" s="45">
        <v>1</v>
      </c>
      <c r="AI186" s="45">
        <v>34</v>
      </c>
      <c r="AJ186" s="45">
        <f t="shared" si="50"/>
        <v>55</v>
      </c>
      <c r="AK186" s="45">
        <v>19</v>
      </c>
      <c r="AL186" s="45">
        <v>0</v>
      </c>
      <c r="AM186" s="45">
        <v>10</v>
      </c>
      <c r="AN186" s="45">
        <v>0</v>
      </c>
      <c r="AO186" s="45">
        <v>0</v>
      </c>
      <c r="AP186" s="243">
        <v>12</v>
      </c>
      <c r="AQ186" s="243"/>
      <c r="AR186" s="45">
        <f t="shared" si="51"/>
        <v>22</v>
      </c>
      <c r="AS186" s="45"/>
      <c r="AT186" s="45"/>
      <c r="AU186" s="230"/>
    </row>
    <row r="187" spans="1:47">
      <c r="A187" s="757"/>
      <c r="B187" s="684"/>
      <c r="C187" s="684"/>
      <c r="D187" s="684"/>
      <c r="E187" s="684"/>
      <c r="F187" s="684"/>
      <c r="G187" s="684"/>
      <c r="H187" s="684"/>
      <c r="I187" s="684"/>
      <c r="J187" s="684"/>
      <c r="K187" s="684"/>
      <c r="L187" s="684"/>
      <c r="M187" s="684"/>
      <c r="N187" s="684"/>
      <c r="O187" s="684"/>
      <c r="P187" s="757"/>
      <c r="Q187" s="784"/>
      <c r="R187" s="784"/>
      <c r="S187" s="784"/>
      <c r="T187" s="784"/>
      <c r="U187" s="784"/>
      <c r="V187" s="784"/>
      <c r="W187" s="784"/>
      <c r="X187" s="784"/>
      <c r="Y187" s="784"/>
      <c r="Z187" s="784"/>
      <c r="AA187" s="684"/>
      <c r="AB187" s="684"/>
      <c r="AC187" s="757"/>
      <c r="AD187" s="684"/>
      <c r="AE187" s="684"/>
      <c r="AF187" s="684"/>
      <c r="AG187" s="684"/>
      <c r="AH187" s="684"/>
      <c r="AI187" s="684"/>
      <c r="AJ187" s="684"/>
      <c r="AK187" s="684"/>
      <c r="AL187" s="684"/>
      <c r="AM187" s="684"/>
      <c r="AN187" s="684"/>
      <c r="AO187" s="684"/>
      <c r="AP187" s="440"/>
      <c r="AQ187" s="440"/>
      <c r="AR187" s="684"/>
      <c r="AS187" s="684"/>
      <c r="AT187" s="684"/>
      <c r="AU187" s="708"/>
    </row>
    <row r="188" spans="1:47">
      <c r="A188" s="63"/>
      <c r="B188" s="63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782"/>
      <c r="R188" s="782"/>
      <c r="S188" s="782"/>
      <c r="T188" s="782"/>
      <c r="U188" s="782"/>
      <c r="V188" s="782"/>
      <c r="W188" s="782"/>
      <c r="X188" s="782"/>
      <c r="Y188" s="782"/>
      <c r="Z188" s="782"/>
      <c r="AA188" s="63"/>
      <c r="AB188" s="63"/>
      <c r="AC188" s="63"/>
      <c r="AD188" s="63"/>
      <c r="AE188" s="63"/>
      <c r="AF188" s="63"/>
      <c r="AG188" s="63"/>
      <c r="AH188" s="63"/>
      <c r="AI188" s="63"/>
      <c r="AJ188" s="63"/>
      <c r="AK188" s="63"/>
      <c r="AL188" s="63"/>
      <c r="AM188" s="63"/>
      <c r="AN188" s="63"/>
      <c r="AO188" s="63"/>
      <c r="AP188" s="436"/>
      <c r="AQ188" s="436"/>
      <c r="AR188" s="63"/>
      <c r="AS188" s="63"/>
      <c r="AT188" s="63"/>
    </row>
    <row r="190" spans="1:47">
      <c r="A190" s="769"/>
    </row>
    <row r="197" spans="1:14">
      <c r="A197" s="769"/>
      <c r="N197" s="769"/>
    </row>
  </sheetData>
  <mergeCells count="7">
    <mergeCell ref="AM7:AP7"/>
    <mergeCell ref="AD131:AJ131"/>
    <mergeCell ref="AD161:AJ161"/>
    <mergeCell ref="AD7:AJ7"/>
    <mergeCell ref="AD39:AJ39"/>
    <mergeCell ref="AD62:AJ62"/>
    <mergeCell ref="AD98:AJ98"/>
  </mergeCells>
  <phoneticPr fontId="0" type="noConversion"/>
  <printOptions gridLines="1" gridLinesSet="0"/>
  <pageMargins left="0.78740157480314965" right="0.39370078740157483" top="0.98425196850393704" bottom="0.98425196850393704" header="0.51181102362204722" footer="0.51181102362204722"/>
  <pageSetup paperSize="9" orientation="landscape" r:id="rId1"/>
  <headerFooter alignWithMargins="0">
    <oddHeader>&amp;A</oddHeader>
    <oddFooter>Page &amp;P</oddFooter>
  </headerFooter>
  <rowBreaks count="1" manualBreakCount="1">
    <brk id="154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213"/>
  <sheetViews>
    <sheetView showZeros="0" topLeftCell="AU59" zoomScale="75" workbookViewId="0">
      <selection activeCell="H49" sqref="H49"/>
    </sheetView>
  </sheetViews>
  <sheetFormatPr baseColWidth="10" defaultRowHeight="12.75"/>
  <cols>
    <col min="1" max="1" width="27.28515625" style="2" customWidth="1"/>
    <col min="2" max="2" width="5.7109375" style="2" customWidth="1"/>
    <col min="3" max="3" width="5.85546875" style="2" customWidth="1"/>
    <col min="4" max="4" width="5.28515625" style="2" customWidth="1"/>
    <col min="5" max="5" width="5.85546875" style="2" customWidth="1"/>
    <col min="6" max="9" width="5.28515625" style="2" customWidth="1"/>
    <col min="10" max="10" width="5.85546875" style="2" customWidth="1"/>
    <col min="11" max="11" width="5.7109375" style="2" customWidth="1"/>
    <col min="12" max="15" width="5.28515625" style="2" customWidth="1"/>
    <col min="16" max="16" width="6.85546875" style="2" customWidth="1"/>
    <col min="17" max="17" width="7.85546875" style="2" customWidth="1"/>
    <col min="18" max="18" width="27.28515625" style="2" customWidth="1"/>
    <col min="19" max="19" width="5.7109375" style="2" customWidth="1"/>
    <col min="20" max="20" width="5.85546875" style="2" customWidth="1"/>
    <col min="21" max="21" width="5.28515625" style="2" customWidth="1"/>
    <col min="22" max="32" width="6.140625" style="2" customWidth="1"/>
    <col min="33" max="33" width="8" style="2" customWidth="1"/>
    <col min="34" max="34" width="9.140625" style="2" customWidth="1"/>
    <col min="35" max="35" width="27.28515625" style="2" customWidth="1"/>
    <col min="36" max="42" width="5.5703125" style="2" customWidth="1"/>
    <col min="43" max="43" width="6.42578125" style="2" customWidth="1"/>
    <col min="44" max="44" width="7" style="2" customWidth="1"/>
    <col min="45" max="45" width="6.42578125" style="2" customWidth="1"/>
    <col min="46" max="46" width="9.140625" style="2" customWidth="1"/>
    <col min="47" max="47" width="6.42578125" style="2" customWidth="1"/>
    <col min="48" max="49" width="6.85546875" style="2" customWidth="1"/>
    <col min="50" max="51" width="6.5703125" style="2" customWidth="1"/>
    <col min="52" max="52" width="6.42578125" style="2" customWidth="1"/>
    <col min="53" max="53" width="6" style="2" customWidth="1"/>
    <col min="54" max="55" width="5.28515625" style="2" customWidth="1"/>
    <col min="56" max="56" width="20" style="2" bestFit="1" customWidth="1"/>
    <col min="57" max="58" width="7" style="2" customWidth="1"/>
    <col min="59" max="59" width="6.85546875" style="2" customWidth="1"/>
    <col min="60" max="60" width="4.42578125" style="2" customWidth="1"/>
    <col min="61" max="61" width="5.7109375" style="2" customWidth="1"/>
    <col min="62" max="63" width="11.42578125" style="2"/>
    <col min="64" max="64" width="13.7109375" style="2" customWidth="1"/>
    <col min="65" max="65" width="18.28515625" style="2" bestFit="1" customWidth="1"/>
    <col min="66" max="71" width="5.7109375" style="2" customWidth="1"/>
    <col min="72" max="73" width="11.42578125" style="2"/>
    <col min="74" max="74" width="5.5703125" style="2" customWidth="1"/>
    <col min="75" max="79" width="9.140625" style="2" customWidth="1"/>
    <col min="80" max="81" width="9.28515625" style="2" customWidth="1"/>
    <col min="82" max="16384" width="11.42578125" style="2"/>
  </cols>
  <sheetData>
    <row r="1" spans="1:61">
      <c r="A1" s="1" t="s">
        <v>581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 t="s">
        <v>582</v>
      </c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 t="s">
        <v>583</v>
      </c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181"/>
      <c r="AZ1" s="181"/>
      <c r="BA1" s="181"/>
      <c r="BB1" s="181"/>
    </row>
    <row r="2" spans="1:61">
      <c r="A2" s="1" t="s">
        <v>372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 t="s">
        <v>372</v>
      </c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 t="s">
        <v>584</v>
      </c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</row>
    <row r="3" spans="1:61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 t="s">
        <v>1</v>
      </c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59"/>
      <c r="AK3" s="159"/>
      <c r="AL3" s="159"/>
      <c r="AM3" s="159"/>
      <c r="AN3" s="159"/>
      <c r="AO3" s="159"/>
      <c r="AP3" s="159"/>
      <c r="AQ3" s="159"/>
      <c r="AR3" s="159"/>
      <c r="AS3" s="159"/>
      <c r="AT3" s="159"/>
      <c r="AU3" s="159"/>
      <c r="AV3" s="159"/>
      <c r="AW3" s="159"/>
      <c r="AX3" s="181"/>
      <c r="AY3" s="181"/>
      <c r="AZ3" s="181"/>
      <c r="BA3" s="181"/>
      <c r="BB3" s="181"/>
    </row>
    <row r="4" spans="1:61">
      <c r="AI4" s="2" t="s">
        <v>375</v>
      </c>
      <c r="AJ4" s="159"/>
      <c r="AK4" s="159"/>
      <c r="AL4" s="159"/>
      <c r="AM4" s="159"/>
      <c r="AN4" s="159"/>
      <c r="AO4" s="159"/>
      <c r="AP4" s="159"/>
      <c r="AQ4" s="159"/>
      <c r="AR4" s="159"/>
      <c r="AS4" s="159"/>
      <c r="AT4" s="159"/>
      <c r="AU4" s="159"/>
      <c r="AV4" s="159"/>
      <c r="AW4" s="159"/>
      <c r="AX4" s="197" t="s">
        <v>376</v>
      </c>
      <c r="AY4" s="197"/>
      <c r="AZ4" s="181"/>
      <c r="BA4" s="181"/>
      <c r="BB4" s="181"/>
    </row>
    <row r="5" spans="1:61">
      <c r="A5" s="37" t="s">
        <v>375</v>
      </c>
      <c r="N5" s="75" t="s">
        <v>376</v>
      </c>
      <c r="O5" s="1"/>
      <c r="R5" s="37" t="s">
        <v>375</v>
      </c>
      <c r="AE5" s="75" t="s">
        <v>376</v>
      </c>
      <c r="AF5" s="1"/>
      <c r="AI5" s="37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97"/>
      <c r="AY5" s="197"/>
      <c r="AZ5" s="181"/>
      <c r="BA5" s="181"/>
      <c r="BB5" s="159"/>
    </row>
    <row r="6" spans="1:61">
      <c r="A6" s="37"/>
      <c r="N6" s="75"/>
      <c r="O6" s="1"/>
      <c r="R6" s="37"/>
      <c r="AE6" s="75"/>
      <c r="AF6" s="1"/>
      <c r="AI6" s="37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97"/>
      <c r="AY6" s="197"/>
      <c r="AZ6" s="181"/>
      <c r="BA6" s="181"/>
      <c r="BB6" s="159"/>
    </row>
    <row r="7" spans="1:61">
      <c r="A7" s="4"/>
      <c r="B7" s="5" t="s">
        <v>585</v>
      </c>
      <c r="C7" s="6"/>
      <c r="D7" s="5" t="s">
        <v>586</v>
      </c>
      <c r="E7" s="6"/>
      <c r="F7" s="5" t="s">
        <v>587</v>
      </c>
      <c r="G7" s="6"/>
      <c r="H7" s="5" t="s">
        <v>588</v>
      </c>
      <c r="I7" s="6"/>
      <c r="J7" s="5" t="s">
        <v>589</v>
      </c>
      <c r="K7" s="6"/>
      <c r="L7" s="5" t="s">
        <v>590</v>
      </c>
      <c r="M7" s="6"/>
      <c r="N7" s="162" t="s">
        <v>591</v>
      </c>
      <c r="O7" s="6"/>
      <c r="P7" s="76" t="s">
        <v>377</v>
      </c>
      <c r="Q7" s="77"/>
      <c r="R7" s="4"/>
      <c r="S7" s="5" t="s">
        <v>585</v>
      </c>
      <c r="T7" s="6"/>
      <c r="U7" s="5" t="s">
        <v>586</v>
      </c>
      <c r="V7" s="6"/>
      <c r="W7" s="5" t="s">
        <v>587</v>
      </c>
      <c r="X7" s="6"/>
      <c r="Y7" s="5" t="s">
        <v>588</v>
      </c>
      <c r="Z7" s="6"/>
      <c r="AA7" s="5" t="s">
        <v>589</v>
      </c>
      <c r="AB7" s="6"/>
      <c r="AC7" s="5" t="s">
        <v>590</v>
      </c>
      <c r="AD7" s="6"/>
      <c r="AE7" s="162" t="s">
        <v>591</v>
      </c>
      <c r="AF7" s="6"/>
      <c r="AG7" s="76" t="s">
        <v>377</v>
      </c>
      <c r="AH7" s="77"/>
      <c r="AI7" s="4"/>
      <c r="AJ7" s="82"/>
      <c r="AK7" s="82"/>
      <c r="AL7" s="82"/>
      <c r="AM7" s="82"/>
      <c r="AN7" s="186"/>
      <c r="AO7" s="82"/>
      <c r="AP7" s="82"/>
      <c r="AQ7" s="79" t="s">
        <v>592</v>
      </c>
      <c r="AR7" s="797" t="s">
        <v>384</v>
      </c>
      <c r="AS7" s="798"/>
      <c r="AT7" s="799"/>
      <c r="AU7" s="79" t="s">
        <v>548</v>
      </c>
      <c r="AV7" s="82"/>
      <c r="AW7" s="82"/>
      <c r="AX7" s="82"/>
      <c r="AY7" s="82"/>
      <c r="AZ7" s="186"/>
      <c r="BA7" s="252" t="s">
        <v>386</v>
      </c>
      <c r="BB7" s="815"/>
      <c r="BC7" s="663"/>
    </row>
    <row r="8" spans="1:61" ht="20.25" customHeight="1">
      <c r="A8" s="8" t="s">
        <v>387</v>
      </c>
      <c r="B8" s="9" t="s">
        <v>388</v>
      </c>
      <c r="C8" s="9" t="s">
        <v>389</v>
      </c>
      <c r="D8" s="9" t="s">
        <v>388</v>
      </c>
      <c r="E8" s="9" t="s">
        <v>389</v>
      </c>
      <c r="F8" s="9" t="s">
        <v>388</v>
      </c>
      <c r="G8" s="9" t="s">
        <v>389</v>
      </c>
      <c r="H8" s="9" t="s">
        <v>388</v>
      </c>
      <c r="I8" s="9" t="s">
        <v>389</v>
      </c>
      <c r="J8" s="9" t="s">
        <v>388</v>
      </c>
      <c r="K8" s="9" t="s">
        <v>389</v>
      </c>
      <c r="L8" s="28" t="s">
        <v>388</v>
      </c>
      <c r="M8" s="28" t="s">
        <v>389</v>
      </c>
      <c r="N8" s="28" t="s">
        <v>388</v>
      </c>
      <c r="O8" s="9" t="s">
        <v>389</v>
      </c>
      <c r="P8" s="84" t="s">
        <v>388</v>
      </c>
      <c r="Q8" s="84" t="s">
        <v>389</v>
      </c>
      <c r="R8" s="8" t="s">
        <v>387</v>
      </c>
      <c r="S8" s="9" t="s">
        <v>388</v>
      </c>
      <c r="T8" s="9" t="s">
        <v>389</v>
      </c>
      <c r="U8" s="9" t="s">
        <v>388</v>
      </c>
      <c r="V8" s="9" t="s">
        <v>389</v>
      </c>
      <c r="W8" s="9" t="s">
        <v>388</v>
      </c>
      <c r="X8" s="9" t="s">
        <v>389</v>
      </c>
      <c r="Y8" s="9" t="s">
        <v>388</v>
      </c>
      <c r="Z8" s="9" t="s">
        <v>389</v>
      </c>
      <c r="AA8" s="9" t="s">
        <v>388</v>
      </c>
      <c r="AB8" s="9" t="s">
        <v>389</v>
      </c>
      <c r="AC8" s="28" t="s">
        <v>388</v>
      </c>
      <c r="AD8" s="28" t="s">
        <v>389</v>
      </c>
      <c r="AE8" s="28" t="s">
        <v>388</v>
      </c>
      <c r="AF8" s="9" t="s">
        <v>389</v>
      </c>
      <c r="AG8" s="84" t="s">
        <v>388</v>
      </c>
      <c r="AH8" s="84" t="s">
        <v>389</v>
      </c>
      <c r="AI8" s="8" t="s">
        <v>387</v>
      </c>
      <c r="AJ8" s="170" t="s">
        <v>593</v>
      </c>
      <c r="AK8" s="170" t="s">
        <v>594</v>
      </c>
      <c r="AL8" s="170" t="s">
        <v>595</v>
      </c>
      <c r="AM8" s="170" t="s">
        <v>596</v>
      </c>
      <c r="AN8" s="170" t="s">
        <v>597</v>
      </c>
      <c r="AO8" s="170" t="s">
        <v>598</v>
      </c>
      <c r="AP8" s="170" t="s">
        <v>599</v>
      </c>
      <c r="AQ8" s="796" t="s">
        <v>395</v>
      </c>
      <c r="AR8" s="876" t="s">
        <v>86</v>
      </c>
      <c r="AS8" s="876" t="s">
        <v>401</v>
      </c>
      <c r="AT8" s="876" t="s">
        <v>402</v>
      </c>
      <c r="AU8" s="876" t="s">
        <v>85</v>
      </c>
      <c r="AV8" s="876" t="s">
        <v>81</v>
      </c>
      <c r="AW8" s="789" t="s">
        <v>157</v>
      </c>
      <c r="AX8" s="876" t="s">
        <v>192</v>
      </c>
      <c r="AY8" s="876" t="s">
        <v>191</v>
      </c>
      <c r="AZ8" s="877" t="s">
        <v>395</v>
      </c>
      <c r="BA8" s="820" t="s">
        <v>111</v>
      </c>
      <c r="BB8" s="631" t="s">
        <v>600</v>
      </c>
      <c r="BC8" s="625" t="s">
        <v>87</v>
      </c>
    </row>
    <row r="9" spans="1:61">
      <c r="A9" s="10"/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849"/>
      <c r="Q9" s="849"/>
      <c r="R9" s="10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849"/>
      <c r="AH9" s="849"/>
      <c r="AI9" s="10"/>
      <c r="AJ9" s="170"/>
      <c r="AK9" s="170"/>
      <c r="AL9" s="170"/>
      <c r="AM9" s="170"/>
      <c r="AN9" s="170"/>
      <c r="AO9" s="170"/>
      <c r="AP9" s="170"/>
      <c r="AQ9" s="796"/>
      <c r="AR9" s="750"/>
      <c r="AS9" s="750"/>
      <c r="AT9" s="750"/>
      <c r="AU9" s="750"/>
      <c r="AV9" s="750"/>
      <c r="AW9" s="850"/>
      <c r="AX9" s="750"/>
      <c r="AY9" s="750"/>
      <c r="AZ9" s="169"/>
      <c r="BA9" s="851"/>
      <c r="BB9" s="852"/>
      <c r="BC9" s="853"/>
    </row>
    <row r="10" spans="1:61">
      <c r="A10" s="14" t="s">
        <v>407</v>
      </c>
      <c r="B10" s="15">
        <f t="shared" ref="B10:Q10" si="0">SUM(B12:B30)</f>
        <v>4037</v>
      </c>
      <c r="C10" s="15">
        <f t="shared" si="0"/>
        <v>4762</v>
      </c>
      <c r="D10" s="15">
        <f t="shared" si="0"/>
        <v>989</v>
      </c>
      <c r="E10" s="15">
        <f t="shared" si="0"/>
        <v>1512</v>
      </c>
      <c r="F10" s="15">
        <f t="shared" si="0"/>
        <v>778</v>
      </c>
      <c r="G10" s="15">
        <f t="shared" si="0"/>
        <v>659</v>
      </c>
      <c r="H10" s="15">
        <f t="shared" si="0"/>
        <v>602</v>
      </c>
      <c r="I10" s="15">
        <f t="shared" si="0"/>
        <v>608</v>
      </c>
      <c r="J10" s="15">
        <f t="shared" si="0"/>
        <v>2335</v>
      </c>
      <c r="K10" s="15">
        <f t="shared" si="0"/>
        <v>3442</v>
      </c>
      <c r="L10" s="15">
        <f t="shared" si="0"/>
        <v>751</v>
      </c>
      <c r="M10" s="15">
        <f t="shared" si="0"/>
        <v>474</v>
      </c>
      <c r="N10" s="15">
        <f t="shared" si="0"/>
        <v>853</v>
      </c>
      <c r="O10" s="15">
        <f t="shared" si="0"/>
        <v>729</v>
      </c>
      <c r="P10" s="15">
        <f t="shared" si="0"/>
        <v>10345</v>
      </c>
      <c r="Q10" s="15">
        <f t="shared" si="0"/>
        <v>12186</v>
      </c>
      <c r="R10" s="14" t="s">
        <v>407</v>
      </c>
      <c r="S10" s="15">
        <f t="shared" ref="S10:AH10" si="1">SUM(S12:S30)</f>
        <v>165</v>
      </c>
      <c r="T10" s="15">
        <f t="shared" si="1"/>
        <v>161</v>
      </c>
      <c r="U10" s="15">
        <f t="shared" si="1"/>
        <v>56</v>
      </c>
      <c r="V10" s="15">
        <f t="shared" si="1"/>
        <v>60</v>
      </c>
      <c r="W10" s="15">
        <f t="shared" si="1"/>
        <v>36</v>
      </c>
      <c r="X10" s="15">
        <f t="shared" si="1"/>
        <v>28</v>
      </c>
      <c r="Y10" s="15">
        <f t="shared" si="1"/>
        <v>49</v>
      </c>
      <c r="Z10" s="15">
        <f t="shared" si="1"/>
        <v>32</v>
      </c>
      <c r="AA10" s="15">
        <f t="shared" si="1"/>
        <v>623</v>
      </c>
      <c r="AB10" s="15">
        <f t="shared" si="1"/>
        <v>844</v>
      </c>
      <c r="AC10" s="15">
        <f t="shared" si="1"/>
        <v>178</v>
      </c>
      <c r="AD10" s="15">
        <f t="shared" si="1"/>
        <v>99</v>
      </c>
      <c r="AE10" s="15">
        <f t="shared" si="1"/>
        <v>261</v>
      </c>
      <c r="AF10" s="15">
        <f t="shared" si="1"/>
        <v>209</v>
      </c>
      <c r="AG10" s="15">
        <f t="shared" si="1"/>
        <v>1368</v>
      </c>
      <c r="AH10" s="15">
        <f t="shared" si="1"/>
        <v>1433</v>
      </c>
      <c r="AI10" s="14" t="s">
        <v>407</v>
      </c>
      <c r="AJ10" s="16">
        <f t="shared" ref="AJ10:BC10" si="2">SUM(AJ12:AJ30)</f>
        <v>219</v>
      </c>
      <c r="AK10" s="16">
        <f t="shared" si="2"/>
        <v>100</v>
      </c>
      <c r="AL10" s="16">
        <f t="shared" si="2"/>
        <v>53</v>
      </c>
      <c r="AM10" s="16">
        <f t="shared" si="2"/>
        <v>51</v>
      </c>
      <c r="AN10" s="16">
        <f t="shared" si="2"/>
        <v>165</v>
      </c>
      <c r="AO10" s="16">
        <f t="shared" si="2"/>
        <v>59</v>
      </c>
      <c r="AP10" s="16">
        <f t="shared" si="2"/>
        <v>74</v>
      </c>
      <c r="AQ10" s="16">
        <f t="shared" si="2"/>
        <v>721</v>
      </c>
      <c r="AR10" s="16">
        <f t="shared" si="2"/>
        <v>856</v>
      </c>
      <c r="AS10" s="16">
        <f t="shared" si="2"/>
        <v>794</v>
      </c>
      <c r="AT10" s="16">
        <f t="shared" si="2"/>
        <v>54</v>
      </c>
      <c r="AU10" s="16">
        <f t="shared" si="2"/>
        <v>1306</v>
      </c>
      <c r="AV10" s="16">
        <f t="shared" si="2"/>
        <v>0</v>
      </c>
      <c r="AW10" s="16">
        <f t="shared" si="2"/>
        <v>0</v>
      </c>
      <c r="AX10" s="16">
        <f t="shared" si="2"/>
        <v>6</v>
      </c>
      <c r="AY10" s="16">
        <f t="shared" si="2"/>
        <v>280</v>
      </c>
      <c r="AZ10" s="16">
        <f t="shared" si="2"/>
        <v>1592</v>
      </c>
      <c r="BA10" s="16">
        <f t="shared" si="2"/>
        <v>155</v>
      </c>
      <c r="BB10" s="16">
        <f t="shared" si="2"/>
        <v>152</v>
      </c>
      <c r="BC10" s="16">
        <f t="shared" si="2"/>
        <v>0</v>
      </c>
    </row>
    <row r="11" spans="1:61">
      <c r="A11" s="10"/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5"/>
      <c r="Q11" s="15"/>
      <c r="R11" s="10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5"/>
      <c r="AH11" s="15"/>
      <c r="AI11" s="10"/>
      <c r="AJ11" s="190"/>
      <c r="AK11" s="190"/>
      <c r="AL11" s="190"/>
      <c r="AM11" s="190"/>
      <c r="AN11" s="190"/>
      <c r="AO11" s="190"/>
      <c r="AP11" s="190"/>
      <c r="AQ11" s="190"/>
      <c r="AR11" s="190"/>
      <c r="AS11" s="190"/>
      <c r="AT11" s="190"/>
      <c r="AU11" s="190"/>
      <c r="AV11" s="190"/>
      <c r="AW11" s="190"/>
      <c r="AX11" s="190"/>
      <c r="AY11" s="190"/>
      <c r="AZ11" s="190"/>
      <c r="BA11" s="190"/>
      <c r="BB11" s="190"/>
      <c r="BC11" s="12"/>
    </row>
    <row r="12" spans="1:61">
      <c r="A12" s="10" t="s">
        <v>408</v>
      </c>
      <c r="B12" s="456">
        <v>1680</v>
      </c>
      <c r="C12" s="456">
        <v>2102</v>
      </c>
      <c r="D12" s="456">
        <v>448</v>
      </c>
      <c r="E12" s="456">
        <v>744</v>
      </c>
      <c r="F12" s="456">
        <v>563</v>
      </c>
      <c r="G12" s="456">
        <v>469</v>
      </c>
      <c r="H12" s="456">
        <v>202</v>
      </c>
      <c r="I12" s="456">
        <v>209</v>
      </c>
      <c r="J12" s="456">
        <v>1022</v>
      </c>
      <c r="K12" s="456">
        <v>1632</v>
      </c>
      <c r="L12" s="456">
        <v>573</v>
      </c>
      <c r="M12" s="456">
        <v>394</v>
      </c>
      <c r="N12" s="456">
        <v>466</v>
      </c>
      <c r="O12" s="456">
        <v>425</v>
      </c>
      <c r="P12" s="15">
        <f t="shared" ref="P12:P30" si="3">B12+D12+F12+H12+J12+L12+N12</f>
        <v>4954</v>
      </c>
      <c r="Q12" s="15">
        <f t="shared" ref="Q12:Q30" si="4">C12+E12+G12+I12+K12+M12+O12</f>
        <v>5975</v>
      </c>
      <c r="R12" s="10" t="s">
        <v>408</v>
      </c>
      <c r="S12" s="456">
        <v>64</v>
      </c>
      <c r="T12" s="456">
        <v>56</v>
      </c>
      <c r="U12" s="456">
        <v>30</v>
      </c>
      <c r="V12" s="456">
        <v>24</v>
      </c>
      <c r="W12" s="456">
        <v>22</v>
      </c>
      <c r="X12" s="456">
        <v>12</v>
      </c>
      <c r="Y12" s="456">
        <v>6</v>
      </c>
      <c r="Z12" s="456">
        <v>5</v>
      </c>
      <c r="AA12" s="456">
        <v>280</v>
      </c>
      <c r="AB12" s="456">
        <v>365</v>
      </c>
      <c r="AC12" s="456">
        <v>134</v>
      </c>
      <c r="AD12" s="456">
        <v>79</v>
      </c>
      <c r="AE12" s="456">
        <v>142</v>
      </c>
      <c r="AF12" s="456">
        <v>121</v>
      </c>
      <c r="AG12" s="15">
        <f t="shared" ref="AG12:AG30" si="5">S12+U12+W12+Y12+AA12+AC12+AE12</f>
        <v>678</v>
      </c>
      <c r="AH12" s="15">
        <f t="shared" ref="AH12:AH30" si="6">T12+V12+X12+Z12+AB12+AD12+AF12</f>
        <v>662</v>
      </c>
      <c r="AI12" s="10" t="s">
        <v>408</v>
      </c>
      <c r="AJ12" s="190">
        <v>100</v>
      </c>
      <c r="AK12" s="190">
        <v>48</v>
      </c>
      <c r="AL12" s="190">
        <v>37</v>
      </c>
      <c r="AM12" s="190">
        <v>20</v>
      </c>
      <c r="AN12" s="190">
        <v>77</v>
      </c>
      <c r="AO12" s="190">
        <v>37</v>
      </c>
      <c r="AP12" s="190">
        <v>33</v>
      </c>
      <c r="AQ12" s="187">
        <v>352</v>
      </c>
      <c r="AR12" s="190">
        <v>378</v>
      </c>
      <c r="AS12" s="190">
        <v>359</v>
      </c>
      <c r="AT12" s="190">
        <v>19</v>
      </c>
      <c r="AU12" s="190">
        <v>666</v>
      </c>
      <c r="AV12" s="190"/>
      <c r="AW12" s="190"/>
      <c r="AX12" s="190"/>
      <c r="AY12" s="190">
        <v>158</v>
      </c>
      <c r="AZ12" s="189">
        <f>+AU12+AX12+AY12</f>
        <v>824</v>
      </c>
      <c r="BA12" s="189">
        <v>71</v>
      </c>
      <c r="BB12" s="27">
        <v>71</v>
      </c>
      <c r="BC12" s="12"/>
      <c r="BE12"/>
      <c r="BF12"/>
      <c r="BH12"/>
      <c r="BI12"/>
    </row>
    <row r="13" spans="1:61">
      <c r="A13" s="10" t="s">
        <v>409</v>
      </c>
      <c r="B13" s="457">
        <v>584</v>
      </c>
      <c r="C13" s="457">
        <v>536</v>
      </c>
      <c r="D13" s="457">
        <v>157</v>
      </c>
      <c r="E13" s="457">
        <v>203</v>
      </c>
      <c r="F13" s="457">
        <v>72</v>
      </c>
      <c r="G13" s="457">
        <v>48</v>
      </c>
      <c r="H13" s="457">
        <v>28</v>
      </c>
      <c r="I13" s="457">
        <v>52</v>
      </c>
      <c r="J13" s="457">
        <v>416</v>
      </c>
      <c r="K13" s="457">
        <v>530</v>
      </c>
      <c r="L13" s="457">
        <v>66</v>
      </c>
      <c r="M13" s="457">
        <v>22</v>
      </c>
      <c r="N13" s="457">
        <v>39</v>
      </c>
      <c r="O13" s="457">
        <v>42</v>
      </c>
      <c r="P13" s="15">
        <f t="shared" si="3"/>
        <v>1362</v>
      </c>
      <c r="Q13" s="15">
        <f t="shared" si="4"/>
        <v>1433</v>
      </c>
      <c r="R13" s="10" t="s">
        <v>409</v>
      </c>
      <c r="S13" s="457">
        <v>22</v>
      </c>
      <c r="T13" s="457">
        <v>21</v>
      </c>
      <c r="U13" s="457">
        <v>10</v>
      </c>
      <c r="V13" s="457">
        <v>7</v>
      </c>
      <c r="W13" s="457">
        <v>4</v>
      </c>
      <c r="X13" s="457">
        <v>2</v>
      </c>
      <c r="Y13" s="457">
        <v>2</v>
      </c>
      <c r="Z13" s="457">
        <v>0</v>
      </c>
      <c r="AA13" s="457">
        <v>78</v>
      </c>
      <c r="AB13" s="457">
        <v>116</v>
      </c>
      <c r="AC13" s="457">
        <v>13</v>
      </c>
      <c r="AD13" s="457">
        <v>6</v>
      </c>
      <c r="AE13" s="457">
        <v>14</v>
      </c>
      <c r="AF13" s="457">
        <v>23</v>
      </c>
      <c r="AG13" s="15">
        <f t="shared" si="5"/>
        <v>143</v>
      </c>
      <c r="AH13" s="15">
        <f t="shared" si="6"/>
        <v>175</v>
      </c>
      <c r="AI13" s="10" t="s">
        <v>409</v>
      </c>
      <c r="AJ13" s="190">
        <v>27</v>
      </c>
      <c r="AK13" s="190">
        <v>11</v>
      </c>
      <c r="AL13" s="190">
        <v>4</v>
      </c>
      <c r="AM13" s="190">
        <v>4</v>
      </c>
      <c r="AN13" s="190">
        <v>25</v>
      </c>
      <c r="AO13" s="190">
        <v>9</v>
      </c>
      <c r="AP13" s="190">
        <v>6</v>
      </c>
      <c r="AQ13" s="187">
        <v>86</v>
      </c>
      <c r="AR13" s="190">
        <v>109</v>
      </c>
      <c r="AS13" s="190">
        <v>100</v>
      </c>
      <c r="AT13" s="190">
        <v>9</v>
      </c>
      <c r="AU13" s="190">
        <v>171</v>
      </c>
      <c r="AV13" s="190"/>
      <c r="AW13" s="190"/>
      <c r="AX13" s="190"/>
      <c r="AY13" s="190">
        <v>34</v>
      </c>
      <c r="AZ13" s="189">
        <f t="shared" ref="AZ13:AZ30" si="7">+AU13+AX13+AY13</f>
        <v>205</v>
      </c>
      <c r="BA13" s="189">
        <v>23</v>
      </c>
      <c r="BB13" s="27">
        <v>22</v>
      </c>
      <c r="BC13" s="12"/>
      <c r="BE13"/>
      <c r="BF13"/>
      <c r="BH13"/>
      <c r="BI13"/>
    </row>
    <row r="14" spans="1:61">
      <c r="A14" s="10" t="s">
        <v>410</v>
      </c>
      <c r="B14" s="457">
        <v>188</v>
      </c>
      <c r="C14" s="457">
        <v>222</v>
      </c>
      <c r="D14" s="457">
        <v>20</v>
      </c>
      <c r="E14" s="457">
        <v>54</v>
      </c>
      <c r="F14" s="457">
        <v>55</v>
      </c>
      <c r="G14" s="457">
        <v>61</v>
      </c>
      <c r="H14" s="457">
        <v>12</v>
      </c>
      <c r="I14" s="457">
        <v>6</v>
      </c>
      <c r="J14" s="457">
        <v>149</v>
      </c>
      <c r="K14" s="457">
        <v>192</v>
      </c>
      <c r="L14" s="457">
        <v>26</v>
      </c>
      <c r="M14" s="457">
        <v>11</v>
      </c>
      <c r="N14" s="457">
        <v>30</v>
      </c>
      <c r="O14" s="457">
        <v>33</v>
      </c>
      <c r="P14" s="15">
        <f t="shared" si="3"/>
        <v>480</v>
      </c>
      <c r="Q14" s="15">
        <f t="shared" si="4"/>
        <v>579</v>
      </c>
      <c r="R14" s="10" t="s">
        <v>410</v>
      </c>
      <c r="S14" s="457">
        <v>5</v>
      </c>
      <c r="T14" s="457">
        <v>9</v>
      </c>
      <c r="U14" s="457">
        <v>0</v>
      </c>
      <c r="V14" s="457">
        <v>3</v>
      </c>
      <c r="W14" s="457">
        <v>1</v>
      </c>
      <c r="X14" s="457">
        <v>3</v>
      </c>
      <c r="Y14" s="457">
        <v>3</v>
      </c>
      <c r="Z14" s="457">
        <v>0</v>
      </c>
      <c r="AA14" s="457">
        <v>48</v>
      </c>
      <c r="AB14" s="457">
        <v>60</v>
      </c>
      <c r="AC14" s="457">
        <v>9</v>
      </c>
      <c r="AD14" s="457">
        <v>4</v>
      </c>
      <c r="AE14" s="457">
        <v>17</v>
      </c>
      <c r="AF14" s="457">
        <v>9</v>
      </c>
      <c r="AG14" s="15">
        <f t="shared" si="5"/>
        <v>83</v>
      </c>
      <c r="AH14" s="15">
        <f t="shared" si="6"/>
        <v>88</v>
      </c>
      <c r="AI14" s="10" t="s">
        <v>410</v>
      </c>
      <c r="AJ14" s="190">
        <v>12</v>
      </c>
      <c r="AK14" s="190">
        <v>5</v>
      </c>
      <c r="AL14" s="190">
        <v>4</v>
      </c>
      <c r="AM14" s="190">
        <v>1</v>
      </c>
      <c r="AN14" s="190">
        <v>10</v>
      </c>
      <c r="AO14" s="190">
        <v>4</v>
      </c>
      <c r="AP14" s="190">
        <v>5</v>
      </c>
      <c r="AQ14" s="187">
        <v>41</v>
      </c>
      <c r="AR14" s="190">
        <v>42</v>
      </c>
      <c r="AS14" s="190">
        <v>37</v>
      </c>
      <c r="AT14" s="190">
        <v>5</v>
      </c>
      <c r="AU14" s="190">
        <v>80</v>
      </c>
      <c r="AV14" s="190"/>
      <c r="AW14" s="190"/>
      <c r="AX14" s="190"/>
      <c r="AY14" s="190">
        <v>6</v>
      </c>
      <c r="AZ14" s="189">
        <f t="shared" si="7"/>
        <v>86</v>
      </c>
      <c r="BA14" s="189">
        <v>9</v>
      </c>
      <c r="BB14" s="27">
        <v>9</v>
      </c>
      <c r="BC14" s="12"/>
      <c r="BE14"/>
      <c r="BF14"/>
      <c r="BH14"/>
      <c r="BI14"/>
    </row>
    <row r="15" spans="1:61">
      <c r="A15" s="10" t="s">
        <v>411</v>
      </c>
      <c r="B15" s="457">
        <v>116</v>
      </c>
      <c r="C15" s="457">
        <v>120</v>
      </c>
      <c r="D15" s="457">
        <v>10</v>
      </c>
      <c r="E15" s="457">
        <v>23</v>
      </c>
      <c r="F15" s="457"/>
      <c r="G15" s="457"/>
      <c r="H15" s="457">
        <v>36</v>
      </c>
      <c r="I15" s="457">
        <v>43</v>
      </c>
      <c r="J15" s="457">
        <v>38</v>
      </c>
      <c r="K15" s="457">
        <v>64</v>
      </c>
      <c r="L15" s="457">
        <v>3</v>
      </c>
      <c r="M15" s="457"/>
      <c r="N15" s="457">
        <v>11</v>
      </c>
      <c r="O15" s="457">
        <v>4</v>
      </c>
      <c r="P15" s="15">
        <f t="shared" si="3"/>
        <v>214</v>
      </c>
      <c r="Q15" s="15">
        <f t="shared" si="4"/>
        <v>254</v>
      </c>
      <c r="R15" s="10" t="s">
        <v>411</v>
      </c>
      <c r="S15" s="457">
        <v>1</v>
      </c>
      <c r="T15" s="457">
        <v>4</v>
      </c>
      <c r="U15" s="457"/>
      <c r="V15" s="457"/>
      <c r="W15" s="457"/>
      <c r="X15" s="457"/>
      <c r="Y15" s="457">
        <v>1</v>
      </c>
      <c r="Z15" s="457"/>
      <c r="AA15" s="457">
        <v>12</v>
      </c>
      <c r="AB15" s="457">
        <v>10</v>
      </c>
      <c r="AC15" s="457"/>
      <c r="AD15" s="457"/>
      <c r="AE15" s="457">
        <v>1</v>
      </c>
      <c r="AF15" s="457">
        <v>1</v>
      </c>
      <c r="AG15" s="15">
        <f t="shared" si="5"/>
        <v>15</v>
      </c>
      <c r="AH15" s="15">
        <f t="shared" si="6"/>
        <v>15</v>
      </c>
      <c r="AI15" s="10" t="s">
        <v>411</v>
      </c>
      <c r="AJ15" s="190">
        <v>6</v>
      </c>
      <c r="AK15" s="190">
        <v>2</v>
      </c>
      <c r="AL15" s="190"/>
      <c r="AM15" s="190">
        <v>2</v>
      </c>
      <c r="AN15" s="190">
        <v>3</v>
      </c>
      <c r="AO15" s="190"/>
      <c r="AP15" s="190">
        <v>2</v>
      </c>
      <c r="AQ15" s="187">
        <v>15</v>
      </c>
      <c r="AR15" s="190">
        <v>27</v>
      </c>
      <c r="AS15" s="190">
        <v>26</v>
      </c>
      <c r="AT15" s="190">
        <v>1</v>
      </c>
      <c r="AU15" s="190">
        <v>30</v>
      </c>
      <c r="AV15" s="190"/>
      <c r="AW15" s="190"/>
      <c r="AX15" s="190"/>
      <c r="AY15" s="190"/>
      <c r="AZ15" s="189">
        <f t="shared" si="7"/>
        <v>30</v>
      </c>
      <c r="BA15" s="189">
        <v>3</v>
      </c>
      <c r="BB15" s="27">
        <v>3</v>
      </c>
      <c r="BC15" s="12"/>
      <c r="BE15"/>
      <c r="BF15"/>
      <c r="BH15"/>
      <c r="BI15"/>
    </row>
    <row r="16" spans="1:61">
      <c r="A16" s="10" t="s">
        <v>412</v>
      </c>
      <c r="B16" s="457">
        <v>238</v>
      </c>
      <c r="C16" s="457">
        <v>355</v>
      </c>
      <c r="D16" s="457">
        <v>58</v>
      </c>
      <c r="E16" s="457">
        <v>111</v>
      </c>
      <c r="F16" s="457">
        <v>8</v>
      </c>
      <c r="G16" s="457">
        <v>6</v>
      </c>
      <c r="H16" s="457">
        <v>67</v>
      </c>
      <c r="I16" s="457">
        <v>70</v>
      </c>
      <c r="J16" s="457">
        <v>145</v>
      </c>
      <c r="K16" s="457">
        <v>259</v>
      </c>
      <c r="L16" s="457">
        <v>11</v>
      </c>
      <c r="M16" s="457">
        <v>10</v>
      </c>
      <c r="N16" s="457">
        <v>61</v>
      </c>
      <c r="O16" s="457">
        <v>37</v>
      </c>
      <c r="P16" s="15">
        <f t="shared" si="3"/>
        <v>588</v>
      </c>
      <c r="Q16" s="15">
        <f t="shared" si="4"/>
        <v>848</v>
      </c>
      <c r="R16" s="10" t="s">
        <v>412</v>
      </c>
      <c r="S16" s="457">
        <v>10</v>
      </c>
      <c r="T16" s="457">
        <v>13</v>
      </c>
      <c r="U16" s="457">
        <v>0</v>
      </c>
      <c r="V16" s="457">
        <v>2</v>
      </c>
      <c r="W16" s="457">
        <v>0</v>
      </c>
      <c r="X16" s="457">
        <v>0</v>
      </c>
      <c r="Y16" s="457">
        <v>3</v>
      </c>
      <c r="Z16" s="457">
        <v>6</v>
      </c>
      <c r="AA16" s="457">
        <v>45</v>
      </c>
      <c r="AB16" s="457">
        <v>54</v>
      </c>
      <c r="AC16" s="457">
        <v>2</v>
      </c>
      <c r="AD16" s="457">
        <v>1</v>
      </c>
      <c r="AE16" s="457">
        <v>15</v>
      </c>
      <c r="AF16" s="457">
        <v>12</v>
      </c>
      <c r="AG16" s="15">
        <f t="shared" si="5"/>
        <v>75</v>
      </c>
      <c r="AH16" s="15">
        <f t="shared" si="6"/>
        <v>88</v>
      </c>
      <c r="AI16" s="10" t="s">
        <v>412</v>
      </c>
      <c r="AJ16" s="190">
        <v>17</v>
      </c>
      <c r="AK16" s="190">
        <v>7</v>
      </c>
      <c r="AL16" s="190">
        <v>2</v>
      </c>
      <c r="AM16" s="190">
        <v>7</v>
      </c>
      <c r="AN16" s="190">
        <v>13</v>
      </c>
      <c r="AO16" s="190">
        <v>2</v>
      </c>
      <c r="AP16" s="190">
        <v>6</v>
      </c>
      <c r="AQ16" s="187">
        <v>54</v>
      </c>
      <c r="AR16" s="190">
        <v>73</v>
      </c>
      <c r="AS16" s="190">
        <v>59</v>
      </c>
      <c r="AT16" s="190">
        <v>6</v>
      </c>
      <c r="AU16" s="190">
        <v>118</v>
      </c>
      <c r="AV16" s="190"/>
      <c r="AW16" s="190"/>
      <c r="AX16" s="190">
        <v>5</v>
      </c>
      <c r="AY16" s="190">
        <v>15</v>
      </c>
      <c r="AZ16" s="189">
        <f t="shared" si="7"/>
        <v>138</v>
      </c>
      <c r="BA16" s="189">
        <v>17</v>
      </c>
      <c r="BB16" s="27">
        <v>15</v>
      </c>
      <c r="BC16" s="12"/>
      <c r="BE16"/>
      <c r="BF16"/>
      <c r="BH16"/>
      <c r="BI16"/>
    </row>
    <row r="17" spans="1:61">
      <c r="A17" s="10" t="s">
        <v>413</v>
      </c>
      <c r="B17" s="457">
        <v>111</v>
      </c>
      <c r="C17" s="457">
        <v>109</v>
      </c>
      <c r="D17" s="457">
        <v>43</v>
      </c>
      <c r="E17" s="457">
        <v>30</v>
      </c>
      <c r="F17" s="457">
        <v>0</v>
      </c>
      <c r="G17" s="457">
        <v>0</v>
      </c>
      <c r="H17" s="457">
        <v>3</v>
      </c>
      <c r="I17" s="457">
        <v>1</v>
      </c>
      <c r="J17" s="457">
        <v>65</v>
      </c>
      <c r="K17" s="457">
        <v>66</v>
      </c>
      <c r="L17" s="457">
        <v>0</v>
      </c>
      <c r="M17" s="457">
        <v>0</v>
      </c>
      <c r="N17" s="457">
        <v>7</v>
      </c>
      <c r="O17" s="457">
        <v>4</v>
      </c>
      <c r="P17" s="15">
        <f t="shared" si="3"/>
        <v>229</v>
      </c>
      <c r="Q17" s="15">
        <f t="shared" si="4"/>
        <v>210</v>
      </c>
      <c r="R17" s="10" t="s">
        <v>413</v>
      </c>
      <c r="S17" s="457">
        <v>2</v>
      </c>
      <c r="T17" s="457">
        <v>5</v>
      </c>
      <c r="U17" s="457">
        <v>5</v>
      </c>
      <c r="V17" s="457">
        <v>1</v>
      </c>
      <c r="W17" s="457">
        <v>0</v>
      </c>
      <c r="X17" s="457">
        <v>0</v>
      </c>
      <c r="Y17" s="457"/>
      <c r="Z17" s="457"/>
      <c r="AA17" s="457">
        <v>20</v>
      </c>
      <c r="AB17" s="457">
        <v>30</v>
      </c>
      <c r="AC17" s="457"/>
      <c r="AD17" s="457"/>
      <c r="AE17" s="457">
        <v>4</v>
      </c>
      <c r="AF17" s="457">
        <v>3</v>
      </c>
      <c r="AG17" s="15">
        <f t="shared" si="5"/>
        <v>31</v>
      </c>
      <c r="AH17" s="15">
        <f t="shared" si="6"/>
        <v>39</v>
      </c>
      <c r="AI17" s="10" t="s">
        <v>413</v>
      </c>
      <c r="AJ17" s="190">
        <v>4</v>
      </c>
      <c r="AK17" s="190">
        <v>3</v>
      </c>
      <c r="AL17" s="190"/>
      <c r="AM17" s="190">
        <v>1</v>
      </c>
      <c r="AN17" s="190">
        <v>4</v>
      </c>
      <c r="AO17" s="190"/>
      <c r="AP17" s="190">
        <v>2</v>
      </c>
      <c r="AQ17" s="187">
        <v>14</v>
      </c>
      <c r="AR17" s="190">
        <v>19</v>
      </c>
      <c r="AS17" s="190">
        <v>18</v>
      </c>
      <c r="AT17" s="190">
        <v>1</v>
      </c>
      <c r="AU17" s="190">
        <v>24</v>
      </c>
      <c r="AV17" s="190"/>
      <c r="AW17" s="190"/>
      <c r="AX17" s="190"/>
      <c r="AY17" s="190">
        <v>1</v>
      </c>
      <c r="AZ17" s="189">
        <f t="shared" si="7"/>
        <v>25</v>
      </c>
      <c r="BA17" s="189">
        <v>4</v>
      </c>
      <c r="BB17" s="27">
        <v>4</v>
      </c>
      <c r="BC17" s="12"/>
      <c r="BE17"/>
      <c r="BF17"/>
      <c r="BH17"/>
      <c r="BI17"/>
    </row>
    <row r="18" spans="1:61">
      <c r="A18" s="10" t="s">
        <v>414</v>
      </c>
      <c r="B18" s="457">
        <v>66</v>
      </c>
      <c r="C18" s="457">
        <v>69</v>
      </c>
      <c r="D18" s="457">
        <v>3</v>
      </c>
      <c r="E18" s="457">
        <v>4</v>
      </c>
      <c r="F18" s="457">
        <v>10</v>
      </c>
      <c r="G18" s="457">
        <v>5</v>
      </c>
      <c r="H18" s="457">
        <v>11</v>
      </c>
      <c r="I18" s="457">
        <v>14</v>
      </c>
      <c r="J18" s="457">
        <v>21</v>
      </c>
      <c r="K18" s="457">
        <v>32</v>
      </c>
      <c r="L18" s="457">
        <v>11</v>
      </c>
      <c r="M18" s="457">
        <v>1</v>
      </c>
      <c r="N18" s="457">
        <v>21</v>
      </c>
      <c r="O18" s="457">
        <v>13</v>
      </c>
      <c r="P18" s="15">
        <f t="shared" si="3"/>
        <v>143</v>
      </c>
      <c r="Q18" s="15">
        <f t="shared" si="4"/>
        <v>138</v>
      </c>
      <c r="R18" s="10" t="s">
        <v>414</v>
      </c>
      <c r="S18" s="457">
        <v>4</v>
      </c>
      <c r="T18" s="457">
        <v>3</v>
      </c>
      <c r="U18" s="457">
        <v>0</v>
      </c>
      <c r="V18" s="457">
        <v>0</v>
      </c>
      <c r="W18" s="457">
        <v>4</v>
      </c>
      <c r="X18" s="457">
        <v>0</v>
      </c>
      <c r="Y18" s="457">
        <v>1</v>
      </c>
      <c r="Z18" s="457">
        <v>3</v>
      </c>
      <c r="AA18" s="457">
        <v>4</v>
      </c>
      <c r="AB18" s="457">
        <v>11</v>
      </c>
      <c r="AC18" s="457">
        <v>5</v>
      </c>
      <c r="AD18" s="457">
        <v>1</v>
      </c>
      <c r="AE18" s="457">
        <v>9</v>
      </c>
      <c r="AF18" s="457">
        <v>4</v>
      </c>
      <c r="AG18" s="15">
        <f t="shared" si="5"/>
        <v>27</v>
      </c>
      <c r="AH18" s="15">
        <f t="shared" si="6"/>
        <v>22</v>
      </c>
      <c r="AI18" s="10" t="s">
        <v>414</v>
      </c>
      <c r="AJ18" s="190">
        <v>1</v>
      </c>
      <c r="AK18" s="190"/>
      <c r="AL18" s="190">
        <v>1</v>
      </c>
      <c r="AM18" s="190"/>
      <c r="AN18" s="190">
        <v>1</v>
      </c>
      <c r="AO18" s="190"/>
      <c r="AP18" s="190"/>
      <c r="AQ18" s="187">
        <v>3</v>
      </c>
      <c r="AR18" s="190">
        <v>3</v>
      </c>
      <c r="AS18" s="190">
        <v>3</v>
      </c>
      <c r="AT18" s="190"/>
      <c r="AU18" s="190">
        <v>8</v>
      </c>
      <c r="AV18" s="190"/>
      <c r="AW18" s="190"/>
      <c r="AX18" s="190"/>
      <c r="AY18" s="190"/>
      <c r="AZ18" s="189">
        <f t="shared" si="7"/>
        <v>8</v>
      </c>
      <c r="BA18" s="189">
        <v>1</v>
      </c>
      <c r="BB18" s="27">
        <v>1</v>
      </c>
      <c r="BC18" s="12"/>
      <c r="BE18"/>
      <c r="BF18"/>
      <c r="BH18"/>
      <c r="BI18"/>
    </row>
    <row r="19" spans="1:61">
      <c r="A19" s="10" t="s">
        <v>415</v>
      </c>
      <c r="B19" s="457">
        <v>0</v>
      </c>
      <c r="C19" s="457">
        <v>0</v>
      </c>
      <c r="D19" s="457">
        <v>0</v>
      </c>
      <c r="E19" s="457">
        <v>0</v>
      </c>
      <c r="F19" s="457">
        <v>0</v>
      </c>
      <c r="G19" s="457">
        <v>0</v>
      </c>
      <c r="H19" s="457">
        <v>0</v>
      </c>
      <c r="I19" s="457">
        <v>0</v>
      </c>
      <c r="J19" s="457">
        <v>0</v>
      </c>
      <c r="K19" s="457">
        <v>0</v>
      </c>
      <c r="L19" s="457">
        <v>0</v>
      </c>
      <c r="M19" s="457">
        <v>0</v>
      </c>
      <c r="N19" s="457">
        <v>0</v>
      </c>
      <c r="O19" s="457">
        <v>0</v>
      </c>
      <c r="P19" s="15">
        <f t="shared" si="3"/>
        <v>0</v>
      </c>
      <c r="Q19" s="15">
        <f t="shared" si="4"/>
        <v>0</v>
      </c>
      <c r="R19" s="10" t="s">
        <v>415</v>
      </c>
      <c r="S19" s="457">
        <v>0</v>
      </c>
      <c r="T19" s="457">
        <v>0</v>
      </c>
      <c r="U19" s="457">
        <v>0</v>
      </c>
      <c r="V19" s="457">
        <v>0</v>
      </c>
      <c r="W19" s="457">
        <v>0</v>
      </c>
      <c r="X19" s="457">
        <v>0</v>
      </c>
      <c r="Y19" s="457">
        <v>0</v>
      </c>
      <c r="Z19" s="457">
        <v>0</v>
      </c>
      <c r="AA19" s="457">
        <v>0</v>
      </c>
      <c r="AB19" s="457">
        <v>0</v>
      </c>
      <c r="AC19" s="457">
        <v>0</v>
      </c>
      <c r="AD19" s="457">
        <v>0</v>
      </c>
      <c r="AE19" s="457">
        <v>0</v>
      </c>
      <c r="AF19" s="457">
        <v>0</v>
      </c>
      <c r="AG19" s="15">
        <f t="shared" si="5"/>
        <v>0</v>
      </c>
      <c r="AH19" s="15">
        <f t="shared" si="6"/>
        <v>0</v>
      </c>
      <c r="AI19" s="10" t="s">
        <v>415</v>
      </c>
      <c r="AJ19" s="190">
        <v>0</v>
      </c>
      <c r="AK19" s="190"/>
      <c r="AL19" s="190"/>
      <c r="AM19" s="190"/>
      <c r="AN19" s="190"/>
      <c r="AO19" s="190"/>
      <c r="AP19" s="190"/>
      <c r="AQ19" s="187">
        <v>0</v>
      </c>
      <c r="AR19" s="190"/>
      <c r="AS19" s="190"/>
      <c r="AT19" s="190"/>
      <c r="AU19" s="190"/>
      <c r="AV19" s="190"/>
      <c r="AW19" s="190"/>
      <c r="AX19" s="190"/>
      <c r="AY19" s="190"/>
      <c r="AZ19" s="189">
        <f t="shared" si="7"/>
        <v>0</v>
      </c>
      <c r="BA19" s="189"/>
      <c r="BB19" s="27"/>
      <c r="BC19" s="12"/>
      <c r="BE19"/>
      <c r="BF19"/>
      <c r="BH19"/>
      <c r="BI19"/>
    </row>
    <row r="20" spans="1:61">
      <c r="A20" s="10" t="s">
        <v>416</v>
      </c>
      <c r="B20" s="457">
        <v>41</v>
      </c>
      <c r="C20" s="457">
        <v>40</v>
      </c>
      <c r="D20" s="457">
        <v>12</v>
      </c>
      <c r="E20" s="457">
        <v>3</v>
      </c>
      <c r="F20" s="457">
        <v>0</v>
      </c>
      <c r="G20" s="457">
        <v>0</v>
      </c>
      <c r="H20" s="457">
        <v>6</v>
      </c>
      <c r="I20" s="457">
        <v>8</v>
      </c>
      <c r="J20" s="457">
        <v>22</v>
      </c>
      <c r="K20" s="457">
        <v>14</v>
      </c>
      <c r="L20" s="457">
        <v>3</v>
      </c>
      <c r="M20" s="457">
        <v>0</v>
      </c>
      <c r="N20" s="457">
        <v>6</v>
      </c>
      <c r="O20" s="457">
        <v>5</v>
      </c>
      <c r="P20" s="15">
        <f t="shared" si="3"/>
        <v>90</v>
      </c>
      <c r="Q20" s="15">
        <f t="shared" si="4"/>
        <v>70</v>
      </c>
      <c r="R20" s="10" t="s">
        <v>416</v>
      </c>
      <c r="S20" s="457">
        <v>0</v>
      </c>
      <c r="T20" s="457">
        <v>0</v>
      </c>
      <c r="U20" s="457">
        <v>0</v>
      </c>
      <c r="V20" s="457">
        <v>0</v>
      </c>
      <c r="W20" s="457">
        <v>0</v>
      </c>
      <c r="X20" s="457">
        <v>0</v>
      </c>
      <c r="Y20" s="457">
        <v>14</v>
      </c>
      <c r="Z20" s="457">
        <v>7</v>
      </c>
      <c r="AA20" s="457">
        <v>2</v>
      </c>
      <c r="AB20" s="457">
        <v>1</v>
      </c>
      <c r="AC20" s="457">
        <v>1</v>
      </c>
      <c r="AD20" s="457">
        <v>0</v>
      </c>
      <c r="AE20" s="457">
        <v>2</v>
      </c>
      <c r="AF20" s="457">
        <v>1</v>
      </c>
      <c r="AG20" s="15">
        <f t="shared" si="5"/>
        <v>19</v>
      </c>
      <c r="AH20" s="15">
        <f t="shared" si="6"/>
        <v>9</v>
      </c>
      <c r="AI20" s="10" t="s">
        <v>416</v>
      </c>
      <c r="AJ20" s="190">
        <v>2</v>
      </c>
      <c r="AK20" s="190">
        <v>2</v>
      </c>
      <c r="AL20" s="190"/>
      <c r="AM20" s="190">
        <v>1</v>
      </c>
      <c r="AN20" s="190">
        <v>2</v>
      </c>
      <c r="AO20" s="190">
        <v>2</v>
      </c>
      <c r="AP20" s="190">
        <v>2</v>
      </c>
      <c r="AQ20" s="187">
        <v>11</v>
      </c>
      <c r="AR20" s="190">
        <v>6</v>
      </c>
      <c r="AS20" s="190">
        <v>6</v>
      </c>
      <c r="AT20" s="190"/>
      <c r="AU20" s="190">
        <v>13</v>
      </c>
      <c r="AV20" s="190"/>
      <c r="AW20" s="190"/>
      <c r="AX20" s="190"/>
      <c r="AY20" s="190"/>
      <c r="AZ20" s="189">
        <f t="shared" si="7"/>
        <v>13</v>
      </c>
      <c r="BA20" s="189">
        <v>2</v>
      </c>
      <c r="BB20" s="27">
        <v>2</v>
      </c>
      <c r="BC20" s="12"/>
      <c r="BE20"/>
      <c r="BF20"/>
      <c r="BH20"/>
      <c r="BI20"/>
    </row>
    <row r="21" spans="1:61">
      <c r="A21" s="10" t="s">
        <v>417</v>
      </c>
      <c r="B21" s="457">
        <v>519</v>
      </c>
      <c r="C21" s="457">
        <v>614</v>
      </c>
      <c r="D21" s="457">
        <v>161</v>
      </c>
      <c r="E21" s="457">
        <v>224</v>
      </c>
      <c r="F21" s="457">
        <v>62</v>
      </c>
      <c r="G21" s="457">
        <v>58</v>
      </c>
      <c r="H21" s="457">
        <v>102</v>
      </c>
      <c r="I21" s="457">
        <v>94</v>
      </c>
      <c r="J21" s="457">
        <v>243</v>
      </c>
      <c r="K21" s="457">
        <v>365</v>
      </c>
      <c r="L21" s="457">
        <v>56</v>
      </c>
      <c r="M21" s="457">
        <v>36</v>
      </c>
      <c r="N21" s="457">
        <v>124</v>
      </c>
      <c r="O21" s="457">
        <v>98</v>
      </c>
      <c r="P21" s="15">
        <f t="shared" si="3"/>
        <v>1267</v>
      </c>
      <c r="Q21" s="15">
        <f t="shared" si="4"/>
        <v>1489</v>
      </c>
      <c r="R21" s="10" t="s">
        <v>417</v>
      </c>
      <c r="S21" s="457">
        <v>44</v>
      </c>
      <c r="T21" s="457">
        <v>35</v>
      </c>
      <c r="U21" s="457">
        <v>4</v>
      </c>
      <c r="V21" s="457">
        <v>10</v>
      </c>
      <c r="W21" s="457">
        <v>3</v>
      </c>
      <c r="X21" s="457">
        <v>1</v>
      </c>
      <c r="Y21" s="457">
        <v>4</v>
      </c>
      <c r="Z21" s="457">
        <v>3</v>
      </c>
      <c r="AA21" s="457">
        <v>65</v>
      </c>
      <c r="AB21" s="457">
        <v>101</v>
      </c>
      <c r="AC21" s="457">
        <v>14</v>
      </c>
      <c r="AD21" s="457">
        <v>8</v>
      </c>
      <c r="AE21" s="457">
        <v>33</v>
      </c>
      <c r="AF21" s="457">
        <v>21</v>
      </c>
      <c r="AG21" s="15">
        <f t="shared" si="5"/>
        <v>167</v>
      </c>
      <c r="AH21" s="15">
        <f t="shared" si="6"/>
        <v>179</v>
      </c>
      <c r="AI21" s="10" t="s">
        <v>417</v>
      </c>
      <c r="AJ21" s="190">
        <v>25</v>
      </c>
      <c r="AK21" s="190">
        <v>11</v>
      </c>
      <c r="AL21" s="190">
        <v>4</v>
      </c>
      <c r="AM21" s="190">
        <v>5</v>
      </c>
      <c r="AN21" s="190">
        <v>15</v>
      </c>
      <c r="AO21" s="190">
        <v>4</v>
      </c>
      <c r="AP21" s="190">
        <v>8</v>
      </c>
      <c r="AQ21" s="187">
        <v>72</v>
      </c>
      <c r="AR21" s="190">
        <v>76</v>
      </c>
      <c r="AS21" s="190">
        <v>70</v>
      </c>
      <c r="AT21" s="190">
        <v>6</v>
      </c>
      <c r="AU21" s="190">
        <v>74</v>
      </c>
      <c r="AV21" s="190"/>
      <c r="AW21" s="190"/>
      <c r="AX21" s="190">
        <v>0</v>
      </c>
      <c r="AY21" s="190">
        <v>37</v>
      </c>
      <c r="AZ21" s="189">
        <f t="shared" si="7"/>
        <v>111</v>
      </c>
      <c r="BA21" s="189">
        <v>10</v>
      </c>
      <c r="BB21" s="27">
        <v>10</v>
      </c>
      <c r="BC21" s="12"/>
      <c r="BE21"/>
      <c r="BF21"/>
      <c r="BH21"/>
      <c r="BI21"/>
    </row>
    <row r="22" spans="1:61">
      <c r="A22" s="10" t="s">
        <v>418</v>
      </c>
      <c r="B22" s="457">
        <v>0</v>
      </c>
      <c r="C22" s="457">
        <v>0</v>
      </c>
      <c r="D22" s="457">
        <v>0</v>
      </c>
      <c r="E22" s="457">
        <v>0</v>
      </c>
      <c r="F22" s="457">
        <v>0</v>
      </c>
      <c r="G22" s="457">
        <v>0</v>
      </c>
      <c r="H22" s="457">
        <v>0</v>
      </c>
      <c r="I22" s="457">
        <v>0</v>
      </c>
      <c r="J22" s="457">
        <v>0</v>
      </c>
      <c r="K22" s="457">
        <v>0</v>
      </c>
      <c r="L22" s="457">
        <v>0</v>
      </c>
      <c r="M22" s="457">
        <v>0</v>
      </c>
      <c r="N22" s="457">
        <v>0</v>
      </c>
      <c r="O22" s="457">
        <v>0</v>
      </c>
      <c r="P22" s="15">
        <f t="shared" si="3"/>
        <v>0</v>
      </c>
      <c r="Q22" s="15">
        <f t="shared" si="4"/>
        <v>0</v>
      </c>
      <c r="R22" s="10" t="s">
        <v>418</v>
      </c>
      <c r="S22" s="457">
        <v>0</v>
      </c>
      <c r="T22" s="457">
        <v>0</v>
      </c>
      <c r="U22" s="457">
        <v>0</v>
      </c>
      <c r="V22" s="457">
        <v>0</v>
      </c>
      <c r="W22" s="457">
        <v>0</v>
      </c>
      <c r="X22" s="457">
        <v>0</v>
      </c>
      <c r="Y22" s="457">
        <v>0</v>
      </c>
      <c r="Z22" s="457">
        <v>0</v>
      </c>
      <c r="AA22" s="457">
        <v>0</v>
      </c>
      <c r="AB22" s="457">
        <v>0</v>
      </c>
      <c r="AC22" s="457">
        <v>0</v>
      </c>
      <c r="AD22" s="457">
        <v>0</v>
      </c>
      <c r="AE22" s="457">
        <v>0</v>
      </c>
      <c r="AF22" s="457">
        <v>0</v>
      </c>
      <c r="AG22" s="15">
        <f t="shared" si="5"/>
        <v>0</v>
      </c>
      <c r="AH22" s="15">
        <f t="shared" si="6"/>
        <v>0</v>
      </c>
      <c r="AI22" s="10" t="s">
        <v>418</v>
      </c>
      <c r="AJ22" s="190">
        <v>0</v>
      </c>
      <c r="AK22" s="190"/>
      <c r="AL22" s="190"/>
      <c r="AM22" s="190"/>
      <c r="AN22" s="190"/>
      <c r="AO22" s="190"/>
      <c r="AP22" s="190"/>
      <c r="AQ22" s="187">
        <v>0</v>
      </c>
      <c r="AR22" s="190"/>
      <c r="AS22" s="190"/>
      <c r="AT22" s="190"/>
      <c r="AU22" s="190"/>
      <c r="AV22" s="190"/>
      <c r="AW22" s="190"/>
      <c r="AX22" s="190"/>
      <c r="AY22" s="190"/>
      <c r="AZ22" s="189">
        <f t="shared" si="7"/>
        <v>0</v>
      </c>
      <c r="BA22" s="189"/>
      <c r="BB22" s="27"/>
      <c r="BC22" s="12"/>
      <c r="BE22"/>
      <c r="BF22"/>
      <c r="BH22"/>
      <c r="BI22"/>
    </row>
    <row r="23" spans="1:61">
      <c r="A23" s="10" t="s">
        <v>419</v>
      </c>
      <c r="B23" s="457">
        <v>91</v>
      </c>
      <c r="C23" s="457">
        <v>142</v>
      </c>
      <c r="D23" s="457">
        <v>10</v>
      </c>
      <c r="E23" s="457">
        <v>21</v>
      </c>
      <c r="F23" s="457">
        <v>8</v>
      </c>
      <c r="G23" s="457">
        <v>12</v>
      </c>
      <c r="H23" s="457">
        <v>18</v>
      </c>
      <c r="I23" s="457">
        <v>15</v>
      </c>
      <c r="J23" s="457">
        <v>31</v>
      </c>
      <c r="K23" s="457">
        <v>50</v>
      </c>
      <c r="L23" s="457">
        <v>2</v>
      </c>
      <c r="M23" s="457">
        <v>0</v>
      </c>
      <c r="N23" s="457">
        <v>16</v>
      </c>
      <c r="O23" s="457">
        <v>15</v>
      </c>
      <c r="P23" s="15">
        <f t="shared" si="3"/>
        <v>176</v>
      </c>
      <c r="Q23" s="15">
        <f t="shared" si="4"/>
        <v>255</v>
      </c>
      <c r="R23" s="10" t="s">
        <v>419</v>
      </c>
      <c r="S23" s="457">
        <v>6</v>
      </c>
      <c r="T23" s="457">
        <v>4</v>
      </c>
      <c r="U23" s="457">
        <v>2</v>
      </c>
      <c r="V23" s="457">
        <v>3</v>
      </c>
      <c r="W23" s="457">
        <v>2</v>
      </c>
      <c r="X23" s="457">
        <v>10</v>
      </c>
      <c r="Y23" s="457">
        <v>2</v>
      </c>
      <c r="Z23" s="457">
        <v>1</v>
      </c>
      <c r="AA23" s="457">
        <v>10</v>
      </c>
      <c r="AB23" s="457">
        <v>16</v>
      </c>
      <c r="AC23" s="457">
        <v>0</v>
      </c>
      <c r="AD23" s="457">
        <v>0</v>
      </c>
      <c r="AE23" s="457">
        <v>7</v>
      </c>
      <c r="AF23" s="457">
        <v>5</v>
      </c>
      <c r="AG23" s="15">
        <f t="shared" si="5"/>
        <v>29</v>
      </c>
      <c r="AH23" s="15">
        <f t="shared" si="6"/>
        <v>39</v>
      </c>
      <c r="AI23" s="10" t="s">
        <v>419</v>
      </c>
      <c r="AJ23" s="190">
        <v>5</v>
      </c>
      <c r="AK23" s="190">
        <v>3</v>
      </c>
      <c r="AL23" s="190">
        <v>1</v>
      </c>
      <c r="AM23" s="190">
        <v>2</v>
      </c>
      <c r="AN23" s="190">
        <v>3</v>
      </c>
      <c r="AO23" s="190">
        <v>1</v>
      </c>
      <c r="AP23" s="190">
        <v>3</v>
      </c>
      <c r="AQ23" s="187">
        <v>18</v>
      </c>
      <c r="AR23" s="190">
        <v>26</v>
      </c>
      <c r="AS23" s="190">
        <v>23</v>
      </c>
      <c r="AT23" s="190">
        <v>3</v>
      </c>
      <c r="AU23" s="190">
        <v>25</v>
      </c>
      <c r="AV23" s="190"/>
      <c r="AW23" s="190"/>
      <c r="AX23" s="190">
        <v>1</v>
      </c>
      <c r="AY23" s="190">
        <v>5</v>
      </c>
      <c r="AZ23" s="189">
        <f t="shared" si="7"/>
        <v>31</v>
      </c>
      <c r="BA23" s="189">
        <v>3</v>
      </c>
      <c r="BB23" s="27">
        <v>3</v>
      </c>
      <c r="BC23" s="12"/>
      <c r="BE23"/>
      <c r="BF23"/>
      <c r="BH23"/>
      <c r="BI23"/>
    </row>
    <row r="24" spans="1:61">
      <c r="A24" s="10" t="s">
        <v>420</v>
      </c>
      <c r="B24" s="457">
        <v>109</v>
      </c>
      <c r="C24" s="457">
        <v>122</v>
      </c>
      <c r="D24" s="457">
        <v>24</v>
      </c>
      <c r="E24" s="457">
        <v>11</v>
      </c>
      <c r="F24" s="457">
        <v>0</v>
      </c>
      <c r="G24" s="457">
        <v>0</v>
      </c>
      <c r="H24" s="457">
        <v>32</v>
      </c>
      <c r="I24" s="457">
        <v>19</v>
      </c>
      <c r="J24" s="457">
        <v>48</v>
      </c>
      <c r="K24" s="457">
        <v>52</v>
      </c>
      <c r="L24" s="457">
        <v>0</v>
      </c>
      <c r="M24" s="457">
        <v>0</v>
      </c>
      <c r="N24" s="457">
        <v>21</v>
      </c>
      <c r="O24" s="457">
        <v>19</v>
      </c>
      <c r="P24" s="15">
        <f t="shared" si="3"/>
        <v>234</v>
      </c>
      <c r="Q24" s="15">
        <f t="shared" si="4"/>
        <v>223</v>
      </c>
      <c r="R24" s="10" t="s">
        <v>420</v>
      </c>
      <c r="S24" s="457">
        <v>3</v>
      </c>
      <c r="T24" s="457">
        <v>4</v>
      </c>
      <c r="U24" s="457">
        <v>3</v>
      </c>
      <c r="V24" s="457">
        <v>7</v>
      </c>
      <c r="W24" s="457">
        <v>0</v>
      </c>
      <c r="X24" s="457">
        <v>0</v>
      </c>
      <c r="Y24" s="457">
        <v>7</v>
      </c>
      <c r="Z24" s="457">
        <v>3</v>
      </c>
      <c r="AA24" s="457">
        <v>20</v>
      </c>
      <c r="AB24" s="457">
        <v>19</v>
      </c>
      <c r="AC24" s="457">
        <v>0</v>
      </c>
      <c r="AD24" s="457">
        <v>0</v>
      </c>
      <c r="AE24" s="457">
        <v>4</v>
      </c>
      <c r="AF24" s="457">
        <v>2</v>
      </c>
      <c r="AG24" s="15">
        <f t="shared" si="5"/>
        <v>37</v>
      </c>
      <c r="AH24" s="15">
        <f t="shared" si="6"/>
        <v>35</v>
      </c>
      <c r="AI24" s="10" t="s">
        <v>420</v>
      </c>
      <c r="AJ24" s="190">
        <v>4</v>
      </c>
      <c r="AK24" s="190">
        <v>2</v>
      </c>
      <c r="AL24" s="190"/>
      <c r="AM24" s="190">
        <v>1</v>
      </c>
      <c r="AN24" s="190">
        <v>2</v>
      </c>
      <c r="AO24" s="190"/>
      <c r="AP24" s="190">
        <v>1</v>
      </c>
      <c r="AQ24" s="187">
        <v>10</v>
      </c>
      <c r="AR24" s="190">
        <v>18</v>
      </c>
      <c r="AS24" s="190">
        <v>18</v>
      </c>
      <c r="AT24" s="190"/>
      <c r="AU24" s="190">
        <v>14</v>
      </c>
      <c r="AV24" s="190"/>
      <c r="AW24" s="190"/>
      <c r="AX24" s="190"/>
      <c r="AY24" s="190">
        <v>2</v>
      </c>
      <c r="AZ24" s="189">
        <f t="shared" si="7"/>
        <v>16</v>
      </c>
      <c r="BA24" s="189">
        <v>2</v>
      </c>
      <c r="BB24" s="27">
        <v>2</v>
      </c>
      <c r="BC24" s="12"/>
      <c r="BE24"/>
      <c r="BF24"/>
      <c r="BH24"/>
      <c r="BI24"/>
    </row>
    <row r="25" spans="1:61">
      <c r="A25" s="10" t="s">
        <v>421</v>
      </c>
      <c r="B25" s="457">
        <v>133</v>
      </c>
      <c r="C25" s="457">
        <v>145</v>
      </c>
      <c r="D25" s="457">
        <v>12</v>
      </c>
      <c r="E25" s="457">
        <v>28</v>
      </c>
      <c r="F25" s="457"/>
      <c r="G25" s="457"/>
      <c r="H25" s="457">
        <v>25</v>
      </c>
      <c r="I25" s="457">
        <v>24</v>
      </c>
      <c r="J25" s="457">
        <v>39</v>
      </c>
      <c r="K25" s="457">
        <v>47</v>
      </c>
      <c r="L25" s="457"/>
      <c r="M25" s="457"/>
      <c r="N25" s="457">
        <v>12</v>
      </c>
      <c r="O25" s="457">
        <v>7</v>
      </c>
      <c r="P25" s="15">
        <f t="shared" si="3"/>
        <v>221</v>
      </c>
      <c r="Q25" s="15">
        <f t="shared" si="4"/>
        <v>251</v>
      </c>
      <c r="R25" s="10" t="s">
        <v>421</v>
      </c>
      <c r="S25" s="457">
        <v>1</v>
      </c>
      <c r="T25" s="457">
        <v>3</v>
      </c>
      <c r="U25" s="457">
        <v>2</v>
      </c>
      <c r="V25" s="457">
        <v>3</v>
      </c>
      <c r="W25" s="457"/>
      <c r="X25" s="457"/>
      <c r="Y25" s="457">
        <v>3</v>
      </c>
      <c r="Z25" s="457">
        <v>2</v>
      </c>
      <c r="AA25" s="457">
        <v>19</v>
      </c>
      <c r="AB25" s="457">
        <v>21</v>
      </c>
      <c r="AC25" s="457"/>
      <c r="AD25" s="457"/>
      <c r="AE25" s="457">
        <v>6</v>
      </c>
      <c r="AF25" s="457">
        <v>2</v>
      </c>
      <c r="AG25" s="15">
        <f t="shared" si="5"/>
        <v>31</v>
      </c>
      <c r="AH25" s="15">
        <f t="shared" si="6"/>
        <v>31</v>
      </c>
      <c r="AI25" s="10" t="s">
        <v>421</v>
      </c>
      <c r="AJ25" s="190">
        <v>5</v>
      </c>
      <c r="AK25" s="190">
        <v>2</v>
      </c>
      <c r="AL25" s="190"/>
      <c r="AM25" s="190">
        <v>2</v>
      </c>
      <c r="AN25" s="190">
        <v>3</v>
      </c>
      <c r="AO25" s="190"/>
      <c r="AP25" s="190">
        <v>2</v>
      </c>
      <c r="AQ25" s="187">
        <v>14</v>
      </c>
      <c r="AR25" s="190">
        <v>15</v>
      </c>
      <c r="AS25" s="190">
        <v>15</v>
      </c>
      <c r="AT25" s="190"/>
      <c r="AU25" s="190">
        <v>24</v>
      </c>
      <c r="AV25" s="190"/>
      <c r="AW25" s="190"/>
      <c r="AX25" s="190"/>
      <c r="AY25" s="190">
        <v>2</v>
      </c>
      <c r="AZ25" s="189">
        <f t="shared" si="7"/>
        <v>26</v>
      </c>
      <c r="BA25" s="189">
        <v>3</v>
      </c>
      <c r="BB25" s="27">
        <v>3</v>
      </c>
      <c r="BC25" s="12"/>
      <c r="BE25"/>
      <c r="BF25"/>
      <c r="BH25"/>
      <c r="BI25"/>
    </row>
    <row r="26" spans="1:61">
      <c r="A26" s="10" t="s">
        <v>422</v>
      </c>
      <c r="B26" s="457">
        <v>0</v>
      </c>
      <c r="C26" s="457">
        <v>0</v>
      </c>
      <c r="D26" s="457">
        <v>0</v>
      </c>
      <c r="E26" s="457">
        <v>0</v>
      </c>
      <c r="F26" s="457">
        <v>0</v>
      </c>
      <c r="G26" s="457">
        <v>0</v>
      </c>
      <c r="H26" s="457">
        <v>0</v>
      </c>
      <c r="I26" s="457">
        <v>0</v>
      </c>
      <c r="J26" s="457">
        <v>0</v>
      </c>
      <c r="K26" s="457">
        <v>0</v>
      </c>
      <c r="L26" s="457">
        <v>0</v>
      </c>
      <c r="M26" s="457">
        <v>0</v>
      </c>
      <c r="N26" s="457">
        <v>0</v>
      </c>
      <c r="O26" s="457">
        <v>0</v>
      </c>
      <c r="P26" s="15">
        <f t="shared" si="3"/>
        <v>0</v>
      </c>
      <c r="Q26" s="15">
        <f t="shared" si="4"/>
        <v>0</v>
      </c>
      <c r="R26" s="10" t="s">
        <v>422</v>
      </c>
      <c r="S26" s="457">
        <v>0</v>
      </c>
      <c r="T26" s="457">
        <v>0</v>
      </c>
      <c r="U26" s="457">
        <v>0</v>
      </c>
      <c r="V26" s="457">
        <v>0</v>
      </c>
      <c r="W26" s="457">
        <v>0</v>
      </c>
      <c r="X26" s="457">
        <v>0</v>
      </c>
      <c r="Y26" s="457">
        <v>0</v>
      </c>
      <c r="Z26" s="457">
        <v>0</v>
      </c>
      <c r="AA26" s="457">
        <v>0</v>
      </c>
      <c r="AB26" s="457">
        <v>0</v>
      </c>
      <c r="AC26" s="457">
        <v>0</v>
      </c>
      <c r="AD26" s="457">
        <v>0</v>
      </c>
      <c r="AE26" s="457">
        <v>0</v>
      </c>
      <c r="AF26" s="457">
        <v>0</v>
      </c>
      <c r="AG26" s="15">
        <f t="shared" si="5"/>
        <v>0</v>
      </c>
      <c r="AH26" s="15">
        <f t="shared" si="6"/>
        <v>0</v>
      </c>
      <c r="AI26" s="10" t="s">
        <v>422</v>
      </c>
      <c r="AJ26" s="190">
        <v>1</v>
      </c>
      <c r="AK26" s="190"/>
      <c r="AL26" s="190"/>
      <c r="AM26" s="190"/>
      <c r="AN26" s="190"/>
      <c r="AO26" s="190"/>
      <c r="AP26" s="190"/>
      <c r="AQ26" s="187">
        <v>1</v>
      </c>
      <c r="AR26" s="190">
        <v>4</v>
      </c>
      <c r="AS26" s="190">
        <v>2</v>
      </c>
      <c r="AT26" s="190">
        <v>2</v>
      </c>
      <c r="AU26" s="190">
        <v>3</v>
      </c>
      <c r="AV26" s="190"/>
      <c r="AW26" s="190"/>
      <c r="AX26" s="190"/>
      <c r="AY26" s="190">
        <v>1</v>
      </c>
      <c r="AZ26" s="189">
        <f t="shared" si="7"/>
        <v>4</v>
      </c>
      <c r="BA26" s="189"/>
      <c r="BB26" s="27"/>
      <c r="BC26" s="12"/>
      <c r="BE26"/>
      <c r="BF26"/>
      <c r="BH26"/>
      <c r="BI26"/>
    </row>
    <row r="27" spans="1:61">
      <c r="A27" s="10" t="s">
        <v>423</v>
      </c>
      <c r="B27" s="457">
        <v>40</v>
      </c>
      <c r="C27" s="457">
        <v>63</v>
      </c>
      <c r="D27" s="457">
        <v>12</v>
      </c>
      <c r="E27" s="457">
        <v>23</v>
      </c>
      <c r="F27" s="457">
        <v>0</v>
      </c>
      <c r="G27" s="457">
        <v>0</v>
      </c>
      <c r="H27" s="457">
        <v>9</v>
      </c>
      <c r="I27" s="457">
        <v>5</v>
      </c>
      <c r="J27" s="457">
        <v>19</v>
      </c>
      <c r="K27" s="457">
        <v>35</v>
      </c>
      <c r="L27" s="457">
        <v>0</v>
      </c>
      <c r="M27" s="457">
        <v>0</v>
      </c>
      <c r="N27" s="457">
        <v>10</v>
      </c>
      <c r="O27" s="457">
        <v>9</v>
      </c>
      <c r="P27" s="15">
        <f t="shared" si="3"/>
        <v>90</v>
      </c>
      <c r="Q27" s="15">
        <f t="shared" si="4"/>
        <v>135</v>
      </c>
      <c r="R27" s="10" t="s">
        <v>423</v>
      </c>
      <c r="S27" s="457">
        <v>0</v>
      </c>
      <c r="T27" s="457">
        <v>1</v>
      </c>
      <c r="U27" s="457">
        <v>0</v>
      </c>
      <c r="V27" s="457">
        <v>0</v>
      </c>
      <c r="W27" s="457">
        <v>0</v>
      </c>
      <c r="X27" s="457">
        <v>0</v>
      </c>
      <c r="Y27" s="457">
        <v>0</v>
      </c>
      <c r="Z27" s="457">
        <v>0</v>
      </c>
      <c r="AA27" s="457">
        <v>5</v>
      </c>
      <c r="AB27" s="457">
        <v>10</v>
      </c>
      <c r="AC27" s="457">
        <v>0</v>
      </c>
      <c r="AD27" s="457">
        <v>0</v>
      </c>
      <c r="AE27" s="457">
        <v>2</v>
      </c>
      <c r="AF27" s="457">
        <v>2</v>
      </c>
      <c r="AG27" s="15">
        <f t="shared" si="5"/>
        <v>7</v>
      </c>
      <c r="AH27" s="15">
        <f t="shared" si="6"/>
        <v>13</v>
      </c>
      <c r="AI27" s="10" t="s">
        <v>423</v>
      </c>
      <c r="AJ27" s="190">
        <v>3</v>
      </c>
      <c r="AK27" s="190">
        <v>2</v>
      </c>
      <c r="AL27" s="190"/>
      <c r="AM27" s="190">
        <v>1</v>
      </c>
      <c r="AN27" s="190">
        <v>2</v>
      </c>
      <c r="AO27" s="190"/>
      <c r="AP27" s="190">
        <v>1</v>
      </c>
      <c r="AQ27" s="187">
        <v>9</v>
      </c>
      <c r="AR27" s="190">
        <v>10</v>
      </c>
      <c r="AS27" s="190">
        <v>10</v>
      </c>
      <c r="AT27" s="190"/>
      <c r="AU27" s="190">
        <v>13</v>
      </c>
      <c r="AV27" s="190"/>
      <c r="AW27" s="190"/>
      <c r="AX27" s="190"/>
      <c r="AY27" s="190">
        <v>6</v>
      </c>
      <c r="AZ27" s="189">
        <f t="shared" si="7"/>
        <v>19</v>
      </c>
      <c r="BA27" s="189">
        <v>2</v>
      </c>
      <c r="BB27" s="27">
        <v>2</v>
      </c>
      <c r="BC27" s="12"/>
      <c r="BE27"/>
      <c r="BF27"/>
      <c r="BH27"/>
      <c r="BI27"/>
    </row>
    <row r="28" spans="1:61">
      <c r="A28" s="10" t="s">
        <v>424</v>
      </c>
      <c r="B28" s="457">
        <v>56</v>
      </c>
      <c r="C28" s="457">
        <v>66</v>
      </c>
      <c r="D28" s="457">
        <v>5</v>
      </c>
      <c r="E28" s="457">
        <v>16</v>
      </c>
      <c r="F28" s="457">
        <v>0</v>
      </c>
      <c r="G28" s="457">
        <v>0</v>
      </c>
      <c r="H28" s="457">
        <v>36</v>
      </c>
      <c r="I28" s="457">
        <v>23</v>
      </c>
      <c r="J28" s="457">
        <v>37</v>
      </c>
      <c r="K28" s="457">
        <v>63</v>
      </c>
      <c r="L28" s="457">
        <v>0</v>
      </c>
      <c r="M28" s="457">
        <v>0</v>
      </c>
      <c r="N28" s="457">
        <v>20</v>
      </c>
      <c r="O28" s="457">
        <v>12</v>
      </c>
      <c r="P28" s="15">
        <f t="shared" si="3"/>
        <v>154</v>
      </c>
      <c r="Q28" s="15">
        <f t="shared" si="4"/>
        <v>180</v>
      </c>
      <c r="R28" s="10" t="s">
        <v>424</v>
      </c>
      <c r="S28" s="457">
        <v>1</v>
      </c>
      <c r="T28" s="457">
        <v>2</v>
      </c>
      <c r="U28" s="457">
        <v>0</v>
      </c>
      <c r="V28" s="457">
        <v>0</v>
      </c>
      <c r="W28" s="457">
        <v>0</v>
      </c>
      <c r="X28" s="457">
        <v>0</v>
      </c>
      <c r="Y28" s="457">
        <v>2</v>
      </c>
      <c r="Z28" s="457">
        <v>1</v>
      </c>
      <c r="AA28" s="457">
        <v>10</v>
      </c>
      <c r="AB28" s="457">
        <v>19</v>
      </c>
      <c r="AC28" s="457">
        <v>0</v>
      </c>
      <c r="AD28" s="457">
        <v>0</v>
      </c>
      <c r="AE28" s="457">
        <v>2</v>
      </c>
      <c r="AF28" s="457">
        <v>2</v>
      </c>
      <c r="AG28" s="15">
        <f t="shared" si="5"/>
        <v>15</v>
      </c>
      <c r="AH28" s="15">
        <f t="shared" si="6"/>
        <v>24</v>
      </c>
      <c r="AI28" s="10" t="s">
        <v>424</v>
      </c>
      <c r="AJ28" s="190">
        <v>3</v>
      </c>
      <c r="AK28" s="190">
        <v>1</v>
      </c>
      <c r="AL28" s="190"/>
      <c r="AM28" s="190">
        <v>2</v>
      </c>
      <c r="AN28" s="190">
        <v>3</v>
      </c>
      <c r="AO28" s="190"/>
      <c r="AP28" s="190">
        <v>2</v>
      </c>
      <c r="AQ28" s="187">
        <v>11</v>
      </c>
      <c r="AR28" s="190">
        <v>26</v>
      </c>
      <c r="AS28" s="190">
        <v>26</v>
      </c>
      <c r="AT28" s="190"/>
      <c r="AU28" s="190">
        <v>16</v>
      </c>
      <c r="AV28" s="190"/>
      <c r="AW28" s="190"/>
      <c r="AX28" s="190"/>
      <c r="AY28" s="190">
        <v>7</v>
      </c>
      <c r="AZ28" s="189">
        <f t="shared" si="7"/>
        <v>23</v>
      </c>
      <c r="BA28" s="189">
        <v>2</v>
      </c>
      <c r="BB28" s="27">
        <v>2</v>
      </c>
      <c r="BC28" s="12"/>
      <c r="BE28"/>
      <c r="BF28"/>
      <c r="BH28"/>
      <c r="BI28"/>
    </row>
    <row r="29" spans="1:61">
      <c r="A29" s="10" t="s">
        <v>425</v>
      </c>
      <c r="B29" s="457">
        <v>0</v>
      </c>
      <c r="C29" s="457">
        <v>0</v>
      </c>
      <c r="D29" s="457">
        <v>0</v>
      </c>
      <c r="E29" s="457">
        <v>0</v>
      </c>
      <c r="F29" s="457">
        <v>0</v>
      </c>
      <c r="G29" s="457">
        <v>0</v>
      </c>
      <c r="H29" s="457">
        <v>0</v>
      </c>
      <c r="I29" s="457">
        <v>0</v>
      </c>
      <c r="J29" s="457">
        <v>0</v>
      </c>
      <c r="K29" s="457">
        <v>0</v>
      </c>
      <c r="L29" s="457">
        <v>0</v>
      </c>
      <c r="M29" s="457">
        <v>0</v>
      </c>
      <c r="N29" s="457">
        <v>0</v>
      </c>
      <c r="O29" s="457">
        <v>0</v>
      </c>
      <c r="P29" s="15">
        <f t="shared" si="3"/>
        <v>0</v>
      </c>
      <c r="Q29" s="15">
        <f t="shared" si="4"/>
        <v>0</v>
      </c>
      <c r="R29" s="10" t="s">
        <v>425</v>
      </c>
      <c r="S29" s="457">
        <v>0</v>
      </c>
      <c r="T29" s="457">
        <v>0</v>
      </c>
      <c r="U29" s="457">
        <v>0</v>
      </c>
      <c r="V29" s="457">
        <v>0</v>
      </c>
      <c r="W29" s="457">
        <v>0</v>
      </c>
      <c r="X29" s="457">
        <v>0</v>
      </c>
      <c r="Y29" s="457">
        <v>0</v>
      </c>
      <c r="Z29" s="457">
        <v>0</v>
      </c>
      <c r="AA29" s="457">
        <v>0</v>
      </c>
      <c r="AB29" s="457">
        <v>0</v>
      </c>
      <c r="AC29" s="457">
        <v>0</v>
      </c>
      <c r="AD29" s="457">
        <v>0</v>
      </c>
      <c r="AE29" s="457">
        <v>0</v>
      </c>
      <c r="AF29" s="457">
        <v>0</v>
      </c>
      <c r="AG29" s="15">
        <f t="shared" si="5"/>
        <v>0</v>
      </c>
      <c r="AH29" s="15">
        <f t="shared" si="6"/>
        <v>0</v>
      </c>
      <c r="AI29" s="10" t="s">
        <v>425</v>
      </c>
      <c r="AJ29" s="190">
        <v>0</v>
      </c>
      <c r="AK29" s="190"/>
      <c r="AL29" s="190"/>
      <c r="AM29" s="190"/>
      <c r="AN29" s="190"/>
      <c r="AO29" s="190"/>
      <c r="AP29" s="190"/>
      <c r="AQ29" s="187">
        <v>0</v>
      </c>
      <c r="AR29" s="190"/>
      <c r="AS29" s="190"/>
      <c r="AT29" s="190"/>
      <c r="AU29" s="190"/>
      <c r="AV29" s="190"/>
      <c r="AW29" s="190"/>
      <c r="AX29" s="190"/>
      <c r="AY29" s="190"/>
      <c r="AZ29" s="189">
        <f t="shared" si="7"/>
        <v>0</v>
      </c>
      <c r="BA29" s="189"/>
      <c r="BB29" s="27"/>
      <c r="BC29" s="12"/>
      <c r="BE29"/>
      <c r="BF29"/>
      <c r="BH29"/>
      <c r="BI29"/>
    </row>
    <row r="30" spans="1:61">
      <c r="A30" s="10" t="s">
        <v>426</v>
      </c>
      <c r="B30" s="458">
        <v>65</v>
      </c>
      <c r="C30" s="458">
        <v>57</v>
      </c>
      <c r="D30" s="458">
        <v>14</v>
      </c>
      <c r="E30" s="458">
        <v>17</v>
      </c>
      <c r="F30" s="458">
        <v>0</v>
      </c>
      <c r="G30" s="458">
        <v>0</v>
      </c>
      <c r="H30" s="458">
        <v>15</v>
      </c>
      <c r="I30" s="458">
        <v>25</v>
      </c>
      <c r="J30" s="458">
        <v>40</v>
      </c>
      <c r="K30" s="458">
        <v>41</v>
      </c>
      <c r="L30" s="458">
        <v>0</v>
      </c>
      <c r="M30" s="458">
        <v>0</v>
      </c>
      <c r="N30" s="458">
        <v>9</v>
      </c>
      <c r="O30" s="458">
        <v>6</v>
      </c>
      <c r="P30" s="15">
        <f t="shared" si="3"/>
        <v>143</v>
      </c>
      <c r="Q30" s="15">
        <f t="shared" si="4"/>
        <v>146</v>
      </c>
      <c r="R30" s="10" t="s">
        <v>426</v>
      </c>
      <c r="S30" s="458">
        <v>2</v>
      </c>
      <c r="T30" s="458">
        <v>1</v>
      </c>
      <c r="U30" s="458">
        <v>0</v>
      </c>
      <c r="V30" s="458">
        <v>0</v>
      </c>
      <c r="W30" s="458">
        <v>0</v>
      </c>
      <c r="X30" s="458">
        <v>0</v>
      </c>
      <c r="Y30" s="458">
        <v>1</v>
      </c>
      <c r="Z30" s="458">
        <v>1</v>
      </c>
      <c r="AA30" s="458">
        <v>5</v>
      </c>
      <c r="AB30" s="458">
        <v>11</v>
      </c>
      <c r="AC30" s="458">
        <v>0</v>
      </c>
      <c r="AD30" s="458">
        <v>0</v>
      </c>
      <c r="AE30" s="458">
        <v>3</v>
      </c>
      <c r="AF30" s="458">
        <v>1</v>
      </c>
      <c r="AG30" s="15">
        <f t="shared" si="5"/>
        <v>11</v>
      </c>
      <c r="AH30" s="15">
        <f t="shared" si="6"/>
        <v>14</v>
      </c>
      <c r="AI30" s="10" t="s">
        <v>426</v>
      </c>
      <c r="AJ30" s="190">
        <v>4</v>
      </c>
      <c r="AK30" s="190">
        <v>1</v>
      </c>
      <c r="AL30" s="190"/>
      <c r="AM30" s="190">
        <v>2</v>
      </c>
      <c r="AN30" s="190">
        <v>2</v>
      </c>
      <c r="AO30" s="190"/>
      <c r="AP30" s="190">
        <v>1</v>
      </c>
      <c r="AQ30" s="187">
        <v>10</v>
      </c>
      <c r="AR30" s="190">
        <v>24</v>
      </c>
      <c r="AS30" s="190">
        <v>22</v>
      </c>
      <c r="AT30" s="190">
        <v>2</v>
      </c>
      <c r="AU30" s="190">
        <v>27</v>
      </c>
      <c r="AV30" s="190"/>
      <c r="AW30" s="190"/>
      <c r="AX30" s="190"/>
      <c r="AY30" s="190">
        <v>6</v>
      </c>
      <c r="AZ30" s="189">
        <f t="shared" si="7"/>
        <v>33</v>
      </c>
      <c r="BA30" s="189">
        <v>3</v>
      </c>
      <c r="BB30" s="27">
        <v>3</v>
      </c>
      <c r="BC30" s="12"/>
      <c r="BE30"/>
      <c r="BF30"/>
      <c r="BH30"/>
      <c r="BI30"/>
    </row>
    <row r="31" spans="1:61">
      <c r="A31" s="8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91"/>
      <c r="Q31" s="91"/>
      <c r="R31" s="8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91"/>
      <c r="AH31" s="91"/>
      <c r="AI31" s="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9"/>
    </row>
    <row r="32" spans="1:61"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</row>
    <row r="33" spans="1:81">
      <c r="A33" s="1" t="s">
        <v>614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 t="s">
        <v>615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 t="s">
        <v>616</v>
      </c>
      <c r="AJ33" s="181"/>
      <c r="AK33" s="181"/>
      <c r="AL33" s="181"/>
      <c r="AM33" s="181"/>
      <c r="AN33" s="181"/>
      <c r="AO33" s="181"/>
      <c r="AP33" s="181"/>
      <c r="AQ33" s="181"/>
      <c r="AR33" s="181"/>
      <c r="AS33" s="181"/>
      <c r="AT33" s="181"/>
      <c r="AU33" s="181"/>
      <c r="AV33" s="181"/>
      <c r="AW33" s="181"/>
      <c r="AX33" s="181"/>
      <c r="AY33" s="181"/>
      <c r="AZ33" s="181"/>
      <c r="BA33" s="181"/>
      <c r="BB33" s="181"/>
    </row>
    <row r="34" spans="1:81">
      <c r="A34" s="1" t="s">
        <v>372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 t="s">
        <v>372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 t="s">
        <v>584</v>
      </c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</row>
    <row r="35" spans="1:81">
      <c r="A35" s="1" t="s">
        <v>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 t="s">
        <v>1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 t="s">
        <v>1</v>
      </c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</row>
    <row r="36" spans="1:81">
      <c r="AI36" s="2" t="s">
        <v>530</v>
      </c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97"/>
      <c r="AY36" s="197"/>
      <c r="AZ36" s="181"/>
      <c r="BA36" s="181"/>
      <c r="BB36" s="181"/>
    </row>
    <row r="37" spans="1:81">
      <c r="A37" s="37" t="s">
        <v>530</v>
      </c>
      <c r="N37" s="75" t="s">
        <v>376</v>
      </c>
      <c r="O37" s="1"/>
      <c r="R37" s="37" t="s">
        <v>530</v>
      </c>
      <c r="AE37" s="75" t="s">
        <v>376</v>
      </c>
      <c r="AF37" s="1"/>
      <c r="AI37" s="37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97"/>
      <c r="AY37" s="197"/>
      <c r="AZ37" s="181"/>
      <c r="BA37" s="181"/>
      <c r="BB37" s="159"/>
    </row>
    <row r="38" spans="1:81">
      <c r="A38" s="37"/>
      <c r="N38" s="75"/>
      <c r="O38" s="1"/>
      <c r="R38" s="37"/>
      <c r="AE38" s="75"/>
      <c r="AF38" s="1"/>
      <c r="AI38" s="37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97"/>
      <c r="AY38" s="197"/>
      <c r="AZ38" s="181"/>
      <c r="BA38" s="181"/>
      <c r="BB38" s="159"/>
    </row>
    <row r="39" spans="1:81">
      <c r="A39" s="4"/>
      <c r="B39" s="5" t="s">
        <v>585</v>
      </c>
      <c r="C39" s="6"/>
      <c r="D39" s="5" t="s">
        <v>586</v>
      </c>
      <c r="E39" s="6"/>
      <c r="F39" s="5" t="s">
        <v>587</v>
      </c>
      <c r="G39" s="6"/>
      <c r="H39" s="5" t="s">
        <v>588</v>
      </c>
      <c r="I39" s="6"/>
      <c r="J39" s="5" t="s">
        <v>589</v>
      </c>
      <c r="K39" s="6"/>
      <c r="L39" s="5" t="s">
        <v>590</v>
      </c>
      <c r="M39" s="6"/>
      <c r="N39" s="162" t="s">
        <v>591</v>
      </c>
      <c r="O39" s="6"/>
      <c r="P39" s="76" t="s">
        <v>377</v>
      </c>
      <c r="Q39" s="77"/>
      <c r="R39" s="4"/>
      <c r="S39" s="5" t="s">
        <v>585</v>
      </c>
      <c r="T39" s="6"/>
      <c r="U39" s="5" t="s">
        <v>586</v>
      </c>
      <c r="V39" s="6"/>
      <c r="W39" s="5" t="s">
        <v>587</v>
      </c>
      <c r="X39" s="6"/>
      <c r="Y39" s="5" t="s">
        <v>588</v>
      </c>
      <c r="Z39" s="6"/>
      <c r="AA39" s="5" t="s">
        <v>589</v>
      </c>
      <c r="AB39" s="6"/>
      <c r="AC39" s="5" t="s">
        <v>590</v>
      </c>
      <c r="AD39" s="6"/>
      <c r="AE39" s="162" t="s">
        <v>591</v>
      </c>
      <c r="AF39" s="6"/>
      <c r="AG39" s="76" t="s">
        <v>377</v>
      </c>
      <c r="AH39" s="77"/>
      <c r="AI39" s="4"/>
      <c r="AJ39" s="82"/>
      <c r="AK39" s="82"/>
      <c r="AL39" s="82"/>
      <c r="AM39" s="82"/>
      <c r="AN39" s="186"/>
      <c r="AO39" s="82"/>
      <c r="AP39" s="82"/>
      <c r="AQ39" s="79" t="s">
        <v>592</v>
      </c>
      <c r="AR39" s="797" t="s">
        <v>384</v>
      </c>
      <c r="AS39" s="798"/>
      <c r="AT39" s="799"/>
      <c r="AU39" s="79" t="s">
        <v>548</v>
      </c>
      <c r="AV39" s="82"/>
      <c r="AW39" s="82"/>
      <c r="AX39" s="82"/>
      <c r="AY39" s="82"/>
      <c r="AZ39" s="186"/>
      <c r="BA39" s="252" t="s">
        <v>386</v>
      </c>
      <c r="BB39" s="815"/>
      <c r="BC39" s="663"/>
    </row>
    <row r="40" spans="1:81" ht="33.75">
      <c r="A40" s="8" t="s">
        <v>387</v>
      </c>
      <c r="B40" s="9" t="s">
        <v>388</v>
      </c>
      <c r="C40" s="9" t="s">
        <v>389</v>
      </c>
      <c r="D40" s="9" t="s">
        <v>388</v>
      </c>
      <c r="E40" s="9" t="s">
        <v>389</v>
      </c>
      <c r="F40" s="9" t="s">
        <v>388</v>
      </c>
      <c r="G40" s="9" t="s">
        <v>389</v>
      </c>
      <c r="H40" s="9" t="s">
        <v>388</v>
      </c>
      <c r="I40" s="9" t="s">
        <v>389</v>
      </c>
      <c r="J40" s="9" t="s">
        <v>388</v>
      </c>
      <c r="K40" s="9" t="s">
        <v>389</v>
      </c>
      <c r="L40" s="28" t="s">
        <v>388</v>
      </c>
      <c r="M40" s="28" t="s">
        <v>389</v>
      </c>
      <c r="N40" s="28" t="s">
        <v>388</v>
      </c>
      <c r="O40" s="9" t="s">
        <v>389</v>
      </c>
      <c r="P40" s="84" t="s">
        <v>388</v>
      </c>
      <c r="Q40" s="84" t="s">
        <v>389</v>
      </c>
      <c r="R40" s="8" t="s">
        <v>387</v>
      </c>
      <c r="S40" s="9" t="s">
        <v>388</v>
      </c>
      <c r="T40" s="9" t="s">
        <v>389</v>
      </c>
      <c r="U40" s="9" t="s">
        <v>388</v>
      </c>
      <c r="V40" s="9" t="s">
        <v>389</v>
      </c>
      <c r="W40" s="9" t="s">
        <v>388</v>
      </c>
      <c r="X40" s="9" t="s">
        <v>389</v>
      </c>
      <c r="Y40" s="9" t="s">
        <v>388</v>
      </c>
      <c r="Z40" s="9" t="s">
        <v>389</v>
      </c>
      <c r="AA40" s="9" t="s">
        <v>388</v>
      </c>
      <c r="AB40" s="9" t="s">
        <v>389</v>
      </c>
      <c r="AC40" s="28" t="s">
        <v>388</v>
      </c>
      <c r="AD40" s="28" t="s">
        <v>389</v>
      </c>
      <c r="AE40" s="28" t="s">
        <v>388</v>
      </c>
      <c r="AF40" s="9" t="s">
        <v>389</v>
      </c>
      <c r="AG40" s="84" t="s">
        <v>388</v>
      </c>
      <c r="AH40" s="84" t="s">
        <v>389</v>
      </c>
      <c r="AI40" s="8" t="s">
        <v>387</v>
      </c>
      <c r="AJ40" s="170" t="s">
        <v>593</v>
      </c>
      <c r="AK40" s="170" t="s">
        <v>594</v>
      </c>
      <c r="AL40" s="170" t="s">
        <v>595</v>
      </c>
      <c r="AM40" s="170" t="s">
        <v>596</v>
      </c>
      <c r="AN40" s="170" t="s">
        <v>597</v>
      </c>
      <c r="AO40" s="170" t="s">
        <v>598</v>
      </c>
      <c r="AP40" s="170" t="s">
        <v>599</v>
      </c>
      <c r="AQ40" s="796" t="s">
        <v>395</v>
      </c>
      <c r="AR40" s="167" t="s">
        <v>86</v>
      </c>
      <c r="AS40" s="167" t="s">
        <v>401</v>
      </c>
      <c r="AT40" s="167" t="s">
        <v>402</v>
      </c>
      <c r="AU40" s="167" t="s">
        <v>85</v>
      </c>
      <c r="AV40" s="167" t="s">
        <v>81</v>
      </c>
      <c r="AW40" s="136" t="s">
        <v>157</v>
      </c>
      <c r="AX40" s="167" t="s">
        <v>83</v>
      </c>
      <c r="AY40" s="167"/>
      <c r="AZ40" s="168" t="s">
        <v>395</v>
      </c>
      <c r="BA40" s="820" t="s">
        <v>111</v>
      </c>
      <c r="BB40" s="631" t="s">
        <v>600</v>
      </c>
      <c r="BC40" s="625" t="s">
        <v>87</v>
      </c>
    </row>
    <row r="41" spans="1:81">
      <c r="A41" s="10"/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849"/>
      <c r="Q41" s="849"/>
      <c r="R41" s="10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849"/>
      <c r="AH41" s="849"/>
      <c r="AI41" s="10"/>
      <c r="AJ41" s="170"/>
      <c r="AK41" s="170"/>
      <c r="AL41" s="170"/>
      <c r="AM41" s="170"/>
      <c r="AN41" s="170"/>
      <c r="AO41" s="170"/>
      <c r="AP41" s="170"/>
      <c r="AQ41" s="796"/>
      <c r="AR41" s="750"/>
      <c r="AS41" s="750"/>
      <c r="AT41" s="750"/>
      <c r="AU41" s="750"/>
      <c r="AV41" s="750"/>
      <c r="AW41" s="850"/>
      <c r="AX41" s="750"/>
      <c r="AY41" s="750"/>
      <c r="AZ41" s="169"/>
      <c r="BA41" s="851"/>
      <c r="BB41" s="852"/>
      <c r="BC41" s="853"/>
    </row>
    <row r="42" spans="1:81">
      <c r="A42" s="14" t="s">
        <v>407</v>
      </c>
      <c r="B42" s="15">
        <f>SUM(B44:B52)</f>
        <v>439</v>
      </c>
      <c r="C42" s="15">
        <f t="shared" ref="C42:Q42" si="8">SUM(C44:C52)</f>
        <v>453</v>
      </c>
      <c r="D42" s="15">
        <f t="shared" si="8"/>
        <v>173</v>
      </c>
      <c r="E42" s="15">
        <f t="shared" si="8"/>
        <v>184</v>
      </c>
      <c r="F42" s="15">
        <f t="shared" si="8"/>
        <v>7</v>
      </c>
      <c r="G42" s="15">
        <f t="shared" si="8"/>
        <v>2</v>
      </c>
      <c r="H42" s="15">
        <f t="shared" si="8"/>
        <v>117</v>
      </c>
      <c r="I42" s="15">
        <f t="shared" si="8"/>
        <v>88</v>
      </c>
      <c r="J42" s="15">
        <f t="shared" si="8"/>
        <v>276</v>
      </c>
      <c r="K42" s="15">
        <f t="shared" si="8"/>
        <v>286</v>
      </c>
      <c r="L42" s="15">
        <f t="shared" si="8"/>
        <v>4</v>
      </c>
      <c r="M42" s="15">
        <f t="shared" si="8"/>
        <v>0</v>
      </c>
      <c r="N42" s="15">
        <f t="shared" si="8"/>
        <v>142</v>
      </c>
      <c r="O42" s="15">
        <f t="shared" si="8"/>
        <v>74</v>
      </c>
      <c r="P42" s="15">
        <f t="shared" si="8"/>
        <v>1158</v>
      </c>
      <c r="Q42" s="15">
        <f t="shared" si="8"/>
        <v>1087</v>
      </c>
      <c r="R42" s="14" t="s">
        <v>407</v>
      </c>
      <c r="S42" s="15">
        <f>SUM(S44:S52)</f>
        <v>27</v>
      </c>
      <c r="T42" s="15">
        <f t="shared" ref="T42:BC42" si="9">SUM(T44:T52)</f>
        <v>14</v>
      </c>
      <c r="U42" s="15">
        <f t="shared" si="9"/>
        <v>7</v>
      </c>
      <c r="V42" s="15">
        <f t="shared" si="9"/>
        <v>6</v>
      </c>
      <c r="W42" s="15">
        <f t="shared" si="9"/>
        <v>0</v>
      </c>
      <c r="X42" s="15">
        <f t="shared" si="9"/>
        <v>0</v>
      </c>
      <c r="Y42" s="15">
        <f t="shared" si="9"/>
        <v>11</v>
      </c>
      <c r="Z42" s="15">
        <f t="shared" si="9"/>
        <v>6</v>
      </c>
      <c r="AA42" s="15">
        <f t="shared" si="9"/>
        <v>76</v>
      </c>
      <c r="AB42" s="15">
        <f t="shared" si="9"/>
        <v>67</v>
      </c>
      <c r="AC42" s="15">
        <f t="shared" si="9"/>
        <v>0</v>
      </c>
      <c r="AD42" s="15">
        <f t="shared" si="9"/>
        <v>0</v>
      </c>
      <c r="AE42" s="15">
        <f t="shared" si="9"/>
        <v>53</v>
      </c>
      <c r="AF42" s="15">
        <f t="shared" si="9"/>
        <v>26</v>
      </c>
      <c r="AG42" s="15">
        <f t="shared" si="9"/>
        <v>174</v>
      </c>
      <c r="AH42" s="15">
        <f t="shared" si="9"/>
        <v>119</v>
      </c>
      <c r="AI42" s="14" t="s">
        <v>407</v>
      </c>
      <c r="AJ42" s="15">
        <f t="shared" si="9"/>
        <v>20</v>
      </c>
      <c r="AK42" s="15">
        <f t="shared" si="9"/>
        <v>10</v>
      </c>
      <c r="AL42" s="15">
        <f t="shared" si="9"/>
        <v>1</v>
      </c>
      <c r="AM42" s="15">
        <f t="shared" si="9"/>
        <v>7</v>
      </c>
      <c r="AN42" s="15">
        <f t="shared" si="9"/>
        <v>14</v>
      </c>
      <c r="AO42" s="15">
        <f t="shared" si="9"/>
        <v>1</v>
      </c>
      <c r="AP42" s="15">
        <f t="shared" si="9"/>
        <v>9</v>
      </c>
      <c r="AQ42" s="15">
        <f t="shared" si="9"/>
        <v>62</v>
      </c>
      <c r="AR42" s="15">
        <f t="shared" si="9"/>
        <v>47</v>
      </c>
      <c r="AS42" s="15">
        <f t="shared" si="9"/>
        <v>47</v>
      </c>
      <c r="AT42" s="15">
        <f t="shared" si="9"/>
        <v>0</v>
      </c>
      <c r="AU42" s="15">
        <f t="shared" si="9"/>
        <v>143</v>
      </c>
      <c r="AV42" s="15">
        <f t="shared" si="9"/>
        <v>38</v>
      </c>
      <c r="AW42" s="15">
        <f t="shared" si="9"/>
        <v>0</v>
      </c>
      <c r="AX42" s="15">
        <f t="shared" si="9"/>
        <v>16</v>
      </c>
      <c r="AY42" s="15"/>
      <c r="AZ42" s="15">
        <f t="shared" si="9"/>
        <v>159</v>
      </c>
      <c r="BA42" s="15">
        <f t="shared" si="9"/>
        <v>16</v>
      </c>
      <c r="BB42" s="15">
        <f t="shared" si="9"/>
        <v>16</v>
      </c>
      <c r="BC42" s="15">
        <f t="shared" si="9"/>
        <v>0</v>
      </c>
    </row>
    <row r="43" spans="1:81">
      <c r="A43" s="10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5"/>
      <c r="Q43" s="15"/>
      <c r="R43" s="10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5"/>
      <c r="AH43" s="15"/>
      <c r="AI43" s="1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2"/>
    </row>
    <row r="44" spans="1:81">
      <c r="A44" s="10" t="s">
        <v>531</v>
      </c>
      <c r="B44" s="12">
        <v>189</v>
      </c>
      <c r="C44" s="12">
        <v>227</v>
      </c>
      <c r="D44" s="12">
        <v>54</v>
      </c>
      <c r="E44" s="12">
        <v>69</v>
      </c>
      <c r="F44" s="12"/>
      <c r="G44" s="12"/>
      <c r="H44" s="12">
        <v>68</v>
      </c>
      <c r="I44" s="12">
        <v>55</v>
      </c>
      <c r="J44" s="12">
        <v>106</v>
      </c>
      <c r="K44" s="12">
        <v>147</v>
      </c>
      <c r="L44" s="12"/>
      <c r="M44" s="12"/>
      <c r="N44" s="12">
        <v>81</v>
      </c>
      <c r="O44" s="12">
        <v>61</v>
      </c>
      <c r="P44" s="15">
        <f t="shared" ref="P44:P52" si="10">B44+D44+F44+H44+J44+L44+N44</f>
        <v>498</v>
      </c>
      <c r="Q44" s="15">
        <f t="shared" ref="Q44:Q52" si="11">C44+E44+G44+I44+K44+M44+O44</f>
        <v>559</v>
      </c>
      <c r="R44" s="10" t="s">
        <v>531</v>
      </c>
      <c r="S44" s="12">
        <v>14</v>
      </c>
      <c r="T44" s="12">
        <v>8</v>
      </c>
      <c r="U44" s="12">
        <v>2</v>
      </c>
      <c r="V44" s="12"/>
      <c r="W44" s="12"/>
      <c r="X44" s="12"/>
      <c r="Y44" s="12">
        <v>7</v>
      </c>
      <c r="Z44" s="12">
        <v>3</v>
      </c>
      <c r="AA44" s="12">
        <v>38</v>
      </c>
      <c r="AB44" s="12">
        <v>27</v>
      </c>
      <c r="AC44" s="12"/>
      <c r="AD44" s="12"/>
      <c r="AE44" s="12">
        <v>26</v>
      </c>
      <c r="AF44" s="12">
        <v>20</v>
      </c>
      <c r="AG44" s="15">
        <f t="shared" ref="AG44:AG52" si="12">S44+U44+W44+Y44+AA44+AC44+AE44</f>
        <v>87</v>
      </c>
      <c r="AH44" s="15">
        <f t="shared" ref="AH44:AH52" si="13">T44+V44+X44+Z44+AB44+AD44+AF44</f>
        <v>58</v>
      </c>
      <c r="AI44" s="10" t="s">
        <v>531</v>
      </c>
      <c r="AJ44" s="190">
        <v>8</v>
      </c>
      <c r="AK44" s="190">
        <v>3</v>
      </c>
      <c r="AL44" s="190"/>
      <c r="AM44" s="190">
        <v>4</v>
      </c>
      <c r="AN44" s="190">
        <v>6</v>
      </c>
      <c r="AO44" s="190"/>
      <c r="AP44" s="190">
        <v>3</v>
      </c>
      <c r="AQ44" s="187">
        <f t="shared" ref="AQ44:AQ52" si="14">+AJ44+AK44+AL44+AM44+AN44+AO44+AP44</f>
        <v>24</v>
      </c>
      <c r="AR44" s="190">
        <f>+AS44+AT44</f>
        <v>22</v>
      </c>
      <c r="AS44" s="190">
        <v>22</v>
      </c>
      <c r="AT44" s="190"/>
      <c r="AU44" s="190">
        <v>64</v>
      </c>
      <c r="AV44" s="190">
        <v>17</v>
      </c>
      <c r="AW44" s="190"/>
      <c r="AX44" s="190">
        <v>8</v>
      </c>
      <c r="AY44" s="190"/>
      <c r="AZ44" s="190">
        <f t="shared" ref="AZ44:AZ51" si="15">+AU44+AX44</f>
        <v>72</v>
      </c>
      <c r="BA44" s="190">
        <f>+BB44+BC44</f>
        <v>4</v>
      </c>
      <c r="BB44" s="190">
        <v>4</v>
      </c>
      <c r="BC44" s="12"/>
    </row>
    <row r="45" spans="1:81">
      <c r="A45" s="42" t="s">
        <v>532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5">
        <f t="shared" si="10"/>
        <v>0</v>
      </c>
      <c r="Q45" s="15">
        <f t="shared" si="11"/>
        <v>0</v>
      </c>
      <c r="R45" s="42" t="s">
        <v>532</v>
      </c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5">
        <f t="shared" si="12"/>
        <v>0</v>
      </c>
      <c r="AH45" s="15">
        <f t="shared" si="13"/>
        <v>0</v>
      </c>
      <c r="AI45" s="42" t="s">
        <v>532</v>
      </c>
      <c r="AJ45" s="190"/>
      <c r="AK45" s="190"/>
      <c r="AL45" s="190"/>
      <c r="AM45" s="190"/>
      <c r="AN45" s="190"/>
      <c r="AO45" s="190"/>
      <c r="AP45" s="190"/>
      <c r="AQ45" s="187">
        <f t="shared" si="14"/>
        <v>0</v>
      </c>
      <c r="AR45" s="190">
        <f t="shared" ref="AR45:AR52" si="16">+AS45+AT45</f>
        <v>0</v>
      </c>
      <c r="AS45" s="190"/>
      <c r="AT45" s="190"/>
      <c r="AU45" s="190"/>
      <c r="AV45" s="190"/>
      <c r="AW45" s="190"/>
      <c r="AX45" s="190"/>
      <c r="AY45" s="190"/>
      <c r="AZ45" s="190">
        <f t="shared" si="15"/>
        <v>0</v>
      </c>
      <c r="BA45" s="190">
        <f t="shared" ref="BA45:BA51" si="17">+BB45+BC45</f>
        <v>0</v>
      </c>
      <c r="BB45" s="190"/>
      <c r="BC45" s="12"/>
      <c r="BU45" s="38"/>
      <c r="BV45" s="38"/>
      <c r="BW45" s="38"/>
      <c r="BX45" s="38"/>
      <c r="BY45" s="38"/>
      <c r="BZ45" s="38"/>
      <c r="CA45" s="38"/>
      <c r="CB45" s="38"/>
      <c r="CC45" s="38"/>
    </row>
    <row r="46" spans="1:81">
      <c r="A46" s="10" t="s">
        <v>533</v>
      </c>
      <c r="B46" s="12">
        <v>35</v>
      </c>
      <c r="C46" s="12">
        <v>41</v>
      </c>
      <c r="D46" s="12">
        <v>24</v>
      </c>
      <c r="E46" s="12">
        <v>31</v>
      </c>
      <c r="F46" s="12"/>
      <c r="G46" s="12"/>
      <c r="H46" s="12">
        <v>14</v>
      </c>
      <c r="I46" s="12">
        <v>5</v>
      </c>
      <c r="J46" s="12">
        <v>47</v>
      </c>
      <c r="K46" s="12">
        <v>39</v>
      </c>
      <c r="L46" s="12"/>
      <c r="M46" s="12"/>
      <c r="N46" s="12">
        <v>16</v>
      </c>
      <c r="O46" s="12">
        <v>9</v>
      </c>
      <c r="P46" s="15">
        <f t="shared" si="10"/>
        <v>136</v>
      </c>
      <c r="Q46" s="15">
        <f t="shared" si="11"/>
        <v>125</v>
      </c>
      <c r="R46" s="10" t="s">
        <v>533</v>
      </c>
      <c r="S46" s="232">
        <v>6</v>
      </c>
      <c r="T46" s="233">
        <v>1</v>
      </c>
      <c r="U46" s="233">
        <v>3</v>
      </c>
      <c r="V46" s="233">
        <v>2</v>
      </c>
      <c r="W46" s="233"/>
      <c r="X46" s="233"/>
      <c r="Y46" s="233">
        <v>3</v>
      </c>
      <c r="Z46" s="233">
        <v>1</v>
      </c>
      <c r="AA46" s="233">
        <v>11</v>
      </c>
      <c r="AB46" s="233">
        <v>18</v>
      </c>
      <c r="AC46" s="233"/>
      <c r="AD46" s="233"/>
      <c r="AE46" s="233">
        <v>4</v>
      </c>
      <c r="AF46" s="234">
        <v>3</v>
      </c>
      <c r="AG46" s="15">
        <f t="shared" si="12"/>
        <v>27</v>
      </c>
      <c r="AH46" s="15">
        <f t="shared" si="13"/>
        <v>25</v>
      </c>
      <c r="AI46" s="10" t="s">
        <v>533</v>
      </c>
      <c r="AJ46" s="190">
        <v>4</v>
      </c>
      <c r="AK46" s="190">
        <v>3</v>
      </c>
      <c r="AL46" s="190"/>
      <c r="AM46" s="190">
        <v>1</v>
      </c>
      <c r="AN46" s="190">
        <v>3</v>
      </c>
      <c r="AO46" s="190"/>
      <c r="AP46" s="190">
        <v>4</v>
      </c>
      <c r="AQ46" s="187">
        <f t="shared" si="14"/>
        <v>15</v>
      </c>
      <c r="AR46" s="190">
        <f t="shared" si="16"/>
        <v>9</v>
      </c>
      <c r="AS46" s="190">
        <v>9</v>
      </c>
      <c r="AT46" s="190"/>
      <c r="AU46" s="190">
        <v>29</v>
      </c>
      <c r="AV46" s="190">
        <v>5</v>
      </c>
      <c r="AW46" s="190"/>
      <c r="AX46" s="190">
        <v>1</v>
      </c>
      <c r="AY46" s="190"/>
      <c r="AZ46" s="190">
        <f t="shared" si="15"/>
        <v>30</v>
      </c>
      <c r="BA46" s="190">
        <f t="shared" si="17"/>
        <v>3</v>
      </c>
      <c r="BB46" s="190">
        <v>3</v>
      </c>
      <c r="BC46" s="12"/>
      <c r="BE46" s="38"/>
      <c r="BF46" s="38"/>
      <c r="BH46" s="38"/>
      <c r="BI46" s="38"/>
    </row>
    <row r="47" spans="1:81">
      <c r="A47" s="10" t="s">
        <v>534</v>
      </c>
      <c r="B47" s="12">
        <v>23</v>
      </c>
      <c r="C47" s="12">
        <v>20</v>
      </c>
      <c r="D47" s="12"/>
      <c r="E47" s="12"/>
      <c r="F47" s="12"/>
      <c r="G47" s="12"/>
      <c r="H47" s="12">
        <v>14</v>
      </c>
      <c r="I47" s="12">
        <v>15</v>
      </c>
      <c r="J47" s="12">
        <v>21</v>
      </c>
      <c r="K47" s="12">
        <v>19</v>
      </c>
      <c r="L47" s="12"/>
      <c r="M47" s="12"/>
      <c r="N47" s="12">
        <v>12</v>
      </c>
      <c r="O47" s="12"/>
      <c r="P47" s="15">
        <f t="shared" si="10"/>
        <v>70</v>
      </c>
      <c r="Q47" s="15">
        <f t="shared" si="11"/>
        <v>54</v>
      </c>
      <c r="R47" s="10" t="s">
        <v>534</v>
      </c>
      <c r="S47" s="12">
        <v>2</v>
      </c>
      <c r="T47" s="12">
        <v>1</v>
      </c>
      <c r="U47" s="12"/>
      <c r="V47" s="12"/>
      <c r="W47" s="12"/>
      <c r="X47" s="12"/>
      <c r="Y47" s="12"/>
      <c r="Z47" s="12">
        <v>1</v>
      </c>
      <c r="AA47" s="12">
        <v>7</v>
      </c>
      <c r="AB47" s="12">
        <v>5</v>
      </c>
      <c r="AC47" s="12"/>
      <c r="AD47" s="12"/>
      <c r="AE47" s="12">
        <v>5</v>
      </c>
      <c r="AF47" s="12"/>
      <c r="AG47" s="15">
        <f t="shared" si="12"/>
        <v>14</v>
      </c>
      <c r="AH47" s="15">
        <f t="shared" si="13"/>
        <v>7</v>
      </c>
      <c r="AI47" s="10" t="s">
        <v>534</v>
      </c>
      <c r="AJ47" s="190">
        <v>1</v>
      </c>
      <c r="AK47" s="190"/>
      <c r="AL47" s="190"/>
      <c r="AM47" s="190">
        <v>1</v>
      </c>
      <c r="AN47" s="190">
        <v>1</v>
      </c>
      <c r="AO47" s="190"/>
      <c r="AP47" s="190">
        <v>1</v>
      </c>
      <c r="AQ47" s="187">
        <f t="shared" si="14"/>
        <v>4</v>
      </c>
      <c r="AR47" s="190">
        <f t="shared" si="16"/>
        <v>4</v>
      </c>
      <c r="AS47" s="190">
        <v>4</v>
      </c>
      <c r="AT47" s="190"/>
      <c r="AU47" s="190">
        <v>6</v>
      </c>
      <c r="AV47" s="190">
        <v>2</v>
      </c>
      <c r="AW47" s="190"/>
      <c r="AX47" s="190">
        <v>3</v>
      </c>
      <c r="AY47" s="190"/>
      <c r="AZ47" s="190">
        <f t="shared" si="15"/>
        <v>9</v>
      </c>
      <c r="BA47" s="190">
        <f t="shared" si="17"/>
        <v>1</v>
      </c>
      <c r="BB47" s="190">
        <v>1</v>
      </c>
      <c r="BC47" s="12"/>
    </row>
    <row r="48" spans="1:81">
      <c r="A48" s="10" t="s">
        <v>535</v>
      </c>
      <c r="B48" s="12">
        <v>29</v>
      </c>
      <c r="C48" s="12">
        <v>23</v>
      </c>
      <c r="D48" s="12">
        <v>16</v>
      </c>
      <c r="E48" s="12">
        <v>10</v>
      </c>
      <c r="F48" s="12"/>
      <c r="G48" s="12"/>
      <c r="H48" s="12"/>
      <c r="I48" s="12"/>
      <c r="J48" s="12">
        <v>25</v>
      </c>
      <c r="K48" s="12">
        <v>19</v>
      </c>
      <c r="L48" s="12"/>
      <c r="M48" s="12"/>
      <c r="N48" s="12"/>
      <c r="O48" s="12"/>
      <c r="P48" s="15">
        <f t="shared" si="10"/>
        <v>70</v>
      </c>
      <c r="Q48" s="15">
        <f t="shared" si="11"/>
        <v>52</v>
      </c>
      <c r="R48" s="10" t="s">
        <v>535</v>
      </c>
      <c r="S48" s="12"/>
      <c r="T48" s="12"/>
      <c r="U48" s="12"/>
      <c r="V48" s="12"/>
      <c r="W48" s="12"/>
      <c r="X48" s="12"/>
      <c r="Y48" s="12"/>
      <c r="Z48" s="12"/>
      <c r="AA48" s="12">
        <v>4</v>
      </c>
      <c r="AB48" s="12">
        <v>2</v>
      </c>
      <c r="AC48" s="12"/>
      <c r="AD48" s="12"/>
      <c r="AE48" s="12"/>
      <c r="AF48" s="12"/>
      <c r="AG48" s="15">
        <f t="shared" si="12"/>
        <v>4</v>
      </c>
      <c r="AH48" s="15">
        <f t="shared" si="13"/>
        <v>2</v>
      </c>
      <c r="AI48" s="10" t="s">
        <v>535</v>
      </c>
      <c r="AJ48" s="190">
        <v>2</v>
      </c>
      <c r="AK48" s="190">
        <v>1</v>
      </c>
      <c r="AL48" s="190"/>
      <c r="AM48" s="190"/>
      <c r="AN48" s="190">
        <v>1</v>
      </c>
      <c r="AO48" s="190"/>
      <c r="AP48" s="190"/>
      <c r="AQ48" s="187">
        <f t="shared" si="14"/>
        <v>4</v>
      </c>
      <c r="AR48" s="190">
        <f t="shared" si="16"/>
        <v>3</v>
      </c>
      <c r="AS48" s="190">
        <v>3</v>
      </c>
      <c r="AT48" s="190"/>
      <c r="AU48" s="190">
        <v>9</v>
      </c>
      <c r="AV48" s="190"/>
      <c r="AW48" s="190"/>
      <c r="AX48" s="190"/>
      <c r="AY48" s="190"/>
      <c r="AZ48" s="190">
        <f t="shared" si="15"/>
        <v>9</v>
      </c>
      <c r="BA48" s="190">
        <f t="shared" si="17"/>
        <v>2</v>
      </c>
      <c r="BB48" s="190">
        <v>2</v>
      </c>
      <c r="BC48" s="12"/>
    </row>
    <row r="49" spans="1:55">
      <c r="A49" s="10" t="s">
        <v>536</v>
      </c>
      <c r="B49" s="12">
        <v>51</v>
      </c>
      <c r="C49" s="12">
        <v>29</v>
      </c>
      <c r="D49" s="12">
        <v>22</v>
      </c>
      <c r="E49" s="12">
        <v>17</v>
      </c>
      <c r="F49" s="12"/>
      <c r="G49" s="12"/>
      <c r="H49" s="12"/>
      <c r="I49" s="12"/>
      <c r="J49" s="12">
        <v>26</v>
      </c>
      <c r="K49" s="12">
        <v>23</v>
      </c>
      <c r="L49" s="12"/>
      <c r="M49" s="12"/>
      <c r="N49" s="12"/>
      <c r="O49" s="12"/>
      <c r="P49" s="15">
        <f t="shared" si="10"/>
        <v>99</v>
      </c>
      <c r="Q49" s="15">
        <f t="shared" si="11"/>
        <v>69</v>
      </c>
      <c r="R49" s="10" t="s">
        <v>536</v>
      </c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5">
        <f t="shared" si="12"/>
        <v>0</v>
      </c>
      <c r="AH49" s="15">
        <f t="shared" si="13"/>
        <v>0</v>
      </c>
      <c r="AI49" s="10" t="s">
        <v>536</v>
      </c>
      <c r="AJ49" s="190">
        <v>1</v>
      </c>
      <c r="AK49" s="190">
        <v>1</v>
      </c>
      <c r="AL49" s="190"/>
      <c r="AM49" s="190"/>
      <c r="AN49" s="190">
        <v>1</v>
      </c>
      <c r="AO49" s="190"/>
      <c r="AP49" s="190"/>
      <c r="AQ49" s="187">
        <f t="shared" si="14"/>
        <v>3</v>
      </c>
      <c r="AR49" s="190">
        <f t="shared" si="16"/>
        <v>3</v>
      </c>
      <c r="AS49" s="190">
        <v>3</v>
      </c>
      <c r="AT49" s="190"/>
      <c r="AU49" s="190">
        <v>12</v>
      </c>
      <c r="AV49" s="190">
        <v>3</v>
      </c>
      <c r="AW49" s="190"/>
      <c r="AX49" s="190">
        <v>4</v>
      </c>
      <c r="AY49" s="190"/>
      <c r="AZ49" s="190">
        <f t="shared" si="15"/>
        <v>16</v>
      </c>
      <c r="BA49" s="190">
        <f t="shared" si="17"/>
        <v>2</v>
      </c>
      <c r="BB49" s="190">
        <v>2</v>
      </c>
      <c r="BC49" s="12"/>
    </row>
    <row r="50" spans="1:55">
      <c r="A50" s="42" t="s">
        <v>537</v>
      </c>
      <c r="B50" s="12">
        <v>51</v>
      </c>
      <c r="C50" s="12">
        <v>46</v>
      </c>
      <c r="D50" s="12">
        <v>27</v>
      </c>
      <c r="E50" s="12">
        <v>29</v>
      </c>
      <c r="F50" s="12">
        <v>7</v>
      </c>
      <c r="G50" s="12">
        <v>2</v>
      </c>
      <c r="H50" s="12"/>
      <c r="I50" s="12"/>
      <c r="J50" s="12">
        <v>12</v>
      </c>
      <c r="K50" s="12">
        <v>13</v>
      </c>
      <c r="L50" s="12">
        <v>4</v>
      </c>
      <c r="M50" s="12"/>
      <c r="N50" s="12"/>
      <c r="O50" s="12"/>
      <c r="P50" s="15">
        <f t="shared" si="10"/>
        <v>101</v>
      </c>
      <c r="Q50" s="15">
        <f t="shared" si="11"/>
        <v>90</v>
      </c>
      <c r="R50" s="42" t="s">
        <v>537</v>
      </c>
      <c r="S50" s="12"/>
      <c r="T50" s="12"/>
      <c r="U50" s="12"/>
      <c r="V50" s="12">
        <v>1</v>
      </c>
      <c r="W50" s="12"/>
      <c r="X50" s="12"/>
      <c r="Y50" s="12"/>
      <c r="Z50" s="12"/>
      <c r="AA50" s="12">
        <v>1</v>
      </c>
      <c r="AB50" s="12">
        <v>3</v>
      </c>
      <c r="AC50" s="12"/>
      <c r="AD50" s="12"/>
      <c r="AE50" s="12"/>
      <c r="AF50" s="12"/>
      <c r="AG50" s="15">
        <f t="shared" si="12"/>
        <v>1</v>
      </c>
      <c r="AH50" s="15">
        <f t="shared" si="13"/>
        <v>4</v>
      </c>
      <c r="AI50" s="42" t="s">
        <v>537</v>
      </c>
      <c r="AJ50" s="190">
        <v>2</v>
      </c>
      <c r="AK50" s="190">
        <v>1</v>
      </c>
      <c r="AL50" s="190">
        <v>1</v>
      </c>
      <c r="AM50" s="190"/>
      <c r="AN50" s="190">
        <v>1</v>
      </c>
      <c r="AO50" s="190">
        <v>1</v>
      </c>
      <c r="AP50" s="190"/>
      <c r="AQ50" s="187">
        <f t="shared" si="14"/>
        <v>6</v>
      </c>
      <c r="AR50" s="190">
        <f t="shared" si="16"/>
        <v>6</v>
      </c>
      <c r="AS50" s="190">
        <v>6</v>
      </c>
      <c r="AT50" s="190"/>
      <c r="AU50" s="190">
        <v>17</v>
      </c>
      <c r="AV50" s="190">
        <v>10</v>
      </c>
      <c r="AW50" s="190"/>
      <c r="AX50" s="190"/>
      <c r="AY50" s="190"/>
      <c r="AZ50" s="190">
        <f t="shared" si="15"/>
        <v>17</v>
      </c>
      <c r="BA50" s="190">
        <f t="shared" si="17"/>
        <v>3</v>
      </c>
      <c r="BB50" s="190">
        <v>3</v>
      </c>
      <c r="BC50" s="12"/>
    </row>
    <row r="51" spans="1:55">
      <c r="A51" s="10" t="s">
        <v>538</v>
      </c>
      <c r="B51" s="12">
        <v>61</v>
      </c>
      <c r="C51" s="12">
        <v>67</v>
      </c>
      <c r="D51" s="12">
        <v>30</v>
      </c>
      <c r="E51" s="12">
        <v>28</v>
      </c>
      <c r="F51" s="12"/>
      <c r="G51" s="12"/>
      <c r="H51" s="12">
        <v>21</v>
      </c>
      <c r="I51" s="12">
        <v>13</v>
      </c>
      <c r="J51" s="12">
        <v>39</v>
      </c>
      <c r="K51" s="12">
        <v>26</v>
      </c>
      <c r="L51" s="12"/>
      <c r="M51" s="12"/>
      <c r="N51" s="12">
        <v>33</v>
      </c>
      <c r="O51" s="12">
        <v>4</v>
      </c>
      <c r="P51" s="15">
        <f t="shared" si="10"/>
        <v>184</v>
      </c>
      <c r="Q51" s="15">
        <f t="shared" si="11"/>
        <v>138</v>
      </c>
      <c r="R51" s="10" t="s">
        <v>538</v>
      </c>
      <c r="S51" s="12">
        <v>5</v>
      </c>
      <c r="T51" s="12">
        <v>4</v>
      </c>
      <c r="U51" s="12">
        <v>2</v>
      </c>
      <c r="V51" s="12">
        <v>3</v>
      </c>
      <c r="W51" s="12"/>
      <c r="X51" s="12"/>
      <c r="Y51" s="12">
        <v>1</v>
      </c>
      <c r="Z51" s="12">
        <v>1</v>
      </c>
      <c r="AA51" s="12">
        <v>15</v>
      </c>
      <c r="AB51" s="12">
        <v>12</v>
      </c>
      <c r="AC51" s="12"/>
      <c r="AD51" s="12"/>
      <c r="AE51" s="12">
        <v>18</v>
      </c>
      <c r="AF51" s="12">
        <v>3</v>
      </c>
      <c r="AG51" s="15">
        <f t="shared" si="12"/>
        <v>41</v>
      </c>
      <c r="AH51" s="15">
        <f t="shared" si="13"/>
        <v>23</v>
      </c>
      <c r="AI51" s="10" t="s">
        <v>538</v>
      </c>
      <c r="AJ51" s="190">
        <v>2</v>
      </c>
      <c r="AK51" s="190">
        <v>1</v>
      </c>
      <c r="AL51" s="190"/>
      <c r="AM51" s="190">
        <v>1</v>
      </c>
      <c r="AN51" s="190">
        <v>1</v>
      </c>
      <c r="AO51" s="190"/>
      <c r="AP51" s="190">
        <v>1</v>
      </c>
      <c r="AQ51" s="187">
        <f t="shared" si="14"/>
        <v>6</v>
      </c>
      <c r="AR51" s="190">
        <f t="shared" si="16"/>
        <v>0</v>
      </c>
      <c r="AS51" s="190"/>
      <c r="AT51" s="190"/>
      <c r="AU51" s="190">
        <v>6</v>
      </c>
      <c r="AV51" s="190">
        <v>1</v>
      </c>
      <c r="AW51" s="190"/>
      <c r="AX51" s="190"/>
      <c r="AY51" s="190"/>
      <c r="AZ51" s="190">
        <f t="shared" si="15"/>
        <v>6</v>
      </c>
      <c r="BA51" s="190">
        <f t="shared" si="17"/>
        <v>1</v>
      </c>
      <c r="BB51" s="190">
        <v>1</v>
      </c>
      <c r="BC51" s="12"/>
    </row>
    <row r="52" spans="1:55">
      <c r="A52" s="10" t="s">
        <v>539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5">
        <f t="shared" si="10"/>
        <v>0</v>
      </c>
      <c r="Q52" s="15">
        <f t="shared" si="11"/>
        <v>0</v>
      </c>
      <c r="R52" s="10" t="s">
        <v>539</v>
      </c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5">
        <f t="shared" si="12"/>
        <v>0</v>
      </c>
      <c r="AH52" s="15">
        <f t="shared" si="13"/>
        <v>0</v>
      </c>
      <c r="AI52" s="10" t="s">
        <v>539</v>
      </c>
      <c r="AJ52" s="190"/>
      <c r="AK52" s="190"/>
      <c r="AL52" s="190"/>
      <c r="AM52" s="190"/>
      <c r="AN52" s="190"/>
      <c r="AO52" s="190"/>
      <c r="AP52" s="190"/>
      <c r="AQ52" s="187">
        <f t="shared" si="14"/>
        <v>0</v>
      </c>
      <c r="AR52" s="190">
        <f t="shared" si="16"/>
        <v>0</v>
      </c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2"/>
    </row>
    <row r="53" spans="1:55">
      <c r="A53" s="8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8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8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188"/>
      <c r="BA53" s="201"/>
      <c r="BB53" s="40"/>
      <c r="BC53" s="19"/>
    </row>
    <row r="54" spans="1:55">
      <c r="A54" s="435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435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435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147"/>
      <c r="BA54" s="147"/>
      <c r="BB54" s="20"/>
      <c r="BC54" s="20"/>
    </row>
    <row r="55" spans="1:55">
      <c r="A55" s="1" t="s">
        <v>601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 t="s">
        <v>602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 t="s">
        <v>603</v>
      </c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59"/>
      <c r="BA55" s="159"/>
      <c r="BB55" s="159"/>
    </row>
    <row r="56" spans="1:55">
      <c r="A56" s="1" t="s">
        <v>372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 t="s">
        <v>372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 t="s">
        <v>604</v>
      </c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/>
      <c r="AZ56" s="181"/>
      <c r="BA56" s="181"/>
      <c r="BB56" s="181"/>
    </row>
    <row r="57" spans="1:55">
      <c r="A57" s="1" t="s">
        <v>1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 t="s">
        <v>1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/>
      <c r="AZ57" s="181"/>
      <c r="BA57" s="181"/>
      <c r="BB57" s="181"/>
    </row>
    <row r="58" spans="1:55">
      <c r="AJ58" s="159"/>
      <c r="AK58" s="159"/>
      <c r="AL58" s="159"/>
      <c r="AM58" s="159"/>
      <c r="AN58" s="159"/>
      <c r="AO58" s="159"/>
      <c r="AP58" s="159"/>
      <c r="AQ58" s="159"/>
      <c r="AR58" s="159"/>
      <c r="AS58" s="159"/>
      <c r="AT58" s="159"/>
      <c r="AU58" s="159"/>
      <c r="AV58" s="159"/>
      <c r="AW58" s="159"/>
      <c r="AX58" s="159"/>
      <c r="AY58" s="159"/>
      <c r="AZ58" s="181"/>
      <c r="BA58" s="181"/>
      <c r="BB58" s="181"/>
    </row>
    <row r="59" spans="1:55">
      <c r="A59" s="37" t="s">
        <v>430</v>
      </c>
      <c r="N59" s="75" t="s">
        <v>376</v>
      </c>
      <c r="O59" s="1"/>
      <c r="R59" s="37" t="s">
        <v>430</v>
      </c>
      <c r="AE59" s="75" t="s">
        <v>376</v>
      </c>
      <c r="AF59" s="1"/>
      <c r="AI59" s="37" t="s">
        <v>430</v>
      </c>
      <c r="AJ59" s="159"/>
      <c r="AK59" s="159"/>
      <c r="AL59" s="159"/>
      <c r="AM59" s="159"/>
      <c r="AN59" s="159"/>
      <c r="AO59" s="159"/>
      <c r="AP59" s="159"/>
      <c r="AQ59" s="159"/>
      <c r="AR59" s="159"/>
      <c r="AS59" s="159"/>
      <c r="AT59" s="159"/>
      <c r="AU59" s="159"/>
      <c r="AV59" s="159"/>
      <c r="AW59" s="159"/>
      <c r="AX59" s="197" t="s">
        <v>376</v>
      </c>
      <c r="AY59" s="197"/>
      <c r="AZ59" s="181"/>
      <c r="BA59" s="181"/>
      <c r="BB59" s="181"/>
    </row>
    <row r="60" spans="1:55">
      <c r="A60" s="37"/>
      <c r="N60" s="75"/>
      <c r="O60" s="1"/>
      <c r="R60" s="37"/>
      <c r="AE60" s="75"/>
      <c r="AF60" s="1"/>
      <c r="AI60" s="37"/>
      <c r="AJ60" s="159"/>
      <c r="AK60" s="159"/>
      <c r="AL60" s="159"/>
      <c r="AM60" s="159"/>
      <c r="AN60" s="159"/>
      <c r="AO60" s="159"/>
      <c r="AP60" s="159"/>
      <c r="AQ60" s="159"/>
      <c r="AR60" s="159"/>
      <c r="AS60" s="159"/>
      <c r="AT60" s="159"/>
      <c r="AU60" s="159"/>
      <c r="AV60" s="159"/>
      <c r="AW60" s="159"/>
      <c r="AX60" s="197"/>
      <c r="AY60" s="197"/>
      <c r="AZ60" s="181"/>
      <c r="BA60" s="181"/>
      <c r="BB60" s="181"/>
    </row>
    <row r="61" spans="1:55">
      <c r="A61" s="4"/>
      <c r="B61" s="5" t="s">
        <v>585</v>
      </c>
      <c r="C61" s="6"/>
      <c r="D61" s="5" t="s">
        <v>586</v>
      </c>
      <c r="E61" s="6"/>
      <c r="F61" s="5" t="s">
        <v>587</v>
      </c>
      <c r="G61" s="6"/>
      <c r="H61" s="5" t="s">
        <v>588</v>
      </c>
      <c r="I61" s="6"/>
      <c r="J61" s="5" t="s">
        <v>589</v>
      </c>
      <c r="K61" s="6"/>
      <c r="L61" s="5" t="s">
        <v>590</v>
      </c>
      <c r="M61" s="6"/>
      <c r="N61" s="162" t="s">
        <v>591</v>
      </c>
      <c r="O61" s="6"/>
      <c r="P61" s="76" t="s">
        <v>377</v>
      </c>
      <c r="Q61" s="77"/>
      <c r="R61" s="4"/>
      <c r="S61" s="5" t="s">
        <v>585</v>
      </c>
      <c r="T61" s="6"/>
      <c r="U61" s="5" t="s">
        <v>586</v>
      </c>
      <c r="V61" s="6"/>
      <c r="W61" s="5" t="s">
        <v>587</v>
      </c>
      <c r="X61" s="6"/>
      <c r="Y61" s="5" t="s">
        <v>588</v>
      </c>
      <c r="Z61" s="6"/>
      <c r="AA61" s="5" t="s">
        <v>589</v>
      </c>
      <c r="AB61" s="6"/>
      <c r="AC61" s="5" t="s">
        <v>590</v>
      </c>
      <c r="AD61" s="6"/>
      <c r="AE61" s="162" t="s">
        <v>591</v>
      </c>
      <c r="AF61" s="6"/>
      <c r="AG61" s="76" t="s">
        <v>377</v>
      </c>
      <c r="AH61" s="77"/>
      <c r="AI61" s="4"/>
      <c r="AJ61" s="82"/>
      <c r="AK61" s="82"/>
      <c r="AL61" s="82"/>
      <c r="AM61" s="82"/>
      <c r="AN61" s="186"/>
      <c r="AO61" s="82"/>
      <c r="AP61" s="82"/>
      <c r="AQ61" s="79" t="s">
        <v>592</v>
      </c>
      <c r="AR61" s="797" t="s">
        <v>384</v>
      </c>
      <c r="AS61" s="798"/>
      <c r="AT61" s="799"/>
      <c r="AU61" s="79" t="s">
        <v>548</v>
      </c>
      <c r="AV61" s="82"/>
      <c r="AW61" s="82"/>
      <c r="AX61" s="82"/>
      <c r="AY61" s="82"/>
      <c r="AZ61" s="186"/>
      <c r="BA61" s="252" t="s">
        <v>386</v>
      </c>
      <c r="BB61" s="815"/>
      <c r="BC61" s="663"/>
    </row>
    <row r="62" spans="1:55" ht="33.75">
      <c r="A62" s="8" t="s">
        <v>387</v>
      </c>
      <c r="B62" s="9" t="s">
        <v>388</v>
      </c>
      <c r="C62" s="9" t="s">
        <v>389</v>
      </c>
      <c r="D62" s="9" t="s">
        <v>388</v>
      </c>
      <c r="E62" s="9" t="s">
        <v>389</v>
      </c>
      <c r="F62" s="9" t="s">
        <v>388</v>
      </c>
      <c r="G62" s="9" t="s">
        <v>389</v>
      </c>
      <c r="H62" s="9" t="s">
        <v>388</v>
      </c>
      <c r="I62" s="9" t="s">
        <v>389</v>
      </c>
      <c r="J62" s="9" t="s">
        <v>388</v>
      </c>
      <c r="K62" s="9" t="s">
        <v>389</v>
      </c>
      <c r="L62" s="28" t="s">
        <v>388</v>
      </c>
      <c r="M62" s="28" t="s">
        <v>389</v>
      </c>
      <c r="N62" s="28" t="s">
        <v>388</v>
      </c>
      <c r="O62" s="9" t="s">
        <v>389</v>
      </c>
      <c r="P62" s="84" t="s">
        <v>388</v>
      </c>
      <c r="Q62" s="84" t="s">
        <v>389</v>
      </c>
      <c r="R62" s="8" t="s">
        <v>387</v>
      </c>
      <c r="S62" s="9" t="s">
        <v>388</v>
      </c>
      <c r="T62" s="9" t="s">
        <v>389</v>
      </c>
      <c r="U62" s="9" t="s">
        <v>388</v>
      </c>
      <c r="V62" s="9" t="s">
        <v>389</v>
      </c>
      <c r="W62" s="9" t="s">
        <v>388</v>
      </c>
      <c r="X62" s="9" t="s">
        <v>389</v>
      </c>
      <c r="Y62" s="9" t="s">
        <v>388</v>
      </c>
      <c r="Z62" s="9" t="s">
        <v>389</v>
      </c>
      <c r="AA62" s="9" t="s">
        <v>388</v>
      </c>
      <c r="AB62" s="9" t="s">
        <v>389</v>
      </c>
      <c r="AC62" s="28" t="s">
        <v>388</v>
      </c>
      <c r="AD62" s="28" t="s">
        <v>389</v>
      </c>
      <c r="AE62" s="28" t="s">
        <v>388</v>
      </c>
      <c r="AF62" s="9" t="s">
        <v>389</v>
      </c>
      <c r="AG62" s="84" t="s">
        <v>388</v>
      </c>
      <c r="AH62" s="84" t="s">
        <v>389</v>
      </c>
      <c r="AI62" s="8" t="s">
        <v>387</v>
      </c>
      <c r="AJ62" s="170" t="s">
        <v>593</v>
      </c>
      <c r="AK62" s="170" t="s">
        <v>594</v>
      </c>
      <c r="AL62" s="170" t="s">
        <v>595</v>
      </c>
      <c r="AM62" s="170" t="s">
        <v>596</v>
      </c>
      <c r="AN62" s="170" t="s">
        <v>597</v>
      </c>
      <c r="AO62" s="170" t="s">
        <v>598</v>
      </c>
      <c r="AP62" s="170" t="s">
        <v>599</v>
      </c>
      <c r="AQ62" s="796" t="s">
        <v>395</v>
      </c>
      <c r="AR62" s="167" t="s">
        <v>86</v>
      </c>
      <c r="AS62" s="167" t="s">
        <v>401</v>
      </c>
      <c r="AT62" s="167" t="s">
        <v>402</v>
      </c>
      <c r="AU62" s="167" t="s">
        <v>85</v>
      </c>
      <c r="AV62" s="167" t="s">
        <v>81</v>
      </c>
      <c r="AW62" s="136" t="s">
        <v>157</v>
      </c>
      <c r="AX62" s="167" t="s">
        <v>83</v>
      </c>
      <c r="AY62" s="167"/>
      <c r="AZ62" s="168" t="s">
        <v>395</v>
      </c>
      <c r="BA62" s="820" t="s">
        <v>111</v>
      </c>
      <c r="BB62" s="631" t="s">
        <v>600</v>
      </c>
      <c r="BC62" s="625" t="s">
        <v>87</v>
      </c>
    </row>
    <row r="63" spans="1:55">
      <c r="A63" s="10"/>
      <c r="B63" s="163"/>
      <c r="C63" s="163"/>
      <c r="D63" s="163"/>
      <c r="E63" s="163"/>
      <c r="F63" s="163"/>
      <c r="G63" s="163"/>
      <c r="H63" s="163"/>
      <c r="I63" s="163"/>
      <c r="J63" s="163"/>
      <c r="K63" s="163"/>
      <c r="L63" s="163"/>
      <c r="M63" s="163"/>
      <c r="N63" s="163"/>
      <c r="O63" s="163"/>
      <c r="P63" s="849"/>
      <c r="Q63" s="849"/>
      <c r="R63" s="10"/>
      <c r="S63" s="163"/>
      <c r="T63" s="163"/>
      <c r="U63" s="163"/>
      <c r="V63" s="163"/>
      <c r="W63" s="163"/>
      <c r="X63" s="163"/>
      <c r="Y63" s="163"/>
      <c r="Z63" s="163"/>
      <c r="AA63" s="163"/>
      <c r="AB63" s="163"/>
      <c r="AC63" s="163"/>
      <c r="AD63" s="163"/>
      <c r="AE63" s="163"/>
      <c r="AF63" s="163"/>
      <c r="AG63" s="849"/>
      <c r="AH63" s="849"/>
      <c r="AI63" s="10"/>
      <c r="AJ63" s="170"/>
      <c r="AK63" s="170"/>
      <c r="AL63" s="170"/>
      <c r="AM63" s="170"/>
      <c r="AN63" s="170"/>
      <c r="AO63" s="170"/>
      <c r="AP63" s="170"/>
      <c r="AQ63" s="796"/>
      <c r="AR63" s="750"/>
      <c r="AS63" s="750"/>
      <c r="AT63" s="750"/>
      <c r="AU63" s="750"/>
      <c r="AV63" s="750"/>
      <c r="AW63" s="850"/>
      <c r="AX63" s="750"/>
      <c r="AY63" s="750"/>
      <c r="AZ63" s="169"/>
      <c r="BA63" s="851"/>
      <c r="BB63" s="852"/>
      <c r="BC63" s="853"/>
    </row>
    <row r="64" spans="1:55">
      <c r="A64" s="14" t="s">
        <v>407</v>
      </c>
      <c r="B64" s="46">
        <f>SUM(B66:B88)</f>
        <v>678</v>
      </c>
      <c r="C64" s="46">
        <f t="shared" ref="C64:Q64" si="18">SUM(C66:C88)</f>
        <v>664</v>
      </c>
      <c r="D64" s="46">
        <f t="shared" si="18"/>
        <v>128</v>
      </c>
      <c r="E64" s="46">
        <f t="shared" si="18"/>
        <v>223</v>
      </c>
      <c r="F64" s="46">
        <f t="shared" si="18"/>
        <v>44</v>
      </c>
      <c r="G64" s="46">
        <f t="shared" si="18"/>
        <v>48</v>
      </c>
      <c r="H64" s="46">
        <f t="shared" si="18"/>
        <v>168</v>
      </c>
      <c r="I64" s="46">
        <f t="shared" si="18"/>
        <v>144</v>
      </c>
      <c r="J64" s="46">
        <f t="shared" si="18"/>
        <v>413</v>
      </c>
      <c r="K64" s="46">
        <f t="shared" si="18"/>
        <v>493</v>
      </c>
      <c r="L64" s="46">
        <f t="shared" si="18"/>
        <v>26</v>
      </c>
      <c r="M64" s="46">
        <f t="shared" si="18"/>
        <v>14</v>
      </c>
      <c r="N64" s="46">
        <f t="shared" si="18"/>
        <v>126</v>
      </c>
      <c r="O64" s="46">
        <f t="shared" si="18"/>
        <v>93</v>
      </c>
      <c r="P64" s="46">
        <f t="shared" si="18"/>
        <v>1583</v>
      </c>
      <c r="Q64" s="46">
        <f t="shared" si="18"/>
        <v>1679</v>
      </c>
      <c r="R64" s="14" t="s">
        <v>407</v>
      </c>
      <c r="S64" s="46">
        <f>SUM(S66:S88)</f>
        <v>62</v>
      </c>
      <c r="T64" s="46">
        <f t="shared" ref="T64:BC64" si="19">SUM(T66:T88)</f>
        <v>93</v>
      </c>
      <c r="U64" s="46">
        <f t="shared" si="19"/>
        <v>8</v>
      </c>
      <c r="V64" s="46">
        <f t="shared" si="19"/>
        <v>20</v>
      </c>
      <c r="W64" s="46">
        <f t="shared" si="19"/>
        <v>3</v>
      </c>
      <c r="X64" s="46">
        <f t="shared" si="19"/>
        <v>5</v>
      </c>
      <c r="Y64" s="46">
        <f t="shared" si="19"/>
        <v>9</v>
      </c>
      <c r="Z64" s="46">
        <f t="shared" si="19"/>
        <v>11</v>
      </c>
      <c r="AA64" s="46">
        <f t="shared" si="19"/>
        <v>148</v>
      </c>
      <c r="AB64" s="46">
        <f t="shared" si="19"/>
        <v>169</v>
      </c>
      <c r="AC64" s="46">
        <f t="shared" si="19"/>
        <v>9</v>
      </c>
      <c r="AD64" s="46">
        <f t="shared" si="19"/>
        <v>2</v>
      </c>
      <c r="AE64" s="46">
        <f t="shared" si="19"/>
        <v>60</v>
      </c>
      <c r="AF64" s="46">
        <f t="shared" si="19"/>
        <v>33</v>
      </c>
      <c r="AG64" s="46">
        <f t="shared" si="19"/>
        <v>299</v>
      </c>
      <c r="AH64" s="46">
        <f t="shared" si="19"/>
        <v>333</v>
      </c>
      <c r="AI64" s="14" t="s">
        <v>407</v>
      </c>
      <c r="AJ64" s="46">
        <f t="shared" si="19"/>
        <v>34</v>
      </c>
      <c r="AK64" s="46">
        <f t="shared" si="19"/>
        <v>11</v>
      </c>
      <c r="AL64" s="46">
        <f t="shared" si="19"/>
        <v>5</v>
      </c>
      <c r="AM64" s="46">
        <f t="shared" si="19"/>
        <v>13</v>
      </c>
      <c r="AN64" s="46">
        <f t="shared" si="19"/>
        <v>23</v>
      </c>
      <c r="AO64" s="46">
        <f t="shared" si="19"/>
        <v>3</v>
      </c>
      <c r="AP64" s="46">
        <f t="shared" si="19"/>
        <v>6</v>
      </c>
      <c r="AQ64" s="46">
        <f t="shared" si="19"/>
        <v>95</v>
      </c>
      <c r="AR64" s="46">
        <f t="shared" si="19"/>
        <v>133</v>
      </c>
      <c r="AS64" s="46">
        <f t="shared" si="19"/>
        <v>118</v>
      </c>
      <c r="AT64" s="46">
        <f t="shared" si="19"/>
        <v>25</v>
      </c>
      <c r="AU64" s="46">
        <f t="shared" si="19"/>
        <v>142</v>
      </c>
      <c r="AV64" s="46">
        <f t="shared" si="19"/>
        <v>0</v>
      </c>
      <c r="AW64" s="46">
        <f t="shared" si="19"/>
        <v>0</v>
      </c>
      <c r="AX64" s="46">
        <f t="shared" si="19"/>
        <v>28</v>
      </c>
      <c r="AY64" s="46"/>
      <c r="AZ64" s="46">
        <f t="shared" si="19"/>
        <v>170</v>
      </c>
      <c r="BA64" s="46">
        <f t="shared" si="19"/>
        <v>32</v>
      </c>
      <c r="BB64" s="46">
        <f t="shared" si="19"/>
        <v>20</v>
      </c>
      <c r="BC64" s="46">
        <f t="shared" si="19"/>
        <v>12</v>
      </c>
    </row>
    <row r="65" spans="1:81">
      <c r="A65" s="10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5"/>
      <c r="Q65" s="15"/>
      <c r="R65" s="10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5"/>
      <c r="AH65" s="15"/>
      <c r="AI65" s="1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2"/>
    </row>
    <row r="66" spans="1:81">
      <c r="A66" s="10" t="s">
        <v>431</v>
      </c>
      <c r="B66" s="45">
        <v>102</v>
      </c>
      <c r="C66" s="45">
        <v>173</v>
      </c>
      <c r="D66" s="45">
        <v>34</v>
      </c>
      <c r="E66" s="45">
        <v>68</v>
      </c>
      <c r="F66" s="45">
        <v>23</v>
      </c>
      <c r="G66" s="45">
        <v>23</v>
      </c>
      <c r="H66" s="45">
        <v>28</v>
      </c>
      <c r="I66" s="45">
        <v>18</v>
      </c>
      <c r="J66" s="45">
        <v>85</v>
      </c>
      <c r="K66" s="45">
        <v>154</v>
      </c>
      <c r="L66" s="45">
        <v>26</v>
      </c>
      <c r="M66" s="45">
        <v>14</v>
      </c>
      <c r="N66" s="45">
        <v>32</v>
      </c>
      <c r="O66" s="45">
        <v>35</v>
      </c>
      <c r="P66" s="46">
        <f t="shared" ref="P66:P88" si="20">B66+D66+F66+H66+J66+L66+N66</f>
        <v>330</v>
      </c>
      <c r="Q66" s="46">
        <f t="shared" ref="Q66:Q88" si="21">C66+E66+G66+I66+K66+M66+O66</f>
        <v>485</v>
      </c>
      <c r="R66" s="10" t="s">
        <v>431</v>
      </c>
      <c r="S66" s="190">
        <v>13</v>
      </c>
      <c r="T66" s="190">
        <v>30</v>
      </c>
      <c r="U66" s="190">
        <v>2</v>
      </c>
      <c r="V66" s="190">
        <v>9</v>
      </c>
      <c r="W66" s="190">
        <v>3</v>
      </c>
      <c r="X66" s="190">
        <v>3</v>
      </c>
      <c r="Y66" s="190">
        <v>3</v>
      </c>
      <c r="Z66" s="190">
        <v>7</v>
      </c>
      <c r="AA66" s="190">
        <v>25</v>
      </c>
      <c r="AB66" s="190">
        <v>40</v>
      </c>
      <c r="AC66" s="190">
        <v>9</v>
      </c>
      <c r="AD66" s="190">
        <v>2</v>
      </c>
      <c r="AE66" s="190">
        <v>8</v>
      </c>
      <c r="AF66" s="190">
        <v>10</v>
      </c>
      <c r="AG66" s="15">
        <f t="shared" ref="AG66:AG88" si="22">S66+U66+W66+Y66+AA66+AC66+AE66</f>
        <v>63</v>
      </c>
      <c r="AH66" s="15">
        <f t="shared" ref="AH66:AH88" si="23">T66+V66+X66+Z66+AB66+AD66+AF66</f>
        <v>101</v>
      </c>
      <c r="AI66" s="10" t="s">
        <v>431</v>
      </c>
      <c r="AJ66" s="190">
        <v>11</v>
      </c>
      <c r="AK66" s="190">
        <v>4</v>
      </c>
      <c r="AL66" s="190">
        <v>3</v>
      </c>
      <c r="AM66" s="190">
        <v>4</v>
      </c>
      <c r="AN66" s="190">
        <v>7</v>
      </c>
      <c r="AO66" s="190">
        <v>3</v>
      </c>
      <c r="AP66" s="190">
        <v>3</v>
      </c>
      <c r="AQ66" s="187">
        <f t="shared" ref="AQ66:AQ88" si="24">+AJ66+AK66+AL66+AM66+AN66+AO66+AP66</f>
        <v>35</v>
      </c>
      <c r="AR66" s="190">
        <v>42</v>
      </c>
      <c r="AS66" s="190">
        <v>34</v>
      </c>
      <c r="AT66" s="190">
        <v>8</v>
      </c>
      <c r="AU66" s="190">
        <v>34</v>
      </c>
      <c r="AV66" s="190"/>
      <c r="AW66" s="389"/>
      <c r="AX66" s="243">
        <v>9</v>
      </c>
      <c r="AY66" s="243"/>
      <c r="AZ66" s="190">
        <f t="shared" ref="AZ66:AZ88" si="25">+AU66+AX66</f>
        <v>43</v>
      </c>
      <c r="BA66" s="848">
        <f>+BB66+BC66</f>
        <v>12</v>
      </c>
      <c r="BB66" s="68">
        <v>7</v>
      </c>
      <c r="BC66" s="2">
        <v>5</v>
      </c>
      <c r="BD66" s="388"/>
      <c r="BE66" s="388"/>
      <c r="BL66" s="282"/>
      <c r="BM66" s="282"/>
      <c r="BN66" s="283"/>
      <c r="BO66" s="283"/>
      <c r="BP66" s="283"/>
    </row>
    <row r="67" spans="1:81">
      <c r="A67" s="10" t="s">
        <v>432</v>
      </c>
      <c r="B67" s="12">
        <v>12</v>
      </c>
      <c r="C67" s="12">
        <v>22</v>
      </c>
      <c r="D67" s="12">
        <v>0</v>
      </c>
      <c r="E67" s="12">
        <v>0</v>
      </c>
      <c r="F67" s="12">
        <v>0</v>
      </c>
      <c r="G67" s="12">
        <v>0</v>
      </c>
      <c r="H67" s="12">
        <v>4</v>
      </c>
      <c r="I67" s="12">
        <v>2</v>
      </c>
      <c r="J67" s="12">
        <v>7</v>
      </c>
      <c r="K67" s="12">
        <v>5</v>
      </c>
      <c r="L67" s="12">
        <v>0</v>
      </c>
      <c r="M67" s="12">
        <v>0</v>
      </c>
      <c r="N67" s="12">
        <v>0</v>
      </c>
      <c r="O67" s="12">
        <v>0</v>
      </c>
      <c r="P67" s="15">
        <f t="shared" si="20"/>
        <v>23</v>
      </c>
      <c r="Q67" s="15">
        <f t="shared" si="21"/>
        <v>29</v>
      </c>
      <c r="R67" s="10" t="s">
        <v>432</v>
      </c>
      <c r="S67" s="190">
        <v>3</v>
      </c>
      <c r="T67" s="190">
        <v>0</v>
      </c>
      <c r="U67" s="190">
        <v>0</v>
      </c>
      <c r="V67" s="190">
        <v>0</v>
      </c>
      <c r="W67" s="190">
        <v>0</v>
      </c>
      <c r="X67" s="190">
        <v>0</v>
      </c>
      <c r="Y67" s="190">
        <v>2</v>
      </c>
      <c r="Z67" s="190">
        <v>0</v>
      </c>
      <c r="AA67" s="190">
        <v>4</v>
      </c>
      <c r="AB67" s="190">
        <v>4</v>
      </c>
      <c r="AC67" s="190">
        <v>0</v>
      </c>
      <c r="AD67" s="190">
        <v>0</v>
      </c>
      <c r="AE67" s="190">
        <v>0</v>
      </c>
      <c r="AF67" s="190">
        <v>0</v>
      </c>
      <c r="AG67" s="15">
        <f t="shared" si="22"/>
        <v>9</v>
      </c>
      <c r="AH67" s="15">
        <f t="shared" si="23"/>
        <v>4</v>
      </c>
      <c r="AI67" s="10" t="s">
        <v>432</v>
      </c>
      <c r="AJ67" s="190">
        <v>1</v>
      </c>
      <c r="AK67" s="190">
        <v>0</v>
      </c>
      <c r="AL67" s="190">
        <v>0</v>
      </c>
      <c r="AM67" s="190">
        <v>1</v>
      </c>
      <c r="AN67" s="190">
        <v>1</v>
      </c>
      <c r="AO67" s="190">
        <v>0</v>
      </c>
      <c r="AP67" s="190">
        <v>0</v>
      </c>
      <c r="AQ67" s="187">
        <f t="shared" si="24"/>
        <v>3</v>
      </c>
      <c r="AR67" s="190">
        <v>3</v>
      </c>
      <c r="AS67" s="190">
        <v>3</v>
      </c>
      <c r="AT67" s="190">
        <v>0</v>
      </c>
      <c r="AU67" s="190">
        <v>3</v>
      </c>
      <c r="AV67" s="190"/>
      <c r="AW67" s="64"/>
      <c r="AX67" s="243">
        <v>1</v>
      </c>
      <c r="AY67" s="243"/>
      <c r="AZ67" s="190">
        <f t="shared" si="25"/>
        <v>4</v>
      </c>
      <c r="BA67" s="848">
        <f t="shared" ref="BA67:BA83" si="26">+BB67+BC67</f>
        <v>1</v>
      </c>
      <c r="BB67" s="68">
        <v>1</v>
      </c>
      <c r="BC67" s="2">
        <v>0</v>
      </c>
      <c r="BD67" s="388"/>
      <c r="BE67" s="388"/>
      <c r="BL67" s="282"/>
      <c r="BM67" s="282"/>
      <c r="BN67" s="283"/>
      <c r="BO67" s="283"/>
      <c r="BP67" s="283"/>
      <c r="BU67" s="38"/>
      <c r="BV67" s="38"/>
      <c r="BW67" s="38"/>
      <c r="BX67" s="38"/>
      <c r="BY67" s="38"/>
      <c r="BZ67" s="38"/>
      <c r="CA67" s="38"/>
      <c r="CB67" s="38"/>
      <c r="CC67" s="38"/>
    </row>
    <row r="68" spans="1:81">
      <c r="A68" s="10" t="s">
        <v>433</v>
      </c>
      <c r="B68" s="12">
        <v>8</v>
      </c>
      <c r="C68" s="12">
        <v>9</v>
      </c>
      <c r="D68" s="12">
        <v>0</v>
      </c>
      <c r="E68" s="12">
        <v>0</v>
      </c>
      <c r="F68" s="12">
        <v>0</v>
      </c>
      <c r="G68" s="12">
        <v>0</v>
      </c>
      <c r="H68" s="12">
        <v>0</v>
      </c>
      <c r="I68" s="12">
        <v>0</v>
      </c>
      <c r="J68" s="12">
        <v>7</v>
      </c>
      <c r="K68" s="12">
        <v>2</v>
      </c>
      <c r="L68" s="12">
        <v>0</v>
      </c>
      <c r="M68" s="12">
        <v>0</v>
      </c>
      <c r="N68" s="12">
        <v>0</v>
      </c>
      <c r="O68" s="12">
        <v>0</v>
      </c>
      <c r="P68" s="15">
        <f t="shared" si="20"/>
        <v>15</v>
      </c>
      <c r="Q68" s="15">
        <f t="shared" si="21"/>
        <v>11</v>
      </c>
      <c r="R68" s="10" t="s">
        <v>433</v>
      </c>
      <c r="S68" s="190">
        <v>0</v>
      </c>
      <c r="T68" s="190">
        <v>0</v>
      </c>
      <c r="U68" s="190">
        <v>0</v>
      </c>
      <c r="V68" s="190">
        <v>0</v>
      </c>
      <c r="W68" s="190">
        <v>0</v>
      </c>
      <c r="X68" s="190">
        <v>0</v>
      </c>
      <c r="Y68" s="190">
        <v>0</v>
      </c>
      <c r="Z68" s="190">
        <v>0</v>
      </c>
      <c r="AA68" s="190">
        <v>1</v>
      </c>
      <c r="AB68" s="190">
        <v>1</v>
      </c>
      <c r="AC68" s="190">
        <v>0</v>
      </c>
      <c r="AD68" s="190">
        <v>0</v>
      </c>
      <c r="AE68" s="190">
        <v>0</v>
      </c>
      <c r="AF68" s="190">
        <v>0</v>
      </c>
      <c r="AG68" s="15">
        <f t="shared" si="22"/>
        <v>1</v>
      </c>
      <c r="AH68" s="15">
        <f t="shared" si="23"/>
        <v>1</v>
      </c>
      <c r="AI68" s="10" t="s">
        <v>433</v>
      </c>
      <c r="AJ68" s="190">
        <v>1</v>
      </c>
      <c r="AK68" s="190">
        <v>0</v>
      </c>
      <c r="AL68" s="190">
        <v>0</v>
      </c>
      <c r="AM68" s="190">
        <v>0</v>
      </c>
      <c r="AN68" s="190">
        <v>1</v>
      </c>
      <c r="AO68" s="190">
        <v>0</v>
      </c>
      <c r="AP68" s="190">
        <v>0</v>
      </c>
      <c r="AQ68" s="187">
        <f t="shared" si="24"/>
        <v>2</v>
      </c>
      <c r="AR68" s="190">
        <v>16</v>
      </c>
      <c r="AS68" s="190">
        <v>2</v>
      </c>
      <c r="AT68" s="190">
        <v>14</v>
      </c>
      <c r="AU68" s="190">
        <v>13</v>
      </c>
      <c r="AV68" s="190"/>
      <c r="AW68" s="389"/>
      <c r="AX68" s="243">
        <v>3</v>
      </c>
      <c r="AY68" s="243"/>
      <c r="AZ68" s="190">
        <f t="shared" si="25"/>
        <v>16</v>
      </c>
      <c r="BA68" s="848">
        <f t="shared" si="26"/>
        <v>1</v>
      </c>
      <c r="BB68" s="68">
        <v>1</v>
      </c>
      <c r="BC68" s="2">
        <v>0</v>
      </c>
      <c r="BD68" s="388"/>
      <c r="BE68" s="388"/>
      <c r="BH68" s="38"/>
      <c r="BI68" s="38"/>
      <c r="BL68" s="282"/>
      <c r="BM68" s="282"/>
      <c r="BN68" s="283"/>
      <c r="BO68" s="283"/>
      <c r="BP68" s="283"/>
    </row>
    <row r="69" spans="1:81">
      <c r="A69" s="10" t="s">
        <v>434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5">
        <f t="shared" si="20"/>
        <v>0</v>
      </c>
      <c r="Q69" s="15">
        <f t="shared" si="21"/>
        <v>0</v>
      </c>
      <c r="R69" s="10" t="s">
        <v>434</v>
      </c>
      <c r="S69" s="190"/>
      <c r="T69" s="190"/>
      <c r="U69" s="190"/>
      <c r="V69" s="190"/>
      <c r="W69" s="190"/>
      <c r="X69" s="190"/>
      <c r="Y69" s="190"/>
      <c r="Z69" s="190"/>
      <c r="AA69" s="190"/>
      <c r="AB69" s="190"/>
      <c r="AC69" s="190"/>
      <c r="AD69" s="190"/>
      <c r="AE69" s="190"/>
      <c r="AF69" s="190"/>
      <c r="AG69" s="15">
        <f t="shared" si="22"/>
        <v>0</v>
      </c>
      <c r="AH69" s="15">
        <f t="shared" si="23"/>
        <v>0</v>
      </c>
      <c r="AI69" s="10" t="s">
        <v>434</v>
      </c>
      <c r="AJ69" s="190"/>
      <c r="AK69" s="190"/>
      <c r="AL69" s="190"/>
      <c r="AM69" s="190"/>
      <c r="AN69" s="190"/>
      <c r="AO69" s="190"/>
      <c r="AP69" s="190"/>
      <c r="AQ69" s="187">
        <f t="shared" si="24"/>
        <v>0</v>
      </c>
      <c r="AR69" s="190"/>
      <c r="AS69" s="190"/>
      <c r="AT69" s="190"/>
      <c r="AU69" s="190">
        <v>0</v>
      </c>
      <c r="AV69" s="190"/>
      <c r="AW69" s="281"/>
      <c r="AX69" s="243">
        <v>0</v>
      </c>
      <c r="AY69" s="243"/>
      <c r="AZ69" s="190">
        <f t="shared" si="25"/>
        <v>0</v>
      </c>
      <c r="BA69" s="848">
        <f t="shared" si="26"/>
        <v>0</v>
      </c>
      <c r="BB69" s="68">
        <v>0</v>
      </c>
      <c r="BC69" s="2">
        <v>0</v>
      </c>
      <c r="BD69" s="388"/>
      <c r="BE69" s="388"/>
      <c r="BL69" s="282"/>
      <c r="BM69" s="282"/>
      <c r="BN69" s="283"/>
      <c r="BO69" s="283"/>
      <c r="BP69" s="283"/>
    </row>
    <row r="70" spans="1:81">
      <c r="A70" s="10" t="s">
        <v>435</v>
      </c>
      <c r="B70" s="12">
        <v>18</v>
      </c>
      <c r="C70" s="12">
        <v>11</v>
      </c>
      <c r="D70" s="12">
        <v>19</v>
      </c>
      <c r="E70" s="12">
        <v>22</v>
      </c>
      <c r="F70" s="12">
        <v>0</v>
      </c>
      <c r="G70" s="12">
        <v>0</v>
      </c>
      <c r="H70" s="12">
        <v>0</v>
      </c>
      <c r="I70" s="12">
        <v>0</v>
      </c>
      <c r="J70" s="12">
        <v>21</v>
      </c>
      <c r="K70" s="12">
        <v>11</v>
      </c>
      <c r="L70" s="12">
        <v>0</v>
      </c>
      <c r="M70" s="12">
        <v>0</v>
      </c>
      <c r="N70" s="12">
        <v>0</v>
      </c>
      <c r="O70" s="12">
        <v>0</v>
      </c>
      <c r="P70" s="15">
        <f t="shared" si="20"/>
        <v>58</v>
      </c>
      <c r="Q70" s="15">
        <f t="shared" si="21"/>
        <v>44</v>
      </c>
      <c r="R70" s="10" t="s">
        <v>435</v>
      </c>
      <c r="S70" s="190">
        <v>0</v>
      </c>
      <c r="T70" s="190">
        <v>0</v>
      </c>
      <c r="U70" s="190">
        <v>6</v>
      </c>
      <c r="V70" s="190">
        <v>4</v>
      </c>
      <c r="W70" s="190">
        <v>0</v>
      </c>
      <c r="X70" s="190">
        <v>0</v>
      </c>
      <c r="Y70" s="190">
        <v>0</v>
      </c>
      <c r="Z70" s="190">
        <v>0</v>
      </c>
      <c r="AA70" s="190">
        <v>0</v>
      </c>
      <c r="AB70" s="190">
        <v>0</v>
      </c>
      <c r="AC70" s="190">
        <v>0</v>
      </c>
      <c r="AD70" s="190">
        <v>0</v>
      </c>
      <c r="AE70" s="190">
        <v>0</v>
      </c>
      <c r="AF70" s="190">
        <v>0</v>
      </c>
      <c r="AG70" s="15">
        <f t="shared" si="22"/>
        <v>6</v>
      </c>
      <c r="AH70" s="15">
        <f t="shared" si="23"/>
        <v>4</v>
      </c>
      <c r="AI70" s="10" t="s">
        <v>435</v>
      </c>
      <c r="AJ70" s="190">
        <v>1</v>
      </c>
      <c r="AK70" s="190">
        <v>1</v>
      </c>
      <c r="AL70" s="190">
        <v>0</v>
      </c>
      <c r="AM70" s="190">
        <v>0</v>
      </c>
      <c r="AN70" s="190">
        <v>1</v>
      </c>
      <c r="AO70" s="190">
        <v>0</v>
      </c>
      <c r="AP70" s="190">
        <v>0</v>
      </c>
      <c r="AQ70" s="187">
        <f t="shared" si="24"/>
        <v>3</v>
      </c>
      <c r="AR70" s="190">
        <v>4</v>
      </c>
      <c r="AS70" s="190">
        <v>4</v>
      </c>
      <c r="AT70" s="190">
        <v>0</v>
      </c>
      <c r="AU70" s="190">
        <v>5</v>
      </c>
      <c r="AV70" s="190"/>
      <c r="AW70" s="389"/>
      <c r="AX70" s="243">
        <v>0</v>
      </c>
      <c r="AY70" s="243"/>
      <c r="AZ70" s="190">
        <f t="shared" si="25"/>
        <v>5</v>
      </c>
      <c r="BA70" s="848">
        <f t="shared" si="26"/>
        <v>1</v>
      </c>
      <c r="BB70" s="68">
        <v>1</v>
      </c>
      <c r="BC70" s="2">
        <v>0</v>
      </c>
      <c r="BD70" s="388"/>
      <c r="BE70" s="388"/>
      <c r="BF70" s="386"/>
      <c r="BL70" s="282"/>
      <c r="BM70" s="282"/>
      <c r="BN70" s="283"/>
      <c r="BO70" s="283"/>
      <c r="BP70" s="283"/>
    </row>
    <row r="71" spans="1:81">
      <c r="A71" s="10" t="s">
        <v>436</v>
      </c>
      <c r="B71" s="12">
        <v>299</v>
      </c>
      <c r="C71" s="12">
        <v>262</v>
      </c>
      <c r="D71" s="12">
        <v>36</v>
      </c>
      <c r="E71" s="12">
        <v>68</v>
      </c>
      <c r="F71" s="12">
        <v>0</v>
      </c>
      <c r="G71" s="12">
        <v>0</v>
      </c>
      <c r="H71" s="12">
        <v>94</v>
      </c>
      <c r="I71" s="12">
        <v>79</v>
      </c>
      <c r="J71" s="12">
        <v>170</v>
      </c>
      <c r="K71" s="12">
        <v>213</v>
      </c>
      <c r="L71" s="12">
        <v>0</v>
      </c>
      <c r="M71" s="12">
        <v>0</v>
      </c>
      <c r="N71" s="12">
        <v>70</v>
      </c>
      <c r="O71" s="12">
        <v>37</v>
      </c>
      <c r="P71" s="15">
        <f t="shared" si="20"/>
        <v>669</v>
      </c>
      <c r="Q71" s="15">
        <f t="shared" si="21"/>
        <v>659</v>
      </c>
      <c r="R71" s="10" t="s">
        <v>436</v>
      </c>
      <c r="S71" s="190">
        <v>1</v>
      </c>
      <c r="T71" s="190">
        <v>2</v>
      </c>
      <c r="U71" s="190">
        <v>0</v>
      </c>
      <c r="V71" s="190">
        <v>4</v>
      </c>
      <c r="W71" s="190">
        <v>0</v>
      </c>
      <c r="X71" s="190">
        <v>0</v>
      </c>
      <c r="Y71" s="190">
        <v>1</v>
      </c>
      <c r="Z71" s="190">
        <v>4</v>
      </c>
      <c r="AA71" s="190">
        <v>64</v>
      </c>
      <c r="AB71" s="190">
        <v>94</v>
      </c>
      <c r="AC71" s="190">
        <v>0</v>
      </c>
      <c r="AD71" s="190">
        <v>0</v>
      </c>
      <c r="AE71" s="190">
        <v>43</v>
      </c>
      <c r="AF71" s="190">
        <v>17</v>
      </c>
      <c r="AG71" s="15">
        <f t="shared" si="22"/>
        <v>109</v>
      </c>
      <c r="AH71" s="15">
        <f t="shared" si="23"/>
        <v>121</v>
      </c>
      <c r="AI71" s="10" t="s">
        <v>436</v>
      </c>
      <c r="AJ71" s="190">
        <v>9</v>
      </c>
      <c r="AK71" s="190">
        <v>2</v>
      </c>
      <c r="AL71" s="190">
        <v>0</v>
      </c>
      <c r="AM71" s="190">
        <v>4</v>
      </c>
      <c r="AN71" s="190">
        <v>6</v>
      </c>
      <c r="AO71" s="190">
        <v>0</v>
      </c>
      <c r="AP71" s="190">
        <v>1</v>
      </c>
      <c r="AQ71" s="187">
        <f t="shared" si="24"/>
        <v>22</v>
      </c>
      <c r="AR71" s="190">
        <v>26</v>
      </c>
      <c r="AS71" s="190">
        <v>25</v>
      </c>
      <c r="AT71" s="190">
        <v>1</v>
      </c>
      <c r="AU71" s="190">
        <v>26</v>
      </c>
      <c r="AV71" s="190"/>
      <c r="AW71" s="389"/>
      <c r="AX71" s="243">
        <v>2</v>
      </c>
      <c r="AY71" s="243"/>
      <c r="AZ71" s="190">
        <f t="shared" si="25"/>
        <v>28</v>
      </c>
      <c r="BA71" s="848">
        <f t="shared" si="26"/>
        <v>4</v>
      </c>
      <c r="BB71" s="68">
        <v>3</v>
      </c>
      <c r="BC71" s="2">
        <v>1</v>
      </c>
      <c r="BD71" s="388"/>
      <c r="BE71" s="388"/>
      <c r="BF71" s="386"/>
      <c r="BL71" s="282"/>
      <c r="BM71" s="282"/>
      <c r="BN71" s="283"/>
      <c r="BO71" s="283"/>
      <c r="BP71" s="283"/>
    </row>
    <row r="72" spans="1:81">
      <c r="A72" s="10" t="s">
        <v>437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5">
        <f t="shared" si="20"/>
        <v>0</v>
      </c>
      <c r="Q72" s="15">
        <f t="shared" si="21"/>
        <v>0</v>
      </c>
      <c r="R72" s="10" t="s">
        <v>437</v>
      </c>
      <c r="S72" s="190"/>
      <c r="T72" s="190"/>
      <c r="U72" s="190"/>
      <c r="V72" s="190"/>
      <c r="W72" s="190"/>
      <c r="X72" s="190"/>
      <c r="Y72" s="190"/>
      <c r="Z72" s="190"/>
      <c r="AA72" s="190"/>
      <c r="AB72" s="190"/>
      <c r="AC72" s="190"/>
      <c r="AD72" s="190"/>
      <c r="AE72" s="190"/>
      <c r="AF72" s="190"/>
      <c r="AG72" s="15">
        <f t="shared" si="22"/>
        <v>0</v>
      </c>
      <c r="AH72" s="15">
        <f t="shared" si="23"/>
        <v>0</v>
      </c>
      <c r="AI72" s="10" t="s">
        <v>437</v>
      </c>
      <c r="AJ72" s="190"/>
      <c r="AK72" s="190"/>
      <c r="AL72" s="190"/>
      <c r="AM72" s="190"/>
      <c r="AN72" s="190"/>
      <c r="AO72" s="190"/>
      <c r="AP72" s="190"/>
      <c r="AQ72" s="187">
        <f t="shared" si="24"/>
        <v>0</v>
      </c>
      <c r="AR72" s="190"/>
      <c r="AS72" s="190"/>
      <c r="AT72" s="190"/>
      <c r="AU72" s="190">
        <v>0</v>
      </c>
      <c r="AV72" s="190"/>
      <c r="AW72" s="64"/>
      <c r="AX72" s="63">
        <v>0</v>
      </c>
      <c r="AY72" s="63"/>
      <c r="AZ72" s="190">
        <f t="shared" si="25"/>
        <v>0</v>
      </c>
      <c r="BA72" s="848">
        <f t="shared" si="26"/>
        <v>0</v>
      </c>
      <c r="BB72" s="68">
        <v>0</v>
      </c>
      <c r="BC72" s="2">
        <v>0</v>
      </c>
      <c r="BL72" s="282"/>
      <c r="BM72" s="282"/>
      <c r="BN72" s="283"/>
      <c r="BO72" s="283"/>
      <c r="BP72" s="283"/>
    </row>
    <row r="73" spans="1:81">
      <c r="A73" s="10" t="s">
        <v>438</v>
      </c>
      <c r="B73" s="12">
        <v>54</v>
      </c>
      <c r="C73" s="12">
        <v>48</v>
      </c>
      <c r="D73" s="12">
        <v>8</v>
      </c>
      <c r="E73" s="12">
        <v>17</v>
      </c>
      <c r="F73" s="12">
        <v>13</v>
      </c>
      <c r="G73" s="12">
        <v>15</v>
      </c>
      <c r="H73" s="12">
        <v>14</v>
      </c>
      <c r="I73" s="12">
        <v>21</v>
      </c>
      <c r="J73" s="12">
        <v>66</v>
      </c>
      <c r="K73" s="12">
        <v>65</v>
      </c>
      <c r="L73" s="12">
        <v>0</v>
      </c>
      <c r="M73" s="12">
        <v>0</v>
      </c>
      <c r="N73" s="12">
        <v>7</v>
      </c>
      <c r="O73" s="12">
        <v>8</v>
      </c>
      <c r="P73" s="15">
        <f t="shared" si="20"/>
        <v>162</v>
      </c>
      <c r="Q73" s="15">
        <f t="shared" si="21"/>
        <v>174</v>
      </c>
      <c r="R73" s="10" t="s">
        <v>438</v>
      </c>
      <c r="S73" s="190">
        <v>0</v>
      </c>
      <c r="T73" s="190">
        <v>1</v>
      </c>
      <c r="U73" s="190">
        <v>0</v>
      </c>
      <c r="V73" s="190">
        <v>0</v>
      </c>
      <c r="W73" s="190">
        <v>0</v>
      </c>
      <c r="X73" s="190">
        <v>2</v>
      </c>
      <c r="Y73" s="190">
        <v>1</v>
      </c>
      <c r="Z73" s="190">
        <v>0</v>
      </c>
      <c r="AA73" s="190">
        <v>27</v>
      </c>
      <c r="AB73" s="190">
        <v>17</v>
      </c>
      <c r="AC73" s="190">
        <v>0</v>
      </c>
      <c r="AD73" s="190">
        <v>0</v>
      </c>
      <c r="AE73" s="190">
        <v>1</v>
      </c>
      <c r="AF73" s="190">
        <v>2</v>
      </c>
      <c r="AG73" s="15">
        <f t="shared" si="22"/>
        <v>29</v>
      </c>
      <c r="AH73" s="15">
        <f t="shared" si="23"/>
        <v>22</v>
      </c>
      <c r="AI73" s="10" t="s">
        <v>438</v>
      </c>
      <c r="AJ73" s="190">
        <v>4</v>
      </c>
      <c r="AK73" s="190">
        <v>1</v>
      </c>
      <c r="AL73" s="190">
        <v>1</v>
      </c>
      <c r="AM73" s="190">
        <v>2</v>
      </c>
      <c r="AN73" s="190">
        <v>4</v>
      </c>
      <c r="AO73" s="190">
        <v>0</v>
      </c>
      <c r="AP73" s="190">
        <v>1</v>
      </c>
      <c r="AQ73" s="187">
        <f t="shared" si="24"/>
        <v>13</v>
      </c>
      <c r="AR73" s="190">
        <v>10</v>
      </c>
      <c r="AS73" s="190">
        <v>18</v>
      </c>
      <c r="AT73" s="190">
        <v>2</v>
      </c>
      <c r="AU73" s="190">
        <v>19</v>
      </c>
      <c r="AV73" s="190"/>
      <c r="AW73" s="389"/>
      <c r="AX73" s="243">
        <v>5</v>
      </c>
      <c r="AY73" s="243"/>
      <c r="AZ73" s="190">
        <f t="shared" si="25"/>
        <v>24</v>
      </c>
      <c r="BA73" s="848">
        <f t="shared" si="26"/>
        <v>6</v>
      </c>
      <c r="BB73" s="68">
        <v>3</v>
      </c>
      <c r="BC73" s="2">
        <v>3</v>
      </c>
      <c r="BL73" s="282"/>
      <c r="BM73" s="282"/>
      <c r="BN73" s="283"/>
      <c r="BO73" s="283"/>
      <c r="BP73" s="283"/>
    </row>
    <row r="74" spans="1:81">
      <c r="A74" s="215" t="s">
        <v>181</v>
      </c>
      <c r="B74" s="855"/>
      <c r="C74" s="855"/>
      <c r="D74" s="855"/>
      <c r="E74" s="855"/>
      <c r="F74" s="855"/>
      <c r="G74" s="855"/>
      <c r="H74" s="855"/>
      <c r="I74" s="855"/>
      <c r="J74" s="855"/>
      <c r="K74" s="855"/>
      <c r="L74" s="855"/>
      <c r="M74" s="855"/>
      <c r="N74" s="855"/>
      <c r="O74" s="855"/>
      <c r="P74" s="856">
        <f t="shared" si="20"/>
        <v>0</v>
      </c>
      <c r="Q74" s="856">
        <f t="shared" si="21"/>
        <v>0</v>
      </c>
      <c r="R74" s="855" t="s">
        <v>439</v>
      </c>
      <c r="S74" s="857"/>
      <c r="T74" s="857"/>
      <c r="U74" s="857"/>
      <c r="V74" s="857"/>
      <c r="W74" s="857"/>
      <c r="X74" s="857"/>
      <c r="Y74" s="857"/>
      <c r="Z74" s="857"/>
      <c r="AA74" s="857"/>
      <c r="AB74" s="857"/>
      <c r="AC74" s="857"/>
      <c r="AD74" s="857"/>
      <c r="AE74" s="857"/>
      <c r="AF74" s="857"/>
      <c r="AG74" s="856">
        <f t="shared" si="22"/>
        <v>0</v>
      </c>
      <c r="AH74" s="856">
        <f t="shared" si="23"/>
        <v>0</v>
      </c>
      <c r="AI74" s="215" t="s">
        <v>439</v>
      </c>
      <c r="AJ74" s="857"/>
      <c r="AK74" s="857"/>
      <c r="AL74" s="857"/>
      <c r="AM74" s="857"/>
      <c r="AN74" s="857"/>
      <c r="AO74" s="857"/>
      <c r="AP74" s="857"/>
      <c r="AQ74" s="858">
        <f t="shared" si="24"/>
        <v>0</v>
      </c>
      <c r="AR74" s="857"/>
      <c r="AS74" s="857"/>
      <c r="AT74" s="857"/>
      <c r="AU74" s="857">
        <v>0</v>
      </c>
      <c r="AV74" s="857"/>
      <c r="AW74" s="859"/>
      <c r="AX74" s="860">
        <v>0</v>
      </c>
      <c r="AY74" s="860"/>
      <c r="AZ74" s="857">
        <f t="shared" si="25"/>
        <v>0</v>
      </c>
      <c r="BA74" s="915">
        <f t="shared" si="26"/>
        <v>2</v>
      </c>
      <c r="BB74" s="916">
        <v>0</v>
      </c>
      <c r="BC74" s="861">
        <v>2</v>
      </c>
      <c r="BL74" s="282"/>
      <c r="BM74" s="282"/>
      <c r="BN74" s="283"/>
      <c r="BO74" s="283"/>
      <c r="BP74" s="283"/>
    </row>
    <row r="75" spans="1:81">
      <c r="A75" s="10" t="s">
        <v>440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5">
        <f t="shared" si="20"/>
        <v>0</v>
      </c>
      <c r="Q75" s="15">
        <f t="shared" si="21"/>
        <v>0</v>
      </c>
      <c r="R75" s="10" t="s">
        <v>440</v>
      </c>
      <c r="S75" s="190"/>
      <c r="T75" s="190"/>
      <c r="U75" s="190"/>
      <c r="V75" s="190"/>
      <c r="W75" s="190"/>
      <c r="X75" s="190"/>
      <c r="Y75" s="190"/>
      <c r="Z75" s="190"/>
      <c r="AA75" s="190"/>
      <c r="AB75" s="190"/>
      <c r="AC75" s="190"/>
      <c r="AD75" s="190"/>
      <c r="AE75" s="190"/>
      <c r="AF75" s="190"/>
      <c r="AG75" s="15">
        <f t="shared" si="22"/>
        <v>0</v>
      </c>
      <c r="AH75" s="15">
        <f t="shared" si="23"/>
        <v>0</v>
      </c>
      <c r="AI75" s="10" t="s">
        <v>440</v>
      </c>
      <c r="AJ75" s="190"/>
      <c r="AK75" s="190"/>
      <c r="AL75" s="190"/>
      <c r="AM75" s="190"/>
      <c r="AN75" s="190"/>
      <c r="AO75" s="190"/>
      <c r="AP75" s="190"/>
      <c r="AQ75" s="187">
        <f t="shared" si="24"/>
        <v>0</v>
      </c>
      <c r="AR75" s="190"/>
      <c r="AS75" s="190"/>
      <c r="AT75" s="190"/>
      <c r="AU75" s="190">
        <v>0</v>
      </c>
      <c r="AV75" s="190"/>
      <c r="AW75" s="64"/>
      <c r="AX75" s="243">
        <v>0</v>
      </c>
      <c r="AY75" s="243"/>
      <c r="AZ75" s="190">
        <f t="shared" si="25"/>
        <v>0</v>
      </c>
      <c r="BA75" s="848">
        <f t="shared" si="26"/>
        <v>0</v>
      </c>
      <c r="BB75" s="68">
        <v>0</v>
      </c>
      <c r="BC75" s="2">
        <v>0</v>
      </c>
    </row>
    <row r="76" spans="1:81">
      <c r="A76" s="10" t="s">
        <v>441</v>
      </c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5">
        <f t="shared" si="20"/>
        <v>0</v>
      </c>
      <c r="Q76" s="15">
        <f t="shared" si="21"/>
        <v>0</v>
      </c>
      <c r="R76" s="10" t="s">
        <v>441</v>
      </c>
      <c r="S76" s="190"/>
      <c r="T76" s="190"/>
      <c r="U76" s="190"/>
      <c r="V76" s="190"/>
      <c r="W76" s="190"/>
      <c r="X76" s="190"/>
      <c r="Y76" s="190"/>
      <c r="Z76" s="190"/>
      <c r="AA76" s="190"/>
      <c r="AB76" s="190"/>
      <c r="AC76" s="190"/>
      <c r="AD76" s="190"/>
      <c r="AE76" s="190"/>
      <c r="AF76" s="190"/>
      <c r="AG76" s="15">
        <f t="shared" si="22"/>
        <v>0</v>
      </c>
      <c r="AH76" s="15">
        <f t="shared" si="23"/>
        <v>0</v>
      </c>
      <c r="AI76" s="10" t="s">
        <v>441</v>
      </c>
      <c r="AJ76" s="190"/>
      <c r="AK76" s="190"/>
      <c r="AL76" s="190"/>
      <c r="AM76" s="190"/>
      <c r="AN76" s="190"/>
      <c r="AO76" s="190"/>
      <c r="AP76" s="190"/>
      <c r="AQ76" s="187">
        <f t="shared" si="24"/>
        <v>0</v>
      </c>
      <c r="AR76" s="190"/>
      <c r="AS76" s="190"/>
      <c r="AT76" s="190"/>
      <c r="AU76" s="190">
        <v>0</v>
      </c>
      <c r="AV76" s="190"/>
      <c r="AW76" s="64"/>
      <c r="AX76" s="243">
        <v>0</v>
      </c>
      <c r="AY76" s="243"/>
      <c r="AZ76" s="190">
        <f t="shared" si="25"/>
        <v>0</v>
      </c>
      <c r="BA76" s="848">
        <f t="shared" si="26"/>
        <v>1</v>
      </c>
      <c r="BB76" s="68">
        <v>0</v>
      </c>
      <c r="BC76" s="2">
        <v>1</v>
      </c>
    </row>
    <row r="77" spans="1:81">
      <c r="A77" s="10" t="s">
        <v>442</v>
      </c>
      <c r="B77" s="12">
        <v>61</v>
      </c>
      <c r="C77" s="12">
        <v>58</v>
      </c>
      <c r="D77" s="12">
        <v>13</v>
      </c>
      <c r="E77" s="12">
        <v>30</v>
      </c>
      <c r="F77" s="12">
        <v>0</v>
      </c>
      <c r="G77" s="12">
        <v>0</v>
      </c>
      <c r="H77" s="12">
        <v>11</v>
      </c>
      <c r="I77" s="12">
        <v>8</v>
      </c>
      <c r="J77" s="12">
        <v>24</v>
      </c>
      <c r="K77" s="12">
        <v>19</v>
      </c>
      <c r="L77" s="12">
        <v>0</v>
      </c>
      <c r="M77" s="12">
        <v>0</v>
      </c>
      <c r="N77" s="12">
        <v>17</v>
      </c>
      <c r="O77" s="12">
        <v>13</v>
      </c>
      <c r="P77" s="15">
        <f t="shared" si="20"/>
        <v>126</v>
      </c>
      <c r="Q77" s="15">
        <f t="shared" si="21"/>
        <v>128</v>
      </c>
      <c r="R77" s="10" t="s">
        <v>442</v>
      </c>
      <c r="S77" s="190">
        <v>42</v>
      </c>
      <c r="T77" s="190">
        <v>56</v>
      </c>
      <c r="U77" s="190">
        <v>0</v>
      </c>
      <c r="V77" s="190">
        <v>3</v>
      </c>
      <c r="W77" s="190">
        <v>0</v>
      </c>
      <c r="X77" s="190">
        <v>0</v>
      </c>
      <c r="Y77" s="190">
        <v>0</v>
      </c>
      <c r="Z77" s="190">
        <v>0</v>
      </c>
      <c r="AA77" s="190">
        <v>9</v>
      </c>
      <c r="AB77" s="190">
        <v>3</v>
      </c>
      <c r="AC77" s="190">
        <v>0</v>
      </c>
      <c r="AD77" s="190">
        <v>0</v>
      </c>
      <c r="AE77" s="190">
        <v>8</v>
      </c>
      <c r="AF77" s="190">
        <v>4</v>
      </c>
      <c r="AG77" s="15">
        <f t="shared" si="22"/>
        <v>59</v>
      </c>
      <c r="AH77" s="15">
        <f t="shared" si="23"/>
        <v>66</v>
      </c>
      <c r="AI77" s="10" t="s">
        <v>442</v>
      </c>
      <c r="AJ77" s="190">
        <v>3</v>
      </c>
      <c r="AK77" s="190">
        <v>1</v>
      </c>
      <c r="AL77" s="190">
        <v>0</v>
      </c>
      <c r="AM77" s="190">
        <v>1</v>
      </c>
      <c r="AN77" s="190">
        <v>1</v>
      </c>
      <c r="AO77" s="190">
        <v>0</v>
      </c>
      <c r="AP77" s="190">
        <v>1</v>
      </c>
      <c r="AQ77" s="187">
        <f t="shared" si="24"/>
        <v>7</v>
      </c>
      <c r="AR77" s="190">
        <v>22</v>
      </c>
      <c r="AS77" s="190">
        <v>22</v>
      </c>
      <c r="AT77" s="190">
        <v>0</v>
      </c>
      <c r="AU77" s="190">
        <v>14</v>
      </c>
      <c r="AV77" s="190"/>
      <c r="AW77" s="64"/>
      <c r="AX77" s="243">
        <v>3</v>
      </c>
      <c r="AY77" s="243"/>
      <c r="AZ77" s="190">
        <f t="shared" si="25"/>
        <v>17</v>
      </c>
      <c r="BA77" s="848">
        <f t="shared" si="26"/>
        <v>1</v>
      </c>
      <c r="BB77" s="68">
        <v>1</v>
      </c>
      <c r="BC77" s="2">
        <v>0</v>
      </c>
    </row>
    <row r="78" spans="1:81">
      <c r="A78" s="10" t="s">
        <v>443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5">
        <f t="shared" si="20"/>
        <v>0</v>
      </c>
      <c r="Q78" s="15">
        <f t="shared" si="21"/>
        <v>0</v>
      </c>
      <c r="R78" s="10" t="s">
        <v>443</v>
      </c>
      <c r="S78" s="190"/>
      <c r="T78" s="190"/>
      <c r="U78" s="190"/>
      <c r="V78" s="190"/>
      <c r="W78" s="190"/>
      <c r="X78" s="190"/>
      <c r="Y78" s="190"/>
      <c r="Z78" s="190"/>
      <c r="AA78" s="190"/>
      <c r="AB78" s="190"/>
      <c r="AC78" s="190"/>
      <c r="AD78" s="190"/>
      <c r="AE78" s="190"/>
      <c r="AF78" s="190"/>
      <c r="AG78" s="15">
        <f t="shared" si="22"/>
        <v>0</v>
      </c>
      <c r="AH78" s="15">
        <f t="shared" si="23"/>
        <v>0</v>
      </c>
      <c r="AI78" s="10" t="s">
        <v>443</v>
      </c>
      <c r="AJ78" s="190"/>
      <c r="AK78" s="190"/>
      <c r="AL78" s="190"/>
      <c r="AM78" s="190"/>
      <c r="AN78" s="190"/>
      <c r="AO78" s="190"/>
      <c r="AP78" s="190"/>
      <c r="AQ78" s="187">
        <f t="shared" si="24"/>
        <v>0</v>
      </c>
      <c r="AR78" s="190"/>
      <c r="AS78" s="190"/>
      <c r="AT78" s="190"/>
      <c r="AU78" s="190">
        <v>0</v>
      </c>
      <c r="AV78" s="190"/>
      <c r="AW78" s="64"/>
      <c r="AX78" s="243">
        <v>0</v>
      </c>
      <c r="AY78" s="243"/>
      <c r="AZ78" s="190">
        <f t="shared" si="25"/>
        <v>0</v>
      </c>
      <c r="BA78" s="848">
        <f t="shared" si="26"/>
        <v>0</v>
      </c>
      <c r="BB78" s="68">
        <v>0</v>
      </c>
      <c r="BC78" s="2">
        <v>0</v>
      </c>
    </row>
    <row r="79" spans="1:81">
      <c r="A79" s="10" t="s">
        <v>444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5">
        <f t="shared" si="20"/>
        <v>0</v>
      </c>
      <c r="Q79" s="15">
        <f t="shared" si="21"/>
        <v>0</v>
      </c>
      <c r="R79" s="10" t="s">
        <v>444</v>
      </c>
      <c r="S79" s="190"/>
      <c r="T79" s="190"/>
      <c r="U79" s="190"/>
      <c r="V79" s="190"/>
      <c r="W79" s="190"/>
      <c r="X79" s="190"/>
      <c r="Y79" s="190"/>
      <c r="Z79" s="190"/>
      <c r="AA79" s="190"/>
      <c r="AB79" s="190"/>
      <c r="AC79" s="190"/>
      <c r="AD79" s="190"/>
      <c r="AE79" s="190"/>
      <c r="AF79" s="190"/>
      <c r="AG79" s="15">
        <f t="shared" si="22"/>
        <v>0</v>
      </c>
      <c r="AH79" s="15">
        <f t="shared" si="23"/>
        <v>0</v>
      </c>
      <c r="AI79" s="10" t="s">
        <v>444</v>
      </c>
      <c r="AJ79" s="190"/>
      <c r="AK79" s="190"/>
      <c r="AL79" s="190"/>
      <c r="AM79" s="190"/>
      <c r="AN79" s="190"/>
      <c r="AO79" s="190"/>
      <c r="AP79" s="190"/>
      <c r="AQ79" s="187">
        <f t="shared" si="24"/>
        <v>0</v>
      </c>
      <c r="AR79" s="190"/>
      <c r="AS79" s="190"/>
      <c r="AT79" s="190"/>
      <c r="AU79" s="190">
        <v>0</v>
      </c>
      <c r="AV79" s="190"/>
      <c r="AW79" s="64"/>
      <c r="AX79" s="63">
        <v>0</v>
      </c>
      <c r="AY79" s="63"/>
      <c r="AZ79" s="190">
        <f t="shared" si="25"/>
        <v>0</v>
      </c>
      <c r="BA79" s="848">
        <f t="shared" si="26"/>
        <v>0</v>
      </c>
      <c r="BB79" s="68">
        <v>0</v>
      </c>
      <c r="BC79" s="2">
        <v>0</v>
      </c>
    </row>
    <row r="80" spans="1:81">
      <c r="A80" s="10" t="s">
        <v>445</v>
      </c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5">
        <f t="shared" si="20"/>
        <v>0</v>
      </c>
      <c r="Q80" s="15">
        <f t="shared" si="21"/>
        <v>0</v>
      </c>
      <c r="R80" s="10" t="s">
        <v>445</v>
      </c>
      <c r="S80" s="190"/>
      <c r="T80" s="190"/>
      <c r="U80" s="190"/>
      <c r="V80" s="190"/>
      <c r="W80" s="190"/>
      <c r="X80" s="190"/>
      <c r="Y80" s="190"/>
      <c r="Z80" s="190"/>
      <c r="AA80" s="190"/>
      <c r="AB80" s="190"/>
      <c r="AC80" s="190"/>
      <c r="AD80" s="190"/>
      <c r="AE80" s="190"/>
      <c r="AF80" s="190"/>
      <c r="AG80" s="15">
        <f t="shared" si="22"/>
        <v>0</v>
      </c>
      <c r="AH80" s="15">
        <f t="shared" si="23"/>
        <v>0</v>
      </c>
      <c r="AI80" s="10" t="s">
        <v>445</v>
      </c>
      <c r="AJ80" s="190"/>
      <c r="AK80" s="190"/>
      <c r="AL80" s="190"/>
      <c r="AM80" s="190"/>
      <c r="AN80" s="190"/>
      <c r="AO80" s="190"/>
      <c r="AP80" s="190"/>
      <c r="AQ80" s="187">
        <f t="shared" si="24"/>
        <v>0</v>
      </c>
      <c r="AR80" s="190"/>
      <c r="AS80" s="190"/>
      <c r="AT80" s="190"/>
      <c r="AU80" s="190">
        <v>0</v>
      </c>
      <c r="AV80" s="190"/>
      <c r="AW80" s="64"/>
      <c r="AX80" s="63">
        <v>0</v>
      </c>
      <c r="AY80" s="63"/>
      <c r="AZ80" s="190">
        <f t="shared" si="25"/>
        <v>0</v>
      </c>
      <c r="BA80" s="848">
        <f t="shared" si="26"/>
        <v>0</v>
      </c>
      <c r="BB80" s="68">
        <v>0</v>
      </c>
      <c r="BC80" s="2">
        <v>0</v>
      </c>
    </row>
    <row r="81" spans="1:55">
      <c r="A81" s="10" t="s">
        <v>446</v>
      </c>
      <c r="B81" s="12">
        <v>93</v>
      </c>
      <c r="C81" s="12">
        <v>58</v>
      </c>
      <c r="D81" s="12">
        <v>9</v>
      </c>
      <c r="E81" s="12">
        <v>9</v>
      </c>
      <c r="F81" s="12">
        <v>8</v>
      </c>
      <c r="G81" s="12">
        <v>10</v>
      </c>
      <c r="H81" s="12">
        <v>17</v>
      </c>
      <c r="I81" s="12">
        <v>16</v>
      </c>
      <c r="J81" s="12">
        <v>19</v>
      </c>
      <c r="K81" s="12">
        <v>13</v>
      </c>
      <c r="L81" s="12">
        <v>0</v>
      </c>
      <c r="M81" s="12">
        <v>0</v>
      </c>
      <c r="N81" s="12">
        <v>0</v>
      </c>
      <c r="O81" s="12">
        <v>0</v>
      </c>
      <c r="P81" s="15">
        <f t="shared" si="20"/>
        <v>146</v>
      </c>
      <c r="Q81" s="15">
        <f t="shared" si="21"/>
        <v>106</v>
      </c>
      <c r="R81" s="10" t="s">
        <v>446</v>
      </c>
      <c r="S81" s="190">
        <v>3</v>
      </c>
      <c r="T81" s="190">
        <v>3</v>
      </c>
      <c r="U81" s="190">
        <v>0</v>
      </c>
      <c r="V81" s="190">
        <v>0</v>
      </c>
      <c r="W81" s="190">
        <v>0</v>
      </c>
      <c r="X81" s="190">
        <v>0</v>
      </c>
      <c r="Y81" s="190">
        <v>2</v>
      </c>
      <c r="Z81" s="190">
        <v>0</v>
      </c>
      <c r="AA81" s="190">
        <v>11</v>
      </c>
      <c r="AB81" s="190">
        <v>8</v>
      </c>
      <c r="AC81" s="190">
        <v>0</v>
      </c>
      <c r="AD81" s="190">
        <v>0</v>
      </c>
      <c r="AE81" s="190">
        <v>0</v>
      </c>
      <c r="AF81" s="190">
        <v>0</v>
      </c>
      <c r="AG81" s="15">
        <f t="shared" si="22"/>
        <v>16</v>
      </c>
      <c r="AH81" s="15">
        <f t="shared" si="23"/>
        <v>11</v>
      </c>
      <c r="AI81" s="10" t="s">
        <v>446</v>
      </c>
      <c r="AJ81" s="190">
        <v>3</v>
      </c>
      <c r="AK81" s="190">
        <v>1</v>
      </c>
      <c r="AL81" s="190">
        <v>1</v>
      </c>
      <c r="AM81" s="190">
        <v>1</v>
      </c>
      <c r="AN81" s="190">
        <v>1</v>
      </c>
      <c r="AO81" s="190">
        <v>0</v>
      </c>
      <c r="AP81" s="190">
        <v>0</v>
      </c>
      <c r="AQ81" s="187">
        <f t="shared" si="24"/>
        <v>7</v>
      </c>
      <c r="AR81" s="190">
        <v>7</v>
      </c>
      <c r="AS81" s="190">
        <v>7</v>
      </c>
      <c r="AT81" s="190">
        <v>0</v>
      </c>
      <c r="AU81" s="190">
        <v>19</v>
      </c>
      <c r="AV81" s="190"/>
      <c r="AW81" s="64"/>
      <c r="AX81" s="243">
        <v>4</v>
      </c>
      <c r="AY81" s="243"/>
      <c r="AZ81" s="190">
        <f t="shared" si="25"/>
        <v>23</v>
      </c>
      <c r="BA81" s="848">
        <f t="shared" si="26"/>
        <v>2</v>
      </c>
      <c r="BB81" s="68">
        <v>2</v>
      </c>
      <c r="BC81" s="2">
        <v>0</v>
      </c>
    </row>
    <row r="82" spans="1:55">
      <c r="A82" s="10" t="s">
        <v>447</v>
      </c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5">
        <f t="shared" si="20"/>
        <v>0</v>
      </c>
      <c r="Q82" s="15">
        <f t="shared" si="21"/>
        <v>0</v>
      </c>
      <c r="R82" s="10" t="s">
        <v>447</v>
      </c>
      <c r="S82" s="190"/>
      <c r="T82" s="190"/>
      <c r="U82" s="190"/>
      <c r="V82" s="190"/>
      <c r="W82" s="190"/>
      <c r="X82" s="190"/>
      <c r="Y82" s="190"/>
      <c r="Z82" s="190"/>
      <c r="AA82" s="190"/>
      <c r="AB82" s="190"/>
      <c r="AC82" s="190"/>
      <c r="AD82" s="190"/>
      <c r="AE82" s="190"/>
      <c r="AF82" s="190"/>
      <c r="AG82" s="15">
        <f t="shared" si="22"/>
        <v>0</v>
      </c>
      <c r="AH82" s="15">
        <f t="shared" si="23"/>
        <v>0</v>
      </c>
      <c r="AI82" s="10" t="s">
        <v>447</v>
      </c>
      <c r="AJ82" s="190"/>
      <c r="AK82" s="190"/>
      <c r="AL82" s="190"/>
      <c r="AM82" s="190"/>
      <c r="AN82" s="190"/>
      <c r="AO82" s="190"/>
      <c r="AP82" s="190"/>
      <c r="AQ82" s="187">
        <f t="shared" si="24"/>
        <v>0</v>
      </c>
      <c r="AR82" s="190"/>
      <c r="AS82" s="190"/>
      <c r="AT82" s="190"/>
      <c r="AU82" s="190">
        <v>0</v>
      </c>
      <c r="AV82" s="190"/>
      <c r="AW82" s="64"/>
      <c r="AX82" s="243">
        <v>0</v>
      </c>
      <c r="AY82" s="243"/>
      <c r="AZ82" s="190">
        <f t="shared" si="25"/>
        <v>0</v>
      </c>
      <c r="BA82" s="848">
        <f t="shared" si="26"/>
        <v>0</v>
      </c>
      <c r="BB82" s="68">
        <v>0</v>
      </c>
      <c r="BC82" s="2">
        <v>0</v>
      </c>
    </row>
    <row r="83" spans="1:55">
      <c r="A83" s="10" t="s">
        <v>448</v>
      </c>
      <c r="B83" s="12">
        <v>31</v>
      </c>
      <c r="C83" s="12">
        <v>23</v>
      </c>
      <c r="D83" s="12">
        <v>9</v>
      </c>
      <c r="E83" s="12">
        <v>9</v>
      </c>
      <c r="F83" s="12">
        <v>0</v>
      </c>
      <c r="G83" s="12">
        <v>0</v>
      </c>
      <c r="H83" s="12">
        <v>0</v>
      </c>
      <c r="I83" s="12">
        <v>0</v>
      </c>
      <c r="J83" s="12">
        <v>14</v>
      </c>
      <c r="K83" s="12">
        <v>11</v>
      </c>
      <c r="L83" s="12">
        <v>0</v>
      </c>
      <c r="M83" s="12">
        <v>0</v>
      </c>
      <c r="N83" s="12">
        <v>0</v>
      </c>
      <c r="O83" s="12">
        <v>0</v>
      </c>
      <c r="P83" s="15">
        <f t="shared" si="20"/>
        <v>54</v>
      </c>
      <c r="Q83" s="15">
        <f t="shared" si="21"/>
        <v>43</v>
      </c>
      <c r="R83" s="10" t="s">
        <v>448</v>
      </c>
      <c r="S83" s="190">
        <v>0</v>
      </c>
      <c r="T83" s="190">
        <v>1</v>
      </c>
      <c r="U83" s="190">
        <v>0</v>
      </c>
      <c r="V83" s="190">
        <v>0</v>
      </c>
      <c r="W83" s="190">
        <v>0</v>
      </c>
      <c r="X83" s="190">
        <v>0</v>
      </c>
      <c r="Y83" s="190">
        <v>0</v>
      </c>
      <c r="Z83" s="190">
        <v>0</v>
      </c>
      <c r="AA83" s="190">
        <v>7</v>
      </c>
      <c r="AB83" s="190">
        <v>2</v>
      </c>
      <c r="AC83" s="190">
        <v>0</v>
      </c>
      <c r="AD83" s="190">
        <v>0</v>
      </c>
      <c r="AE83" s="190">
        <v>0</v>
      </c>
      <c r="AF83" s="190">
        <v>0</v>
      </c>
      <c r="AG83" s="15">
        <f t="shared" si="22"/>
        <v>7</v>
      </c>
      <c r="AH83" s="15">
        <f t="shared" si="23"/>
        <v>3</v>
      </c>
      <c r="AI83" s="10" t="s">
        <v>448</v>
      </c>
      <c r="AJ83" s="190">
        <v>1</v>
      </c>
      <c r="AK83" s="190">
        <v>1</v>
      </c>
      <c r="AL83" s="190">
        <v>0</v>
      </c>
      <c r="AM83" s="190">
        <v>0</v>
      </c>
      <c r="AN83" s="190">
        <v>1</v>
      </c>
      <c r="AO83" s="190">
        <v>0</v>
      </c>
      <c r="AP83" s="190">
        <v>0</v>
      </c>
      <c r="AQ83" s="187">
        <f t="shared" si="24"/>
        <v>3</v>
      </c>
      <c r="AR83" s="190">
        <v>3</v>
      </c>
      <c r="AS83" s="190">
        <v>3</v>
      </c>
      <c r="AT83" s="190">
        <v>0</v>
      </c>
      <c r="AU83" s="190">
        <v>9</v>
      </c>
      <c r="AV83" s="190"/>
      <c r="AW83" s="64"/>
      <c r="AX83" s="243">
        <v>1</v>
      </c>
      <c r="AY83" s="243"/>
      <c r="AZ83" s="190">
        <f t="shared" si="25"/>
        <v>10</v>
      </c>
      <c r="BA83" s="848">
        <f t="shared" si="26"/>
        <v>1</v>
      </c>
      <c r="BB83" s="68">
        <v>1</v>
      </c>
      <c r="BC83" s="2">
        <v>0</v>
      </c>
    </row>
    <row r="84" spans="1:55">
      <c r="A84" s="10" t="s">
        <v>449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5">
        <f t="shared" si="20"/>
        <v>0</v>
      </c>
      <c r="Q84" s="15">
        <f t="shared" si="21"/>
        <v>0</v>
      </c>
      <c r="R84" s="10" t="s">
        <v>449</v>
      </c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5">
        <f t="shared" si="22"/>
        <v>0</v>
      </c>
      <c r="AH84" s="15">
        <f t="shared" si="23"/>
        <v>0</v>
      </c>
      <c r="AI84" s="10" t="s">
        <v>449</v>
      </c>
      <c r="AJ84" s="190"/>
      <c r="AK84" s="190"/>
      <c r="AL84" s="190"/>
      <c r="AM84" s="190"/>
      <c r="AN84" s="190"/>
      <c r="AO84" s="190"/>
      <c r="AP84" s="190"/>
      <c r="AQ84" s="187">
        <f t="shared" si="24"/>
        <v>0</v>
      </c>
      <c r="AR84" s="190">
        <f>+AS84+AT84</f>
        <v>0</v>
      </c>
      <c r="AS84" s="190"/>
      <c r="AT84" s="190"/>
      <c r="AU84" s="190"/>
      <c r="AV84" s="190"/>
      <c r="AW84" s="190"/>
      <c r="AX84" s="243"/>
      <c r="AY84" s="243"/>
      <c r="AZ84" s="190">
        <f t="shared" si="25"/>
        <v>0</v>
      </c>
      <c r="BA84" s="848">
        <v>0</v>
      </c>
      <c r="BB84" s="68">
        <v>0</v>
      </c>
      <c r="BC84" s="2">
        <v>0</v>
      </c>
    </row>
    <row r="85" spans="1:55">
      <c r="A85" s="10" t="s">
        <v>450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5">
        <f t="shared" si="20"/>
        <v>0</v>
      </c>
      <c r="Q85" s="15">
        <f t="shared" si="21"/>
        <v>0</v>
      </c>
      <c r="R85" s="10" t="s">
        <v>450</v>
      </c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5">
        <f t="shared" si="22"/>
        <v>0</v>
      </c>
      <c r="AH85" s="15">
        <f t="shared" si="23"/>
        <v>0</v>
      </c>
      <c r="AI85" s="10" t="s">
        <v>450</v>
      </c>
      <c r="AJ85" s="190"/>
      <c r="AK85" s="190"/>
      <c r="AL85" s="190"/>
      <c r="AM85" s="190"/>
      <c r="AN85" s="190"/>
      <c r="AO85" s="190"/>
      <c r="AP85" s="190"/>
      <c r="AQ85" s="187">
        <f t="shared" si="24"/>
        <v>0</v>
      </c>
      <c r="AR85" s="190">
        <f>+AS85+AT85</f>
        <v>0</v>
      </c>
      <c r="AS85" s="190">
        <v>0</v>
      </c>
      <c r="AT85" s="190">
        <v>0</v>
      </c>
      <c r="AU85" s="190">
        <v>0</v>
      </c>
      <c r="AV85" s="190">
        <v>0</v>
      </c>
      <c r="AW85" s="190"/>
      <c r="AX85" s="243"/>
      <c r="AY85" s="243"/>
      <c r="AZ85" s="190">
        <f t="shared" si="25"/>
        <v>0</v>
      </c>
      <c r="BA85" s="848">
        <v>0</v>
      </c>
      <c r="BB85" s="68">
        <v>0</v>
      </c>
      <c r="BC85" s="2">
        <v>0</v>
      </c>
    </row>
    <row r="86" spans="1:55">
      <c r="A86" s="10" t="s">
        <v>451</v>
      </c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5">
        <f t="shared" si="20"/>
        <v>0</v>
      </c>
      <c r="Q86" s="15">
        <f t="shared" si="21"/>
        <v>0</v>
      </c>
      <c r="R86" s="10" t="s">
        <v>451</v>
      </c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5">
        <f t="shared" si="22"/>
        <v>0</v>
      </c>
      <c r="AH86" s="15">
        <f t="shared" si="23"/>
        <v>0</v>
      </c>
      <c r="AI86" s="10" t="s">
        <v>451</v>
      </c>
      <c r="AJ86" s="190"/>
      <c r="AK86" s="190"/>
      <c r="AL86" s="190"/>
      <c r="AM86" s="190"/>
      <c r="AN86" s="190"/>
      <c r="AO86" s="190"/>
      <c r="AP86" s="190"/>
      <c r="AQ86" s="187">
        <f t="shared" si="24"/>
        <v>0</v>
      </c>
      <c r="AR86" s="190">
        <f>+AS86+AT86</f>
        <v>0</v>
      </c>
      <c r="AS86" s="190">
        <v>0</v>
      </c>
      <c r="AT86" s="190">
        <v>0</v>
      </c>
      <c r="AU86" s="190">
        <v>0</v>
      </c>
      <c r="AV86" s="190">
        <v>0</v>
      </c>
      <c r="AW86" s="190"/>
      <c r="AX86" s="243">
        <f>+'saisie N3 pr'!AX82</f>
        <v>0</v>
      </c>
      <c r="AY86" s="243"/>
      <c r="AZ86" s="190">
        <f t="shared" si="25"/>
        <v>0</v>
      </c>
      <c r="BA86" s="848">
        <v>0</v>
      </c>
      <c r="BB86" s="68">
        <v>0</v>
      </c>
      <c r="BC86" s="2">
        <v>0</v>
      </c>
    </row>
    <row r="87" spans="1:55">
      <c r="A87" s="10" t="s">
        <v>452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5">
        <f t="shared" si="20"/>
        <v>0</v>
      </c>
      <c r="Q87" s="15">
        <f t="shared" si="21"/>
        <v>0</v>
      </c>
      <c r="R87" s="10" t="s">
        <v>452</v>
      </c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5">
        <f t="shared" si="22"/>
        <v>0</v>
      </c>
      <c r="AH87" s="15">
        <f t="shared" si="23"/>
        <v>0</v>
      </c>
      <c r="AI87" s="10" t="s">
        <v>452</v>
      </c>
      <c r="AJ87" s="190"/>
      <c r="AK87" s="190"/>
      <c r="AL87" s="190"/>
      <c r="AM87" s="190"/>
      <c r="AN87" s="190"/>
      <c r="AO87" s="190"/>
      <c r="AP87" s="190"/>
      <c r="AQ87" s="187">
        <f t="shared" si="24"/>
        <v>0</v>
      </c>
      <c r="AR87" s="190">
        <f>+AS87+AT87</f>
        <v>0</v>
      </c>
      <c r="AS87" s="190">
        <v>0</v>
      </c>
      <c r="AT87" s="190">
        <v>0</v>
      </c>
      <c r="AU87" s="190">
        <v>0</v>
      </c>
      <c r="AV87" s="190">
        <v>0</v>
      </c>
      <c r="AW87" s="190"/>
      <c r="AX87" s="243"/>
      <c r="AY87" s="243"/>
      <c r="AZ87" s="190">
        <f t="shared" si="25"/>
        <v>0</v>
      </c>
      <c r="BA87" s="848">
        <v>0</v>
      </c>
      <c r="BB87" s="68">
        <v>0</v>
      </c>
      <c r="BC87" s="2">
        <v>0</v>
      </c>
    </row>
    <row r="88" spans="1:55">
      <c r="A88" s="10" t="s">
        <v>453</v>
      </c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5">
        <f t="shared" si="20"/>
        <v>0</v>
      </c>
      <c r="Q88" s="15">
        <f t="shared" si="21"/>
        <v>0</v>
      </c>
      <c r="R88" s="10" t="s">
        <v>453</v>
      </c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5">
        <f t="shared" si="22"/>
        <v>0</v>
      </c>
      <c r="AH88" s="15">
        <f t="shared" si="23"/>
        <v>0</v>
      </c>
      <c r="AI88" s="10" t="s">
        <v>453</v>
      </c>
      <c r="AJ88" s="190"/>
      <c r="AK88" s="190"/>
      <c r="AL88" s="190"/>
      <c r="AM88" s="190"/>
      <c r="AN88" s="190"/>
      <c r="AO88" s="190"/>
      <c r="AP88" s="190"/>
      <c r="AQ88" s="187">
        <f t="shared" si="24"/>
        <v>0</v>
      </c>
      <c r="AR88" s="190">
        <f>+AS88+AT88</f>
        <v>0</v>
      </c>
      <c r="AS88" s="190"/>
      <c r="AT88" s="190"/>
      <c r="AU88" s="190">
        <v>0</v>
      </c>
      <c r="AV88" s="190">
        <v>0</v>
      </c>
      <c r="AW88" s="190"/>
      <c r="AX88" s="243">
        <f>+'saisie N3 pr'!AX84</f>
        <v>0</v>
      </c>
      <c r="AY88" s="243"/>
      <c r="AZ88" s="190">
        <f t="shared" si="25"/>
        <v>0</v>
      </c>
      <c r="BA88" s="848">
        <v>0</v>
      </c>
      <c r="BB88" s="68">
        <v>0</v>
      </c>
      <c r="BC88" s="2">
        <v>0</v>
      </c>
    </row>
    <row r="89" spans="1:55">
      <c r="A89" s="8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91"/>
      <c r="Q89" s="91"/>
      <c r="R89" s="8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91"/>
      <c r="AH89" s="91"/>
      <c r="AI89" s="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201"/>
      <c r="BB89" s="201"/>
    </row>
    <row r="90" spans="1:55" ht="15.75" customHeight="1">
      <c r="AJ90" s="159"/>
      <c r="AK90" s="159"/>
      <c r="AL90" s="159"/>
      <c r="AM90" s="159"/>
      <c r="AN90" s="159"/>
      <c r="AO90" s="159"/>
      <c r="AP90" s="159"/>
      <c r="AQ90" s="159"/>
      <c r="AR90" s="159"/>
      <c r="AS90" s="159"/>
      <c r="AT90" s="159"/>
      <c r="AU90" s="159"/>
      <c r="AV90" s="159"/>
      <c r="AW90" s="159"/>
      <c r="AX90" s="159"/>
      <c r="AY90" s="159"/>
      <c r="AZ90" s="159"/>
      <c r="BA90" s="159"/>
      <c r="BB90" s="159"/>
    </row>
    <row r="91" spans="1:55">
      <c r="A91" s="1" t="s">
        <v>608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 t="s">
        <v>609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 t="s">
        <v>610</v>
      </c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</row>
    <row r="92" spans="1:55">
      <c r="A92" s="1" t="s">
        <v>372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 t="s">
        <v>372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 t="s">
        <v>584</v>
      </c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</row>
    <row r="93" spans="1:55">
      <c r="A93" s="1" t="s">
        <v>1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 t="s">
        <v>1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 t="s">
        <v>1</v>
      </c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</row>
    <row r="94" spans="1:55">
      <c r="AI94" s="2" t="s">
        <v>480</v>
      </c>
      <c r="AJ94" s="159"/>
      <c r="AK94" s="159"/>
      <c r="AL94" s="159"/>
      <c r="AM94" s="159"/>
      <c r="AN94" s="159"/>
      <c r="AO94" s="159"/>
      <c r="AP94" s="159"/>
      <c r="AQ94" s="159"/>
      <c r="AR94" s="159"/>
      <c r="AS94" s="159"/>
      <c r="AT94" s="159"/>
      <c r="AU94" s="159"/>
      <c r="AV94" s="159"/>
      <c r="AW94" s="159"/>
      <c r="AX94" s="197" t="s">
        <v>376</v>
      </c>
      <c r="AY94" s="197"/>
      <c r="AZ94" s="181"/>
      <c r="BA94" s="181"/>
      <c r="BB94" s="181"/>
    </row>
    <row r="95" spans="1:55">
      <c r="A95" s="37" t="s">
        <v>480</v>
      </c>
      <c r="N95" s="75" t="s">
        <v>376</v>
      </c>
      <c r="O95" s="1"/>
      <c r="R95" s="37" t="s">
        <v>480</v>
      </c>
      <c r="AE95" s="75" t="s">
        <v>376</v>
      </c>
      <c r="AF95" s="1"/>
      <c r="AI95" s="37"/>
      <c r="AJ95" s="159"/>
      <c r="AK95" s="159"/>
      <c r="AL95" s="159"/>
      <c r="AM95" s="159"/>
      <c r="AN95" s="159"/>
      <c r="AO95" s="159"/>
      <c r="AP95" s="159"/>
      <c r="AQ95" s="159"/>
      <c r="AR95" s="159"/>
      <c r="AS95" s="159"/>
      <c r="AT95" s="159"/>
      <c r="AU95" s="159"/>
      <c r="AV95" s="159"/>
      <c r="AW95" s="159"/>
      <c r="AX95" s="197"/>
      <c r="AY95" s="197"/>
      <c r="AZ95" s="181"/>
      <c r="BA95" s="181"/>
      <c r="BB95" s="159"/>
    </row>
    <row r="96" spans="1:55">
      <c r="A96" s="37"/>
      <c r="N96" s="75"/>
      <c r="O96" s="1"/>
      <c r="R96" s="37"/>
      <c r="AE96" s="75"/>
      <c r="AF96" s="1"/>
      <c r="AI96" s="37"/>
      <c r="AJ96" s="159"/>
      <c r="AK96" s="159"/>
      <c r="AL96" s="159"/>
      <c r="AM96" s="159"/>
      <c r="AN96" s="159"/>
      <c r="AO96" s="159"/>
      <c r="AP96" s="159"/>
      <c r="AQ96" s="159"/>
      <c r="AR96" s="159"/>
      <c r="AS96" s="159"/>
      <c r="AT96" s="159"/>
      <c r="AU96" s="159"/>
      <c r="AV96" s="159"/>
      <c r="AW96" s="159"/>
      <c r="AX96" s="197"/>
      <c r="AY96" s="197"/>
      <c r="AZ96" s="181"/>
      <c r="BA96" s="181"/>
      <c r="BB96" s="159"/>
    </row>
    <row r="97" spans="1:90">
      <c r="A97" s="4"/>
      <c r="B97" s="5" t="s">
        <v>585</v>
      </c>
      <c r="C97" s="6"/>
      <c r="D97" s="5" t="s">
        <v>586</v>
      </c>
      <c r="E97" s="6"/>
      <c r="F97" s="5" t="s">
        <v>587</v>
      </c>
      <c r="G97" s="6"/>
      <c r="H97" s="5" t="s">
        <v>588</v>
      </c>
      <c r="I97" s="6"/>
      <c r="J97" s="5" t="s">
        <v>589</v>
      </c>
      <c r="K97" s="6"/>
      <c r="L97" s="5" t="s">
        <v>590</v>
      </c>
      <c r="M97" s="6"/>
      <c r="N97" s="162" t="s">
        <v>591</v>
      </c>
      <c r="O97" s="6"/>
      <c r="P97" s="76" t="s">
        <v>377</v>
      </c>
      <c r="Q97" s="77"/>
      <c r="R97" s="4"/>
      <c r="S97" s="5" t="s">
        <v>585</v>
      </c>
      <c r="T97" s="6"/>
      <c r="U97" s="5" t="s">
        <v>586</v>
      </c>
      <c r="V97" s="6"/>
      <c r="W97" s="5" t="s">
        <v>587</v>
      </c>
      <c r="X97" s="6"/>
      <c r="Y97" s="5" t="s">
        <v>588</v>
      </c>
      <c r="Z97" s="6"/>
      <c r="AA97" s="5" t="s">
        <v>589</v>
      </c>
      <c r="AB97" s="6"/>
      <c r="AC97" s="5" t="s">
        <v>590</v>
      </c>
      <c r="AD97" s="6"/>
      <c r="AE97" s="162" t="s">
        <v>591</v>
      </c>
      <c r="AF97" s="6"/>
      <c r="AG97" s="76" t="s">
        <v>377</v>
      </c>
      <c r="AH97" s="77"/>
      <c r="AI97" s="4"/>
      <c r="AJ97" s="82"/>
      <c r="AK97" s="82"/>
      <c r="AL97" s="82"/>
      <c r="AM97" s="82"/>
      <c r="AN97" s="186"/>
      <c r="AO97" s="82"/>
      <c r="AP97" s="82"/>
      <c r="AQ97" s="79" t="s">
        <v>592</v>
      </c>
      <c r="AR97" s="797" t="s">
        <v>384</v>
      </c>
      <c r="AS97" s="798"/>
      <c r="AT97" s="799"/>
      <c r="AU97" s="79" t="s">
        <v>548</v>
      </c>
      <c r="AV97" s="82"/>
      <c r="AW97" s="82"/>
      <c r="AX97" s="82"/>
      <c r="AY97" s="82"/>
      <c r="AZ97" s="186"/>
      <c r="BA97" s="252" t="s">
        <v>386</v>
      </c>
      <c r="BB97" s="815"/>
      <c r="BC97" s="663"/>
    </row>
    <row r="98" spans="1:90" ht="33.75">
      <c r="A98" s="8" t="s">
        <v>387</v>
      </c>
      <c r="B98" s="9" t="s">
        <v>388</v>
      </c>
      <c r="C98" s="9" t="s">
        <v>389</v>
      </c>
      <c r="D98" s="9" t="s">
        <v>388</v>
      </c>
      <c r="E98" s="9" t="s">
        <v>389</v>
      </c>
      <c r="F98" s="9" t="s">
        <v>388</v>
      </c>
      <c r="G98" s="9" t="s">
        <v>389</v>
      </c>
      <c r="H98" s="9" t="s">
        <v>388</v>
      </c>
      <c r="I98" s="9" t="s">
        <v>389</v>
      </c>
      <c r="J98" s="9" t="s">
        <v>388</v>
      </c>
      <c r="K98" s="9" t="s">
        <v>389</v>
      </c>
      <c r="L98" s="28" t="s">
        <v>388</v>
      </c>
      <c r="M98" s="28" t="s">
        <v>389</v>
      </c>
      <c r="N98" s="28" t="s">
        <v>388</v>
      </c>
      <c r="O98" s="9" t="s">
        <v>389</v>
      </c>
      <c r="P98" s="84" t="s">
        <v>388</v>
      </c>
      <c r="Q98" s="84" t="s">
        <v>389</v>
      </c>
      <c r="R98" s="8" t="s">
        <v>387</v>
      </c>
      <c r="S98" s="9" t="s">
        <v>388</v>
      </c>
      <c r="T98" s="9" t="s">
        <v>389</v>
      </c>
      <c r="U98" s="9" t="s">
        <v>388</v>
      </c>
      <c r="V98" s="9" t="s">
        <v>389</v>
      </c>
      <c r="W98" s="9" t="s">
        <v>388</v>
      </c>
      <c r="X98" s="9" t="s">
        <v>389</v>
      </c>
      <c r="Y98" s="9" t="s">
        <v>388</v>
      </c>
      <c r="Z98" s="9" t="s">
        <v>389</v>
      </c>
      <c r="AA98" s="9" t="s">
        <v>388</v>
      </c>
      <c r="AB98" s="9" t="s">
        <v>389</v>
      </c>
      <c r="AC98" s="28" t="s">
        <v>388</v>
      </c>
      <c r="AD98" s="28" t="s">
        <v>389</v>
      </c>
      <c r="AE98" s="28" t="s">
        <v>388</v>
      </c>
      <c r="AF98" s="9" t="s">
        <v>389</v>
      </c>
      <c r="AG98" s="84" t="s">
        <v>388</v>
      </c>
      <c r="AH98" s="84" t="s">
        <v>389</v>
      </c>
      <c r="AI98" s="8" t="s">
        <v>387</v>
      </c>
      <c r="AJ98" s="170" t="s">
        <v>593</v>
      </c>
      <c r="AK98" s="170" t="s">
        <v>594</v>
      </c>
      <c r="AL98" s="170" t="s">
        <v>595</v>
      </c>
      <c r="AM98" s="170" t="s">
        <v>596</v>
      </c>
      <c r="AN98" s="170" t="s">
        <v>597</v>
      </c>
      <c r="AO98" s="170" t="s">
        <v>598</v>
      </c>
      <c r="AP98" s="170" t="s">
        <v>599</v>
      </c>
      <c r="AQ98" s="796" t="s">
        <v>395</v>
      </c>
      <c r="AR98" s="167" t="s">
        <v>86</v>
      </c>
      <c r="AS98" s="167" t="s">
        <v>401</v>
      </c>
      <c r="AT98" s="167" t="s">
        <v>402</v>
      </c>
      <c r="AU98" s="167" t="s">
        <v>85</v>
      </c>
      <c r="AV98" s="167" t="s">
        <v>81</v>
      </c>
      <c r="AW98" s="136" t="s">
        <v>157</v>
      </c>
      <c r="AX98" s="167" t="s">
        <v>83</v>
      </c>
      <c r="AY98" s="167"/>
      <c r="AZ98" s="168" t="s">
        <v>395</v>
      </c>
      <c r="BA98" s="820" t="s">
        <v>111</v>
      </c>
      <c r="BB98" s="631" t="s">
        <v>600</v>
      </c>
      <c r="BC98" s="625" t="s">
        <v>87</v>
      </c>
    </row>
    <row r="99" spans="1:90">
      <c r="A99" s="10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849"/>
      <c r="Q99" s="849"/>
      <c r="R99" s="10"/>
      <c r="S99" s="163"/>
      <c r="T99" s="163"/>
      <c r="U99" s="163"/>
      <c r="V99" s="163"/>
      <c r="W99" s="163"/>
      <c r="X99" s="163"/>
      <c r="Y99" s="163"/>
      <c r="Z99" s="163"/>
      <c r="AA99" s="163"/>
      <c r="AB99" s="163"/>
      <c r="AC99" s="163"/>
      <c r="AD99" s="163"/>
      <c r="AE99" s="163"/>
      <c r="AF99" s="163"/>
      <c r="AG99" s="849"/>
      <c r="AH99" s="849"/>
      <c r="AI99" s="10"/>
      <c r="AJ99" s="170"/>
      <c r="AK99" s="170"/>
      <c r="AL99" s="170"/>
      <c r="AM99" s="170"/>
      <c r="AN99" s="170"/>
      <c r="AO99" s="170"/>
      <c r="AP99" s="170"/>
      <c r="AQ99" s="796"/>
      <c r="AR99" s="750"/>
      <c r="AS99" s="750"/>
      <c r="AT99" s="750"/>
      <c r="AU99" s="750"/>
      <c r="AV99" s="750"/>
      <c r="AW99" s="850"/>
      <c r="AX99" s="750"/>
      <c r="AY99" s="750"/>
      <c r="AZ99" s="169"/>
      <c r="BA99" s="851"/>
      <c r="BB99" s="852"/>
      <c r="BC99" s="853"/>
    </row>
    <row r="100" spans="1:90">
      <c r="A100" s="14" t="s">
        <v>407</v>
      </c>
      <c r="B100" s="16">
        <f>SUM(B102:B122)</f>
        <v>0</v>
      </c>
      <c r="C100" s="16">
        <f t="shared" ref="C100:Q100" si="27">SUM(C102:C122)</f>
        <v>0</v>
      </c>
      <c r="D100" s="16">
        <f t="shared" si="27"/>
        <v>0</v>
      </c>
      <c r="E100" s="16">
        <f t="shared" si="27"/>
        <v>0</v>
      </c>
      <c r="F100" s="16">
        <f t="shared" si="27"/>
        <v>0</v>
      </c>
      <c r="G100" s="16">
        <f t="shared" si="27"/>
        <v>0</v>
      </c>
      <c r="H100" s="16">
        <f t="shared" si="27"/>
        <v>0</v>
      </c>
      <c r="I100" s="16">
        <f t="shared" si="27"/>
        <v>0</v>
      </c>
      <c r="J100" s="16">
        <f t="shared" si="27"/>
        <v>0</v>
      </c>
      <c r="K100" s="16">
        <f t="shared" si="27"/>
        <v>0</v>
      </c>
      <c r="L100" s="16">
        <f t="shared" si="27"/>
        <v>0</v>
      </c>
      <c r="M100" s="16">
        <f t="shared" si="27"/>
        <v>0</v>
      </c>
      <c r="N100" s="16">
        <f t="shared" si="27"/>
        <v>0</v>
      </c>
      <c r="O100" s="16">
        <f t="shared" si="27"/>
        <v>0</v>
      </c>
      <c r="P100" s="16">
        <f t="shared" si="27"/>
        <v>0</v>
      </c>
      <c r="Q100" s="16">
        <f t="shared" si="27"/>
        <v>0</v>
      </c>
      <c r="R100" s="14" t="s">
        <v>407</v>
      </c>
      <c r="S100" s="16">
        <f t="shared" ref="S100:AH100" si="28">SUM(S102:S122)</f>
        <v>0</v>
      </c>
      <c r="T100" s="16">
        <f t="shared" si="28"/>
        <v>0</v>
      </c>
      <c r="U100" s="16">
        <f t="shared" si="28"/>
        <v>0</v>
      </c>
      <c r="V100" s="16">
        <f t="shared" si="28"/>
        <v>0</v>
      </c>
      <c r="W100" s="16">
        <f t="shared" si="28"/>
        <v>0</v>
      </c>
      <c r="X100" s="16">
        <f t="shared" si="28"/>
        <v>0</v>
      </c>
      <c r="Y100" s="16">
        <f t="shared" si="28"/>
        <v>0</v>
      </c>
      <c r="Z100" s="16">
        <f t="shared" si="28"/>
        <v>0</v>
      </c>
      <c r="AA100" s="16">
        <f t="shared" si="28"/>
        <v>0</v>
      </c>
      <c r="AB100" s="16">
        <f t="shared" si="28"/>
        <v>0</v>
      </c>
      <c r="AC100" s="16">
        <f t="shared" si="28"/>
        <v>0</v>
      </c>
      <c r="AD100" s="16">
        <f t="shared" si="28"/>
        <v>0</v>
      </c>
      <c r="AE100" s="16">
        <f t="shared" si="28"/>
        <v>0</v>
      </c>
      <c r="AF100" s="16">
        <f t="shared" si="28"/>
        <v>0</v>
      </c>
      <c r="AG100" s="16">
        <f t="shared" si="28"/>
        <v>0</v>
      </c>
      <c r="AH100" s="16">
        <f t="shared" si="28"/>
        <v>0</v>
      </c>
      <c r="AI100" s="14" t="s">
        <v>407</v>
      </c>
      <c r="AJ100" s="16">
        <f>SUM(AJ102:AJ122)</f>
        <v>0</v>
      </c>
      <c r="AK100" s="16">
        <f t="shared" ref="AK100:BC100" si="29">SUM(AK102:AK122)</f>
        <v>0</v>
      </c>
      <c r="AL100" s="16">
        <f t="shared" si="29"/>
        <v>0</v>
      </c>
      <c r="AM100" s="16">
        <f t="shared" si="29"/>
        <v>0</v>
      </c>
      <c r="AN100" s="16">
        <f t="shared" si="29"/>
        <v>0</v>
      </c>
      <c r="AO100" s="16">
        <f t="shared" si="29"/>
        <v>0</v>
      </c>
      <c r="AP100" s="16">
        <f t="shared" si="29"/>
        <v>0</v>
      </c>
      <c r="AQ100" s="16">
        <f t="shared" si="29"/>
        <v>0</v>
      </c>
      <c r="AR100" s="16">
        <f t="shared" si="29"/>
        <v>0</v>
      </c>
      <c r="AS100" s="16">
        <f t="shared" si="29"/>
        <v>0</v>
      </c>
      <c r="AT100" s="16">
        <f t="shared" si="29"/>
        <v>0</v>
      </c>
      <c r="AU100" s="16">
        <f t="shared" si="29"/>
        <v>0</v>
      </c>
      <c r="AV100" s="16">
        <f t="shared" si="29"/>
        <v>0</v>
      </c>
      <c r="AW100" s="16">
        <f t="shared" si="29"/>
        <v>0</v>
      </c>
      <c r="AX100" s="16">
        <f t="shared" si="29"/>
        <v>0</v>
      </c>
      <c r="AY100" s="16"/>
      <c r="AZ100" s="16">
        <f t="shared" si="29"/>
        <v>0</v>
      </c>
      <c r="BA100" s="16">
        <f t="shared" si="29"/>
        <v>0</v>
      </c>
      <c r="BB100" s="16">
        <f t="shared" si="29"/>
        <v>0</v>
      </c>
      <c r="BC100" s="16">
        <f t="shared" si="29"/>
        <v>0</v>
      </c>
    </row>
    <row r="101" spans="1:90">
      <c r="A101" s="10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5"/>
      <c r="Q101" s="15"/>
      <c r="R101" s="10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5"/>
      <c r="AH101" s="15"/>
      <c r="AI101" s="10"/>
      <c r="AJ101" s="190"/>
      <c r="AK101" s="190"/>
      <c r="AL101" s="190"/>
      <c r="AM101" s="190"/>
      <c r="AN101" s="190"/>
      <c r="AO101" s="190"/>
      <c r="AP101" s="190"/>
      <c r="AQ101" s="190"/>
      <c r="AR101" s="190"/>
      <c r="AS101" s="190"/>
      <c r="AT101" s="190"/>
      <c r="AU101" s="190"/>
      <c r="AV101" s="190"/>
      <c r="AW101" s="190"/>
      <c r="AX101" s="190"/>
      <c r="AY101" s="190"/>
      <c r="AZ101" s="190"/>
      <c r="BA101" s="190"/>
      <c r="BB101" s="190"/>
      <c r="BC101" s="12"/>
    </row>
    <row r="102" spans="1:90">
      <c r="A102" s="10" t="s">
        <v>481</v>
      </c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15">
        <f t="shared" ref="P102:P122" si="30">B102+D102+F102+H102+J102+L102+N102</f>
        <v>0</v>
      </c>
      <c r="Q102" s="15">
        <f t="shared" ref="Q102:Q122" si="31">C102+E102+G102+I102+K102+M102+O102</f>
        <v>0</v>
      </c>
      <c r="R102" s="10" t="s">
        <v>481</v>
      </c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15">
        <f t="shared" ref="AG102:AG122" si="32">S102+U102+W102+Y102+AA102+AC102+AE102</f>
        <v>0</v>
      </c>
      <c r="AH102" s="15">
        <f t="shared" ref="AH102:AH122" si="33">T102+V102+X102+Z102+AB102+AD102+AF102</f>
        <v>0</v>
      </c>
      <c r="AI102" s="10" t="s">
        <v>481</v>
      </c>
      <c r="AJ102" s="202"/>
      <c r="AK102" s="202"/>
      <c r="AL102" s="202"/>
      <c r="AM102" s="202"/>
      <c r="AN102" s="202"/>
      <c r="AO102" s="202"/>
      <c r="AP102" s="202"/>
      <c r="AQ102" s="187">
        <f t="shared" ref="AQ102:AQ122" si="34">+AJ102+AK102+AL102+AM102+AN102+AO102+AP102</f>
        <v>0</v>
      </c>
      <c r="AR102" s="190">
        <f t="shared" ref="AR102:AR122" si="35">+AS102+AT102</f>
        <v>0</v>
      </c>
      <c r="AS102" s="202"/>
      <c r="AT102" s="202"/>
      <c r="AU102" s="202"/>
      <c r="AV102" s="202"/>
      <c r="AW102" s="202"/>
      <c r="AX102" s="202"/>
      <c r="AY102" s="202"/>
      <c r="AZ102" s="190">
        <f t="shared" ref="AZ102:AZ122" si="36">+AU102+AX102</f>
        <v>0</v>
      </c>
      <c r="BA102" s="190"/>
      <c r="BB102" s="190"/>
      <c r="BD102" s="393"/>
      <c r="BE102" s="20"/>
      <c r="BF102" s="20"/>
      <c r="BG102" s="20"/>
      <c r="BH102" s="20"/>
      <c r="BI102" s="20"/>
      <c r="BJ102" s="20"/>
      <c r="BM102" s="278" t="s">
        <v>772</v>
      </c>
      <c r="BN102" s="278" t="s">
        <v>778</v>
      </c>
      <c r="BO102" s="279">
        <v>1</v>
      </c>
      <c r="BP102" s="279">
        <v>0</v>
      </c>
      <c r="BQ102" s="279">
        <v>0</v>
      </c>
      <c r="BR102" s="279">
        <v>0</v>
      </c>
      <c r="BS102" s="279">
        <v>0</v>
      </c>
      <c r="BT102" s="279">
        <v>0</v>
      </c>
      <c r="BU102" s="279">
        <v>0</v>
      </c>
      <c r="BV102" s="279">
        <v>0</v>
      </c>
      <c r="BW102" s="279">
        <v>2</v>
      </c>
      <c r="BX102" s="279">
        <v>0</v>
      </c>
      <c r="BY102" s="279">
        <v>0</v>
      </c>
      <c r="BZ102" s="279">
        <v>0</v>
      </c>
      <c r="CA102" s="279">
        <v>0</v>
      </c>
      <c r="CB102" s="279">
        <v>0</v>
      </c>
    </row>
    <row r="103" spans="1:90">
      <c r="A103" s="10" t="s">
        <v>482</v>
      </c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15">
        <f t="shared" si="30"/>
        <v>0</v>
      </c>
      <c r="Q103" s="15">
        <f t="shared" si="31"/>
        <v>0</v>
      </c>
      <c r="R103" s="10" t="s">
        <v>482</v>
      </c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15">
        <f t="shared" si="32"/>
        <v>0</v>
      </c>
      <c r="AH103" s="15">
        <f t="shared" si="33"/>
        <v>0</v>
      </c>
      <c r="AI103" s="10" t="s">
        <v>482</v>
      </c>
      <c r="AJ103" s="190"/>
      <c r="AK103" s="190"/>
      <c r="AL103" s="190"/>
      <c r="AM103" s="190"/>
      <c r="AN103" s="190"/>
      <c r="AO103" s="190"/>
      <c r="AP103" s="190"/>
      <c r="AQ103" s="187">
        <f t="shared" si="34"/>
        <v>0</v>
      </c>
      <c r="AR103" s="190">
        <f t="shared" si="35"/>
        <v>0</v>
      </c>
      <c r="AS103" s="190"/>
      <c r="AT103" s="190"/>
      <c r="AU103" s="190"/>
      <c r="AV103" s="190"/>
      <c r="AW103" s="190"/>
      <c r="AX103" s="190"/>
      <c r="AY103" s="190"/>
      <c r="AZ103" s="190">
        <f t="shared" si="36"/>
        <v>0</v>
      </c>
      <c r="BA103" s="190"/>
      <c r="BB103" s="190"/>
      <c r="BD103" s="269"/>
      <c r="BE103" s="20"/>
      <c r="BF103" s="20"/>
      <c r="BG103" s="20"/>
      <c r="BH103" s="20"/>
      <c r="BI103" s="20"/>
      <c r="BJ103" s="20"/>
      <c r="BM103" s="278" t="s">
        <v>773</v>
      </c>
      <c r="BN103" s="278" t="s">
        <v>778</v>
      </c>
      <c r="BO103" s="279">
        <v>38</v>
      </c>
      <c r="BP103" s="279">
        <v>40</v>
      </c>
      <c r="BQ103" s="279">
        <v>6</v>
      </c>
      <c r="BR103" s="279">
        <v>11</v>
      </c>
      <c r="BS103" s="279">
        <v>2</v>
      </c>
      <c r="BT103" s="279">
        <v>2</v>
      </c>
      <c r="BU103" s="279">
        <v>9</v>
      </c>
      <c r="BV103" s="279">
        <v>18</v>
      </c>
      <c r="BW103" s="279">
        <v>29</v>
      </c>
      <c r="BX103" s="279">
        <v>37</v>
      </c>
      <c r="BY103" s="279">
        <v>2</v>
      </c>
      <c r="BZ103" s="279">
        <v>0</v>
      </c>
      <c r="CA103" s="279">
        <v>26</v>
      </c>
      <c r="CB103" s="279">
        <v>7</v>
      </c>
    </row>
    <row r="104" spans="1:90">
      <c r="A104" s="10" t="s">
        <v>483</v>
      </c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15">
        <f t="shared" si="30"/>
        <v>0</v>
      </c>
      <c r="Q104" s="15">
        <f t="shared" si="31"/>
        <v>0</v>
      </c>
      <c r="R104" s="10" t="s">
        <v>483</v>
      </c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15">
        <f t="shared" si="32"/>
        <v>0</v>
      </c>
      <c r="AH104" s="15">
        <f t="shared" si="33"/>
        <v>0</v>
      </c>
      <c r="AI104" s="10" t="s">
        <v>483</v>
      </c>
      <c r="AJ104" s="190"/>
      <c r="AK104" s="190"/>
      <c r="AL104" s="190"/>
      <c r="AM104" s="190"/>
      <c r="AN104" s="190"/>
      <c r="AO104" s="190"/>
      <c r="AP104" s="190"/>
      <c r="AQ104" s="187">
        <f t="shared" si="34"/>
        <v>0</v>
      </c>
      <c r="AR104" s="190">
        <f t="shared" si="35"/>
        <v>0</v>
      </c>
      <c r="AS104" s="190"/>
      <c r="AT104" s="190"/>
      <c r="AU104" s="190"/>
      <c r="AV104" s="190"/>
      <c r="AW104" s="190"/>
      <c r="AX104" s="190"/>
      <c r="AY104" s="190"/>
      <c r="AZ104" s="190">
        <f t="shared" si="36"/>
        <v>0</v>
      </c>
      <c r="BA104" s="190"/>
      <c r="BB104" s="190"/>
      <c r="BD104" s="269"/>
      <c r="BE104" s="20"/>
      <c r="BF104" s="20"/>
      <c r="BG104" s="20"/>
      <c r="BH104" s="20"/>
      <c r="BI104" s="20"/>
      <c r="BJ104" s="20"/>
      <c r="BM104" s="278" t="s">
        <v>774</v>
      </c>
      <c r="BN104" s="278" t="s">
        <v>778</v>
      </c>
      <c r="BO104" s="279">
        <v>1</v>
      </c>
      <c r="BP104" s="279">
        <v>1</v>
      </c>
      <c r="BQ104" s="279">
        <v>0</v>
      </c>
      <c r="BR104" s="279">
        <v>0</v>
      </c>
      <c r="BS104" s="279">
        <v>0</v>
      </c>
      <c r="BT104" s="279">
        <v>0</v>
      </c>
      <c r="BU104" s="279">
        <v>0</v>
      </c>
      <c r="BV104" s="279">
        <v>0</v>
      </c>
      <c r="BW104" s="279">
        <v>1</v>
      </c>
      <c r="BX104" s="279">
        <v>6</v>
      </c>
      <c r="BY104" s="279">
        <v>0</v>
      </c>
      <c r="BZ104" s="279">
        <v>0</v>
      </c>
      <c r="CA104" s="279">
        <v>0</v>
      </c>
      <c r="CB104" s="279">
        <v>0</v>
      </c>
    </row>
    <row r="105" spans="1:90">
      <c r="A105" s="10" t="s">
        <v>484</v>
      </c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15">
        <f t="shared" si="30"/>
        <v>0</v>
      </c>
      <c r="Q105" s="15">
        <f t="shared" si="31"/>
        <v>0</v>
      </c>
      <c r="R105" s="10" t="s">
        <v>484</v>
      </c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15">
        <f t="shared" si="32"/>
        <v>0</v>
      </c>
      <c r="AH105" s="15">
        <f t="shared" si="33"/>
        <v>0</v>
      </c>
      <c r="AI105" s="10" t="s">
        <v>484</v>
      </c>
      <c r="AJ105" s="190"/>
      <c r="AK105" s="190"/>
      <c r="AL105" s="190"/>
      <c r="AM105" s="190"/>
      <c r="AN105" s="190"/>
      <c r="AO105" s="190"/>
      <c r="AP105" s="190"/>
      <c r="AQ105" s="187">
        <f t="shared" si="34"/>
        <v>0</v>
      </c>
      <c r="AR105" s="190">
        <f t="shared" si="35"/>
        <v>0</v>
      </c>
      <c r="AS105" s="190"/>
      <c r="AT105" s="190"/>
      <c r="AU105" s="190"/>
      <c r="AV105" s="190"/>
      <c r="AW105" s="190"/>
      <c r="AX105" s="190"/>
      <c r="AY105" s="190"/>
      <c r="AZ105" s="190">
        <f t="shared" si="36"/>
        <v>0</v>
      </c>
      <c r="BA105" s="190"/>
      <c r="BB105" s="190"/>
      <c r="BD105" s="269"/>
      <c r="BE105" s="20"/>
      <c r="BF105" s="20"/>
      <c r="BG105" s="20"/>
      <c r="BH105" s="20"/>
      <c r="BI105" s="20"/>
      <c r="BJ105" s="20"/>
      <c r="BM105" s="278" t="s">
        <v>775</v>
      </c>
      <c r="BN105" s="278" t="s">
        <v>778</v>
      </c>
      <c r="BO105" s="279">
        <v>4</v>
      </c>
      <c r="BP105" s="279">
        <v>1</v>
      </c>
      <c r="BQ105" s="279">
        <v>0</v>
      </c>
      <c r="BR105" s="279">
        <v>0</v>
      </c>
      <c r="BS105" s="279">
        <v>0</v>
      </c>
      <c r="BT105" s="279">
        <v>0</v>
      </c>
      <c r="BU105" s="279">
        <v>0</v>
      </c>
      <c r="BV105" s="279">
        <v>0</v>
      </c>
      <c r="BW105" s="279">
        <v>0</v>
      </c>
      <c r="BX105" s="279">
        <v>1</v>
      </c>
      <c r="BY105" s="279">
        <v>0</v>
      </c>
      <c r="BZ105" s="279">
        <v>0</v>
      </c>
      <c r="CA105" s="279">
        <v>0</v>
      </c>
      <c r="CB105" s="279">
        <v>0</v>
      </c>
    </row>
    <row r="106" spans="1:90">
      <c r="A106" s="10" t="s">
        <v>485</v>
      </c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15">
        <f t="shared" si="30"/>
        <v>0</v>
      </c>
      <c r="Q106" s="15">
        <f t="shared" si="31"/>
        <v>0</v>
      </c>
      <c r="R106" s="10" t="s">
        <v>485</v>
      </c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15">
        <f t="shared" si="32"/>
        <v>0</v>
      </c>
      <c r="AH106" s="15">
        <f t="shared" si="33"/>
        <v>0</v>
      </c>
      <c r="AI106" s="10" t="s">
        <v>485</v>
      </c>
      <c r="AJ106" s="190"/>
      <c r="AK106" s="190"/>
      <c r="AL106" s="190"/>
      <c r="AM106" s="190"/>
      <c r="AN106" s="190"/>
      <c r="AO106" s="190"/>
      <c r="AP106" s="190"/>
      <c r="AQ106" s="187">
        <f t="shared" si="34"/>
        <v>0</v>
      </c>
      <c r="AR106" s="190">
        <f t="shared" si="35"/>
        <v>0</v>
      </c>
      <c r="AS106" s="190"/>
      <c r="AT106" s="190"/>
      <c r="AU106" s="190"/>
      <c r="AV106" s="190"/>
      <c r="AW106" s="190"/>
      <c r="AX106" s="190"/>
      <c r="AY106" s="190"/>
      <c r="AZ106" s="190">
        <f t="shared" si="36"/>
        <v>0</v>
      </c>
      <c r="BA106" s="190"/>
      <c r="BB106" s="190"/>
      <c r="BD106" s="269"/>
      <c r="BE106" s="20"/>
      <c r="BF106" s="20"/>
      <c r="BG106" s="20"/>
      <c r="BH106" s="20"/>
      <c r="BI106" s="20"/>
      <c r="BJ106" s="20"/>
      <c r="BM106" s="278" t="s">
        <v>776</v>
      </c>
      <c r="BN106" s="278" t="s">
        <v>778</v>
      </c>
      <c r="BO106" s="279">
        <v>4</v>
      </c>
      <c r="BP106" s="279">
        <v>5</v>
      </c>
      <c r="BQ106" s="279">
        <v>2</v>
      </c>
      <c r="BR106" s="279">
        <v>0</v>
      </c>
      <c r="BS106" s="279">
        <v>0</v>
      </c>
      <c r="BT106" s="279">
        <v>0</v>
      </c>
      <c r="BU106" s="279">
        <v>0</v>
      </c>
      <c r="BV106" s="279">
        <v>1</v>
      </c>
      <c r="BW106" s="279">
        <v>1</v>
      </c>
      <c r="BX106" s="279">
        <v>2</v>
      </c>
      <c r="BY106" s="279">
        <v>0</v>
      </c>
      <c r="BZ106" s="279">
        <v>0</v>
      </c>
      <c r="CA106" s="279">
        <v>0</v>
      </c>
      <c r="CB106" s="279">
        <v>1</v>
      </c>
    </row>
    <row r="107" spans="1:90">
      <c r="A107" s="10" t="s">
        <v>486</v>
      </c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15">
        <f t="shared" si="30"/>
        <v>0</v>
      </c>
      <c r="Q107" s="15">
        <f t="shared" si="31"/>
        <v>0</v>
      </c>
      <c r="R107" s="10" t="s">
        <v>486</v>
      </c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15">
        <f t="shared" si="32"/>
        <v>0</v>
      </c>
      <c r="AH107" s="15">
        <f t="shared" si="33"/>
        <v>0</v>
      </c>
      <c r="AI107" s="10" t="s">
        <v>486</v>
      </c>
      <c r="AJ107" s="190"/>
      <c r="AK107" s="190"/>
      <c r="AL107" s="190"/>
      <c r="AM107" s="190"/>
      <c r="AN107" s="190"/>
      <c r="AO107" s="190"/>
      <c r="AP107" s="190"/>
      <c r="AQ107" s="187">
        <f t="shared" si="34"/>
        <v>0</v>
      </c>
      <c r="AR107" s="190">
        <f t="shared" si="35"/>
        <v>0</v>
      </c>
      <c r="AS107" s="190"/>
      <c r="AT107" s="190"/>
      <c r="AU107" s="190"/>
      <c r="AV107" s="190"/>
      <c r="AW107" s="190"/>
      <c r="AX107" s="190"/>
      <c r="AY107" s="190"/>
      <c r="AZ107" s="190">
        <f t="shared" si="36"/>
        <v>0</v>
      </c>
      <c r="BA107" s="190"/>
      <c r="BB107" s="190"/>
      <c r="BD107" s="269"/>
      <c r="BE107" s="20"/>
      <c r="BF107" s="20"/>
      <c r="BG107" s="20"/>
      <c r="BH107" s="20"/>
      <c r="BI107" s="20"/>
      <c r="BJ107" s="20"/>
    </row>
    <row r="108" spans="1:90">
      <c r="A108" s="10" t="s">
        <v>487</v>
      </c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15">
        <f t="shared" si="30"/>
        <v>0</v>
      </c>
      <c r="Q108" s="15">
        <f t="shared" si="31"/>
        <v>0</v>
      </c>
      <c r="R108" s="10" t="s">
        <v>487</v>
      </c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15">
        <f t="shared" si="32"/>
        <v>0</v>
      </c>
      <c r="AH108" s="15">
        <f t="shared" si="33"/>
        <v>0</v>
      </c>
      <c r="AI108" s="10" t="s">
        <v>487</v>
      </c>
      <c r="AJ108" s="202"/>
      <c r="AK108" s="202"/>
      <c r="AL108" s="202"/>
      <c r="AM108" s="202"/>
      <c r="AN108" s="202"/>
      <c r="AO108" s="202"/>
      <c r="AP108" s="202"/>
      <c r="AQ108" s="187">
        <f t="shared" si="34"/>
        <v>0</v>
      </c>
      <c r="AR108" s="190">
        <f t="shared" si="35"/>
        <v>0</v>
      </c>
      <c r="AS108" s="202"/>
      <c r="AT108" s="202"/>
      <c r="AU108" s="202"/>
      <c r="AV108" s="202"/>
      <c r="AW108" s="202"/>
      <c r="AX108" s="202"/>
      <c r="AY108" s="202"/>
      <c r="AZ108" s="190">
        <f t="shared" si="36"/>
        <v>0</v>
      </c>
      <c r="BA108" s="190"/>
      <c r="BB108" s="190"/>
      <c r="BD108" s="393"/>
      <c r="BE108" s="20"/>
      <c r="BF108" s="20"/>
      <c r="BG108" s="20"/>
      <c r="BH108" s="20"/>
      <c r="BI108" s="20"/>
      <c r="BJ108" s="20"/>
    </row>
    <row r="109" spans="1:90">
      <c r="A109" s="10" t="s">
        <v>488</v>
      </c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15">
        <f t="shared" si="30"/>
        <v>0</v>
      </c>
      <c r="Q109" s="15">
        <f t="shared" si="31"/>
        <v>0</v>
      </c>
      <c r="R109" s="10" t="s">
        <v>488</v>
      </c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15">
        <f t="shared" si="32"/>
        <v>0</v>
      </c>
      <c r="AH109" s="15">
        <f t="shared" si="33"/>
        <v>0</v>
      </c>
      <c r="AI109" s="10" t="s">
        <v>488</v>
      </c>
      <c r="AJ109" s="202"/>
      <c r="AK109" s="202"/>
      <c r="AL109" s="202"/>
      <c r="AM109" s="202"/>
      <c r="AN109" s="202"/>
      <c r="AO109" s="202"/>
      <c r="AP109" s="202"/>
      <c r="AQ109" s="187">
        <f t="shared" si="34"/>
        <v>0</v>
      </c>
      <c r="AR109" s="190">
        <f t="shared" si="35"/>
        <v>0</v>
      </c>
      <c r="AS109" s="190"/>
      <c r="AT109" s="190"/>
      <c r="AU109" s="202"/>
      <c r="AV109"/>
      <c r="AW109" s="202"/>
      <c r="AX109" s="190"/>
      <c r="AY109" s="190"/>
      <c r="AZ109" s="190">
        <f t="shared" si="36"/>
        <v>0</v>
      </c>
      <c r="BA109" s="190"/>
      <c r="BB109" s="190"/>
      <c r="BD109" s="393"/>
      <c r="BE109" s="20"/>
      <c r="BF109" s="20"/>
      <c r="BG109" s="20"/>
      <c r="BH109" s="20"/>
      <c r="BI109" s="20"/>
      <c r="BJ109" s="20"/>
      <c r="CD109" s="159"/>
      <c r="CE109" s="159"/>
      <c r="CF109" s="159"/>
      <c r="CG109" s="159"/>
      <c r="CH109" s="159"/>
      <c r="CI109" s="159"/>
      <c r="CJ109" s="159"/>
      <c r="CK109" s="159"/>
      <c r="CL109" s="159"/>
    </row>
    <row r="110" spans="1:90" s="159" customFormat="1">
      <c r="A110" s="235" t="s">
        <v>489</v>
      </c>
      <c r="B110" s="237"/>
      <c r="C110" s="237"/>
      <c r="D110" s="237"/>
      <c r="E110" s="237"/>
      <c r="F110" s="237"/>
      <c r="G110" s="237"/>
      <c r="H110" s="237"/>
      <c r="I110" s="237"/>
      <c r="J110" s="237"/>
      <c r="K110" s="237"/>
      <c r="L110" s="237"/>
      <c r="M110" s="237"/>
      <c r="N110" s="237"/>
      <c r="O110" s="237"/>
      <c r="P110" s="236">
        <f t="shared" si="30"/>
        <v>0</v>
      </c>
      <c r="Q110" s="236">
        <f t="shared" si="31"/>
        <v>0</v>
      </c>
      <c r="R110" s="235" t="s">
        <v>489</v>
      </c>
      <c r="S110" s="237"/>
      <c r="T110" s="237"/>
      <c r="U110" s="237"/>
      <c r="V110" s="237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36">
        <f t="shared" si="32"/>
        <v>0</v>
      </c>
      <c r="AH110" s="236">
        <f t="shared" si="33"/>
        <v>0</v>
      </c>
      <c r="AI110" s="235" t="s">
        <v>489</v>
      </c>
      <c r="AJ110" s="190"/>
      <c r="AK110" s="190"/>
      <c r="AL110" s="190"/>
      <c r="AM110" s="190"/>
      <c r="AN110" s="190"/>
      <c r="AO110" s="190"/>
      <c r="AP110" s="190"/>
      <c r="AQ110" s="187">
        <f t="shared" si="34"/>
        <v>0</v>
      </c>
      <c r="AR110" s="190">
        <f t="shared" si="35"/>
        <v>0</v>
      </c>
      <c r="AS110" s="190"/>
      <c r="AT110" s="190"/>
      <c r="AU110" s="190"/>
      <c r="AV110" s="190"/>
      <c r="AW110" s="190"/>
      <c r="AX110" s="190"/>
      <c r="AY110" s="190"/>
      <c r="AZ110" s="190">
        <f t="shared" si="36"/>
        <v>0</v>
      </c>
      <c r="BA110" s="190"/>
      <c r="BB110" s="190"/>
      <c r="BD110" s="269"/>
      <c r="BE110" s="20"/>
      <c r="BF110" s="20"/>
      <c r="BG110" s="147"/>
      <c r="BH110" s="20"/>
      <c r="BI110" s="20"/>
      <c r="BJ110" s="147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</row>
    <row r="111" spans="1:90">
      <c r="A111" s="10" t="s">
        <v>490</v>
      </c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15">
        <f t="shared" si="30"/>
        <v>0</v>
      </c>
      <c r="Q111" s="15">
        <f t="shared" si="31"/>
        <v>0</v>
      </c>
      <c r="R111" s="10" t="s">
        <v>490</v>
      </c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15">
        <f t="shared" si="32"/>
        <v>0</v>
      </c>
      <c r="AH111" s="15">
        <f t="shared" si="33"/>
        <v>0</v>
      </c>
      <c r="AI111" s="10" t="s">
        <v>490</v>
      </c>
      <c r="AJ111" s="190"/>
      <c r="AK111" s="190"/>
      <c r="AL111" s="190"/>
      <c r="AM111" s="190"/>
      <c r="AN111" s="190"/>
      <c r="AO111" s="190"/>
      <c r="AP111" s="190"/>
      <c r="AQ111" s="187">
        <f t="shared" si="34"/>
        <v>0</v>
      </c>
      <c r="AR111" s="190">
        <f t="shared" si="35"/>
        <v>0</v>
      </c>
      <c r="AS111" s="190"/>
      <c r="AT111" s="190"/>
      <c r="AU111" s="190"/>
      <c r="AV111" s="190"/>
      <c r="AW111" s="190"/>
      <c r="AX111" s="190"/>
      <c r="AY111" s="190"/>
      <c r="AZ111" s="190">
        <f t="shared" si="36"/>
        <v>0</v>
      </c>
      <c r="BA111" s="190"/>
      <c r="BB111" s="190"/>
      <c r="BD111" s="269"/>
      <c r="BE111" s="20"/>
      <c r="BF111" s="20"/>
      <c r="BG111" s="20"/>
      <c r="BH111" s="20"/>
      <c r="BI111" s="20"/>
      <c r="BJ111" s="20"/>
    </row>
    <row r="112" spans="1:90">
      <c r="A112" s="10" t="s">
        <v>491</v>
      </c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15">
        <f t="shared" si="30"/>
        <v>0</v>
      </c>
      <c r="Q112" s="15">
        <f t="shared" si="31"/>
        <v>0</v>
      </c>
      <c r="R112" s="10" t="s">
        <v>491</v>
      </c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15">
        <f t="shared" si="32"/>
        <v>0</v>
      </c>
      <c r="AH112" s="15">
        <f t="shared" si="33"/>
        <v>0</v>
      </c>
      <c r="AI112" s="10" t="s">
        <v>491</v>
      </c>
      <c r="AJ112" s="190"/>
      <c r="AK112" s="190"/>
      <c r="AL112" s="190"/>
      <c r="AM112" s="190"/>
      <c r="AN112" s="190"/>
      <c r="AO112" s="190"/>
      <c r="AP112" s="190"/>
      <c r="AQ112" s="187">
        <f t="shared" si="34"/>
        <v>0</v>
      </c>
      <c r="AR112" s="190">
        <f t="shared" si="35"/>
        <v>0</v>
      </c>
      <c r="AS112" s="190"/>
      <c r="AT112" s="190"/>
      <c r="AU112" s="190"/>
      <c r="AV112" s="190"/>
      <c r="AW112" s="190"/>
      <c r="AX112" s="190"/>
      <c r="AY112" s="190"/>
      <c r="AZ112" s="190">
        <f t="shared" si="36"/>
        <v>0</v>
      </c>
      <c r="BA112" s="190"/>
      <c r="BB112" s="190"/>
      <c r="BD112" s="269"/>
      <c r="BE112" s="20"/>
      <c r="BF112" s="20"/>
      <c r="BG112" s="20"/>
      <c r="BH112" s="20"/>
      <c r="BI112" s="20"/>
      <c r="BJ112" s="20"/>
    </row>
    <row r="113" spans="1:81">
      <c r="A113" s="10" t="s">
        <v>492</v>
      </c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 s="15">
        <f t="shared" si="30"/>
        <v>0</v>
      </c>
      <c r="Q113" s="15">
        <f t="shared" si="31"/>
        <v>0</v>
      </c>
      <c r="R113" s="10" t="s">
        <v>492</v>
      </c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15">
        <f t="shared" si="32"/>
        <v>0</v>
      </c>
      <c r="AH113" s="15">
        <f t="shared" si="33"/>
        <v>0</v>
      </c>
      <c r="AI113" s="10" t="s">
        <v>492</v>
      </c>
      <c r="AJ113" s="190"/>
      <c r="AK113" s="190"/>
      <c r="AL113" s="190"/>
      <c r="AM113" s="190"/>
      <c r="AN113" s="190"/>
      <c r="AO113" s="190"/>
      <c r="AP113" s="190"/>
      <c r="AQ113" s="187">
        <f t="shared" si="34"/>
        <v>0</v>
      </c>
      <c r="AR113" s="190">
        <f t="shared" si="35"/>
        <v>0</v>
      </c>
      <c r="AS113" s="190"/>
      <c r="AT113" s="190"/>
      <c r="AU113" s="190"/>
      <c r="AV113" s="190"/>
      <c r="AW113" s="190"/>
      <c r="AX113" s="190"/>
      <c r="AY113" s="190"/>
      <c r="AZ113" s="190">
        <f t="shared" si="36"/>
        <v>0</v>
      </c>
      <c r="BA113" s="190"/>
      <c r="BB113" s="190"/>
      <c r="BD113" s="269"/>
      <c r="BE113" s="20"/>
      <c r="BF113" s="20"/>
      <c r="BG113" s="20"/>
      <c r="BH113" s="20"/>
      <c r="BI113" s="20"/>
      <c r="BJ113" s="20"/>
      <c r="BU113" s="159"/>
      <c r="BV113" s="159"/>
      <c r="BW113" s="159"/>
      <c r="BX113" s="159"/>
      <c r="BY113" s="159"/>
      <c r="BZ113" s="159"/>
      <c r="CA113" s="159"/>
      <c r="CB113" s="159"/>
      <c r="CC113" s="159"/>
    </row>
    <row r="114" spans="1:81">
      <c r="A114" s="10" t="s">
        <v>493</v>
      </c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15">
        <f t="shared" si="30"/>
        <v>0</v>
      </c>
      <c r="Q114" s="15">
        <f t="shared" si="31"/>
        <v>0</v>
      </c>
      <c r="R114" s="10" t="s">
        <v>493</v>
      </c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15">
        <f t="shared" si="32"/>
        <v>0</v>
      </c>
      <c r="AH114" s="15">
        <f t="shared" si="33"/>
        <v>0</v>
      </c>
      <c r="AI114" s="10" t="s">
        <v>493</v>
      </c>
      <c r="AJ114" s="202"/>
      <c r="AK114" s="202"/>
      <c r="AL114" s="202"/>
      <c r="AM114" s="202"/>
      <c r="AN114" s="202"/>
      <c r="AO114" s="202"/>
      <c r="AP114" s="202"/>
      <c r="AQ114" s="187">
        <f t="shared" si="34"/>
        <v>0</v>
      </c>
      <c r="AR114" s="190">
        <f t="shared" si="35"/>
        <v>0</v>
      </c>
      <c r="AS114" s="190"/>
      <c r="AT114" s="190"/>
      <c r="AU114" s="202"/>
      <c r="AV114" s="202"/>
      <c r="AW114" s="202"/>
      <c r="AX114" s="202"/>
      <c r="AY114" s="202"/>
      <c r="AZ114" s="190">
        <f t="shared" si="36"/>
        <v>0</v>
      </c>
      <c r="BA114" s="190"/>
      <c r="BB114" s="190"/>
      <c r="BD114" s="393"/>
      <c r="BE114" s="147"/>
      <c r="BF114" s="147"/>
      <c r="BG114" s="20"/>
      <c r="BH114" s="147"/>
      <c r="BI114" s="147"/>
      <c r="BJ114" s="20"/>
    </row>
    <row r="115" spans="1:81">
      <c r="A115" s="42" t="s">
        <v>494</v>
      </c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15">
        <f t="shared" si="30"/>
        <v>0</v>
      </c>
      <c r="Q115" s="15">
        <f t="shared" si="31"/>
        <v>0</v>
      </c>
      <c r="R115" s="42" t="s">
        <v>494</v>
      </c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15">
        <f t="shared" si="32"/>
        <v>0</v>
      </c>
      <c r="AH115" s="15">
        <f t="shared" si="33"/>
        <v>0</v>
      </c>
      <c r="AI115" s="42" t="s">
        <v>494</v>
      </c>
      <c r="AJ115" s="190"/>
      <c r="AK115" s="190"/>
      <c r="AL115" s="190"/>
      <c r="AM115" s="190"/>
      <c r="AN115" s="190"/>
      <c r="AO115" s="190"/>
      <c r="AP115" s="190"/>
      <c r="AQ115" s="187">
        <f t="shared" si="34"/>
        <v>0</v>
      </c>
      <c r="AR115" s="190">
        <f t="shared" si="35"/>
        <v>0</v>
      </c>
      <c r="AS115" s="190"/>
      <c r="AT115" s="190"/>
      <c r="AU115" s="190"/>
      <c r="AV115" s="190"/>
      <c r="AW115" s="190"/>
      <c r="AX115" s="190"/>
      <c r="AY115" s="190"/>
      <c r="AZ115" s="190">
        <f t="shared" si="36"/>
        <v>0</v>
      </c>
      <c r="BA115" s="190"/>
      <c r="BB115" s="190"/>
      <c r="BD115" s="269"/>
      <c r="BE115" s="20"/>
      <c r="BF115" s="20"/>
      <c r="BG115" s="20"/>
      <c r="BH115" s="20"/>
      <c r="BI115" s="20"/>
      <c r="BJ115" s="20"/>
    </row>
    <row r="116" spans="1:81">
      <c r="A116" s="10" t="s">
        <v>495</v>
      </c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15">
        <f t="shared" si="30"/>
        <v>0</v>
      </c>
      <c r="Q116" s="15">
        <f t="shared" si="31"/>
        <v>0</v>
      </c>
      <c r="R116" s="10" t="s">
        <v>495</v>
      </c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15">
        <f t="shared" si="32"/>
        <v>0</v>
      </c>
      <c r="AH116" s="15">
        <f t="shared" si="33"/>
        <v>0</v>
      </c>
      <c r="AI116" s="10" t="s">
        <v>495</v>
      </c>
      <c r="AJ116" s="202"/>
      <c r="AK116" s="202"/>
      <c r="AL116" s="202"/>
      <c r="AM116" s="202"/>
      <c r="AN116" s="202"/>
      <c r="AO116" s="202"/>
      <c r="AP116" s="202"/>
      <c r="AQ116" s="187">
        <f t="shared" si="34"/>
        <v>0</v>
      </c>
      <c r="AR116" s="190">
        <f t="shared" si="35"/>
        <v>0</v>
      </c>
      <c r="AS116" s="190"/>
      <c r="AT116" s="190"/>
      <c r="AU116" s="202"/>
      <c r="AV116" s="202"/>
      <c r="AW116"/>
      <c r="AX116" s="202"/>
      <c r="AY116" s="202"/>
      <c r="AZ116" s="190">
        <f t="shared" si="36"/>
        <v>0</v>
      </c>
      <c r="BA116" s="190"/>
      <c r="BB116" s="190"/>
      <c r="BD116" s="393"/>
      <c r="BE116" s="20"/>
      <c r="BF116" s="20"/>
      <c r="BG116" s="20"/>
      <c r="BH116" s="20"/>
      <c r="BI116" s="20"/>
      <c r="BJ116" s="20"/>
    </row>
    <row r="117" spans="1:81">
      <c r="A117" s="10" t="s">
        <v>496</v>
      </c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 s="15">
        <f t="shared" si="30"/>
        <v>0</v>
      </c>
      <c r="Q117" s="15">
        <f t="shared" si="31"/>
        <v>0</v>
      </c>
      <c r="R117" s="10" t="s">
        <v>496</v>
      </c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15">
        <f t="shared" si="32"/>
        <v>0</v>
      </c>
      <c r="AH117" s="15">
        <f t="shared" si="33"/>
        <v>0</v>
      </c>
      <c r="AI117" s="10" t="s">
        <v>496</v>
      </c>
      <c r="AJ117" s="190"/>
      <c r="AK117" s="190"/>
      <c r="AL117" s="190"/>
      <c r="AM117" s="190"/>
      <c r="AN117" s="190"/>
      <c r="AO117" s="190"/>
      <c r="AP117" s="190"/>
      <c r="AQ117" s="187">
        <f t="shared" si="34"/>
        <v>0</v>
      </c>
      <c r="AR117" s="190">
        <f t="shared" si="35"/>
        <v>0</v>
      </c>
      <c r="AS117" s="190"/>
      <c r="AT117" s="190"/>
      <c r="AU117" s="190"/>
      <c r="AV117" s="190"/>
      <c r="AW117" s="190"/>
      <c r="AX117" s="190"/>
      <c r="AY117" s="190"/>
      <c r="AZ117" s="190">
        <f t="shared" si="36"/>
        <v>0</v>
      </c>
      <c r="BA117" s="190"/>
      <c r="BB117" s="190"/>
      <c r="BD117" s="269"/>
      <c r="BE117" s="20"/>
      <c r="BF117" s="20"/>
      <c r="BG117" s="20"/>
      <c r="BH117" s="20"/>
      <c r="BI117" s="20"/>
      <c r="BJ117" s="20"/>
    </row>
    <row r="118" spans="1:81">
      <c r="A118" s="10" t="s">
        <v>497</v>
      </c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15">
        <f t="shared" si="30"/>
        <v>0</v>
      </c>
      <c r="Q118" s="15">
        <f t="shared" si="31"/>
        <v>0</v>
      </c>
      <c r="R118" s="10" t="s">
        <v>497</v>
      </c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15">
        <f t="shared" si="32"/>
        <v>0</v>
      </c>
      <c r="AH118" s="15">
        <f t="shared" si="33"/>
        <v>0</v>
      </c>
      <c r="AI118" s="10" t="s">
        <v>497</v>
      </c>
      <c r="AJ118" s="202"/>
      <c r="AK118" s="202"/>
      <c r="AL118" s="202"/>
      <c r="AM118" s="202"/>
      <c r="AN118" s="202"/>
      <c r="AO118" s="202"/>
      <c r="AP118" s="202"/>
      <c r="AQ118" s="187">
        <f t="shared" si="34"/>
        <v>0</v>
      </c>
      <c r="AR118" s="190">
        <f t="shared" si="35"/>
        <v>0</v>
      </c>
      <c r="AS118" s="190"/>
      <c r="AT118" s="190"/>
      <c r="AU118" s="202"/>
      <c r="AV118" s="202"/>
      <c r="AW118"/>
      <c r="AX118" s="202"/>
      <c r="AY118" s="202"/>
      <c r="AZ118" s="190">
        <f t="shared" si="36"/>
        <v>0</v>
      </c>
      <c r="BA118" s="190"/>
      <c r="BB118" s="190"/>
      <c r="BD118" s="393"/>
      <c r="BE118" s="20"/>
      <c r="BF118" s="20"/>
      <c r="BG118" s="20"/>
      <c r="BH118" s="20"/>
      <c r="BI118" s="20"/>
      <c r="BJ118" s="20"/>
    </row>
    <row r="119" spans="1:81">
      <c r="A119" s="10" t="s">
        <v>498</v>
      </c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15">
        <f t="shared" si="30"/>
        <v>0</v>
      </c>
      <c r="Q119" s="15">
        <f t="shared" si="31"/>
        <v>0</v>
      </c>
      <c r="R119" s="10" t="s">
        <v>498</v>
      </c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15">
        <f t="shared" si="32"/>
        <v>0</v>
      </c>
      <c r="AH119" s="15">
        <f t="shared" si="33"/>
        <v>0</v>
      </c>
      <c r="AI119" s="10" t="s">
        <v>498</v>
      </c>
      <c r="AJ119" s="190"/>
      <c r="AK119" s="190"/>
      <c r="AL119" s="190"/>
      <c r="AM119" s="190"/>
      <c r="AN119" s="190"/>
      <c r="AO119" s="190"/>
      <c r="AP119" s="190"/>
      <c r="AQ119" s="187">
        <f t="shared" si="34"/>
        <v>0</v>
      </c>
      <c r="AR119" s="190">
        <f t="shared" si="35"/>
        <v>0</v>
      </c>
      <c r="AS119" s="190"/>
      <c r="AT119" s="190"/>
      <c r="AU119" s="190"/>
      <c r="AV119" s="190"/>
      <c r="AW119" s="190"/>
      <c r="AX119" s="190"/>
      <c r="AY119" s="190"/>
      <c r="AZ119" s="190">
        <f t="shared" si="36"/>
        <v>0</v>
      </c>
      <c r="BA119" s="190"/>
      <c r="BB119" s="190"/>
      <c r="BD119" s="269"/>
      <c r="BE119" s="20"/>
      <c r="BF119" s="20"/>
      <c r="BG119" s="20"/>
      <c r="BH119" s="20"/>
      <c r="BI119" s="20"/>
      <c r="BJ119" s="20"/>
    </row>
    <row r="120" spans="1:81">
      <c r="A120" s="10" t="s">
        <v>499</v>
      </c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15">
        <f t="shared" si="30"/>
        <v>0</v>
      </c>
      <c r="Q120" s="15">
        <f t="shared" si="31"/>
        <v>0</v>
      </c>
      <c r="R120" s="10" t="s">
        <v>499</v>
      </c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15">
        <f t="shared" si="32"/>
        <v>0</v>
      </c>
      <c r="AH120" s="15">
        <f t="shared" si="33"/>
        <v>0</v>
      </c>
      <c r="AI120" s="10" t="s">
        <v>499</v>
      </c>
      <c r="AJ120" s="202"/>
      <c r="AK120" s="202"/>
      <c r="AL120" s="202"/>
      <c r="AM120" s="202"/>
      <c r="AN120" s="202"/>
      <c r="AO120" s="202"/>
      <c r="AP120" s="202"/>
      <c r="AQ120" s="187">
        <f t="shared" si="34"/>
        <v>0</v>
      </c>
      <c r="AR120" s="190">
        <f t="shared" si="35"/>
        <v>0</v>
      </c>
      <c r="AS120" s="190"/>
      <c r="AT120" s="190"/>
      <c r="AU120" s="202"/>
      <c r="AV120" s="202"/>
      <c r="AW120"/>
      <c r="AX120" s="202"/>
      <c r="AY120" s="202"/>
      <c r="AZ120" s="190">
        <f t="shared" si="36"/>
        <v>0</v>
      </c>
      <c r="BA120" s="190"/>
      <c r="BB120" s="190"/>
      <c r="BD120" s="393"/>
      <c r="BE120" s="20"/>
      <c r="BF120" s="20"/>
      <c r="BG120" s="20"/>
      <c r="BH120" s="20"/>
      <c r="BI120" s="20"/>
      <c r="BJ120" s="20"/>
    </row>
    <row r="121" spans="1:81">
      <c r="A121" s="10" t="s">
        <v>500</v>
      </c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5">
        <f t="shared" si="30"/>
        <v>0</v>
      </c>
      <c r="Q121" s="15">
        <f t="shared" si="31"/>
        <v>0</v>
      </c>
      <c r="R121" s="10" t="s">
        <v>500</v>
      </c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5">
        <f t="shared" si="32"/>
        <v>0</v>
      </c>
      <c r="AH121" s="15">
        <f t="shared" si="33"/>
        <v>0</v>
      </c>
      <c r="AI121" s="10" t="s">
        <v>500</v>
      </c>
      <c r="AJ121" s="190"/>
      <c r="AK121" s="190"/>
      <c r="AL121" s="190"/>
      <c r="AM121" s="190"/>
      <c r="AN121" s="190"/>
      <c r="AO121" s="190"/>
      <c r="AP121" s="190"/>
      <c r="AQ121" s="187">
        <f t="shared" si="34"/>
        <v>0</v>
      </c>
      <c r="AR121" s="190">
        <f t="shared" si="35"/>
        <v>0</v>
      </c>
      <c r="AS121" s="190"/>
      <c r="AT121" s="190"/>
      <c r="AU121" s="190"/>
      <c r="AV121" s="190"/>
      <c r="AW121" s="190"/>
      <c r="AX121" s="190"/>
      <c r="AY121" s="190"/>
      <c r="AZ121" s="190">
        <f t="shared" si="36"/>
        <v>0</v>
      </c>
      <c r="BA121" s="190"/>
      <c r="BB121" s="190"/>
      <c r="BD121" s="269"/>
      <c r="BE121" s="20"/>
      <c r="BF121" s="20"/>
      <c r="BG121" s="20"/>
      <c r="BH121" s="20"/>
      <c r="BI121" s="20"/>
      <c r="BJ121" s="20"/>
    </row>
    <row r="122" spans="1:81">
      <c r="A122" s="10" t="s">
        <v>501</v>
      </c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5">
        <f t="shared" si="30"/>
        <v>0</v>
      </c>
      <c r="Q122" s="15">
        <f t="shared" si="31"/>
        <v>0</v>
      </c>
      <c r="R122" s="10" t="s">
        <v>501</v>
      </c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5">
        <f t="shared" si="32"/>
        <v>0</v>
      </c>
      <c r="AH122" s="15">
        <f t="shared" si="33"/>
        <v>0</v>
      </c>
      <c r="AI122" s="10" t="s">
        <v>501</v>
      </c>
      <c r="AJ122" s="190"/>
      <c r="AK122" s="190"/>
      <c r="AL122" s="190"/>
      <c r="AM122" s="190"/>
      <c r="AN122" s="190"/>
      <c r="AO122" s="190"/>
      <c r="AP122" s="190"/>
      <c r="AQ122" s="187">
        <f t="shared" si="34"/>
        <v>0</v>
      </c>
      <c r="AR122" s="190">
        <f t="shared" si="35"/>
        <v>0</v>
      </c>
      <c r="AS122" s="190"/>
      <c r="AT122" s="190"/>
      <c r="AU122" s="190"/>
      <c r="AV122" s="190"/>
      <c r="AW122" s="190"/>
      <c r="AX122" s="190"/>
      <c r="AY122" s="190"/>
      <c r="AZ122" s="190">
        <f t="shared" si="36"/>
        <v>0</v>
      </c>
      <c r="BA122" s="190"/>
      <c r="BB122" s="190"/>
      <c r="BD122" s="269"/>
      <c r="BE122" s="20"/>
      <c r="BF122" s="20"/>
      <c r="BG122" s="20"/>
      <c r="BH122" s="20"/>
      <c r="BI122" s="20"/>
      <c r="BJ122" s="20"/>
    </row>
    <row r="123" spans="1:81">
      <c r="A123" s="8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91"/>
      <c r="Q123" s="91"/>
      <c r="R123" s="8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91"/>
      <c r="AH123" s="91"/>
      <c r="AI123" s="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D123" s="269"/>
      <c r="BE123" s="20"/>
      <c r="BF123" s="20"/>
      <c r="BG123" s="20"/>
      <c r="BH123" s="20"/>
      <c r="BI123" s="20"/>
      <c r="BJ123" s="20"/>
    </row>
    <row r="124" spans="1:81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92"/>
      <c r="Q124" s="92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92"/>
      <c r="AH124" s="92"/>
      <c r="AI124" s="20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59"/>
      <c r="BD124" s="269"/>
      <c r="BE124" s="20"/>
      <c r="BF124" s="20"/>
      <c r="BG124" s="20"/>
      <c r="BH124" s="20"/>
      <c r="BI124" s="20"/>
      <c r="BJ124" s="20"/>
    </row>
    <row r="125" spans="1:81">
      <c r="A125" s="1" t="s">
        <v>605</v>
      </c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 t="s">
        <v>606</v>
      </c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 t="s">
        <v>607</v>
      </c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</row>
    <row r="126" spans="1:81">
      <c r="A126" s="1" t="s">
        <v>372</v>
      </c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 t="s">
        <v>372</v>
      </c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 t="s">
        <v>584</v>
      </c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</row>
    <row r="127" spans="1:81">
      <c r="A127" s="1" t="s">
        <v>1</v>
      </c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 t="s">
        <v>1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 t="s">
        <v>1</v>
      </c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</row>
    <row r="128" spans="1:81">
      <c r="AI128" s="2" t="s">
        <v>458</v>
      </c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97" t="s">
        <v>376</v>
      </c>
      <c r="AY128" s="197"/>
      <c r="AZ128" s="181"/>
      <c r="BA128" s="181"/>
      <c r="BB128" s="181"/>
    </row>
    <row r="129" spans="1:81">
      <c r="A129" s="37" t="s">
        <v>458</v>
      </c>
      <c r="N129" s="75" t="s">
        <v>376</v>
      </c>
      <c r="O129" s="1"/>
      <c r="R129" s="37" t="s">
        <v>458</v>
      </c>
      <c r="AE129" s="75" t="s">
        <v>376</v>
      </c>
      <c r="AF129" s="1"/>
      <c r="AI129" s="37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  <c r="AU129" s="159"/>
      <c r="AV129" s="159"/>
      <c r="AW129" s="159"/>
      <c r="AX129" s="197"/>
      <c r="AY129" s="197"/>
      <c r="AZ129" s="181"/>
      <c r="BA129" s="181"/>
      <c r="BB129" s="159"/>
    </row>
    <row r="130" spans="1:81">
      <c r="A130" s="37"/>
      <c r="N130" s="75"/>
      <c r="O130" s="1"/>
      <c r="R130" s="37"/>
      <c r="AE130" s="75"/>
      <c r="AF130" s="1"/>
      <c r="AI130" s="37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  <c r="AU130" s="159"/>
      <c r="AV130" s="159"/>
      <c r="AW130" s="159"/>
      <c r="AX130" s="197"/>
      <c r="AY130" s="197"/>
      <c r="AZ130" s="181"/>
      <c r="BA130" s="181"/>
      <c r="BB130" s="159"/>
    </row>
    <row r="131" spans="1:81">
      <c r="A131" s="4"/>
      <c r="B131" s="5" t="s">
        <v>585</v>
      </c>
      <c r="C131" s="6"/>
      <c r="D131" s="5" t="s">
        <v>586</v>
      </c>
      <c r="E131" s="6"/>
      <c r="F131" s="5" t="s">
        <v>587</v>
      </c>
      <c r="G131" s="6"/>
      <c r="H131" s="5" t="s">
        <v>588</v>
      </c>
      <c r="I131" s="6"/>
      <c r="J131" s="5" t="s">
        <v>589</v>
      </c>
      <c r="K131" s="6"/>
      <c r="L131" s="5" t="s">
        <v>590</v>
      </c>
      <c r="M131" s="6"/>
      <c r="N131" s="162" t="s">
        <v>591</v>
      </c>
      <c r="O131" s="6"/>
      <c r="P131" s="76" t="s">
        <v>377</v>
      </c>
      <c r="Q131" s="77"/>
      <c r="R131" s="4"/>
      <c r="S131" s="5" t="s">
        <v>585</v>
      </c>
      <c r="T131" s="6"/>
      <c r="U131" s="5" t="s">
        <v>586</v>
      </c>
      <c r="V131" s="6"/>
      <c r="W131" s="5" t="s">
        <v>587</v>
      </c>
      <c r="X131" s="6"/>
      <c r="Y131" s="5" t="s">
        <v>588</v>
      </c>
      <c r="Z131" s="6"/>
      <c r="AA131" s="5" t="s">
        <v>589</v>
      </c>
      <c r="AB131" s="6"/>
      <c r="AC131" s="5" t="s">
        <v>590</v>
      </c>
      <c r="AD131" s="6"/>
      <c r="AE131" s="162" t="s">
        <v>591</v>
      </c>
      <c r="AF131" s="6"/>
      <c r="AG131" s="76" t="s">
        <v>377</v>
      </c>
      <c r="AH131" s="77"/>
      <c r="AI131" s="4"/>
      <c r="AJ131" s="82"/>
      <c r="AK131" s="82"/>
      <c r="AL131" s="82"/>
      <c r="AM131" s="82"/>
      <c r="AN131" s="186"/>
      <c r="AO131" s="82"/>
      <c r="AP131" s="82"/>
      <c r="AQ131" s="79" t="s">
        <v>592</v>
      </c>
      <c r="AR131" s="797" t="s">
        <v>384</v>
      </c>
      <c r="AS131" s="798"/>
      <c r="AT131" s="799"/>
      <c r="AU131" s="79" t="s">
        <v>548</v>
      </c>
      <c r="AV131" s="82"/>
      <c r="AW131" s="82"/>
      <c r="AX131" s="82"/>
      <c r="AY131" s="82"/>
      <c r="AZ131" s="186"/>
      <c r="BA131" s="252" t="s">
        <v>386</v>
      </c>
      <c r="BB131" s="815"/>
      <c r="BC131" s="663"/>
    </row>
    <row r="132" spans="1:81" ht="33.75">
      <c r="A132" s="8" t="s">
        <v>387</v>
      </c>
      <c r="B132" s="9" t="s">
        <v>388</v>
      </c>
      <c r="C132" s="9" t="s">
        <v>389</v>
      </c>
      <c r="D132" s="9" t="s">
        <v>388</v>
      </c>
      <c r="E132" s="9" t="s">
        <v>389</v>
      </c>
      <c r="F132" s="9" t="s">
        <v>388</v>
      </c>
      <c r="G132" s="9" t="s">
        <v>389</v>
      </c>
      <c r="H132" s="9" t="s">
        <v>388</v>
      </c>
      <c r="I132" s="9" t="s">
        <v>389</v>
      </c>
      <c r="J132" s="9" t="s">
        <v>388</v>
      </c>
      <c r="K132" s="9" t="s">
        <v>389</v>
      </c>
      <c r="L132" s="28" t="s">
        <v>388</v>
      </c>
      <c r="M132" s="28" t="s">
        <v>389</v>
      </c>
      <c r="N132" s="28" t="s">
        <v>388</v>
      </c>
      <c r="O132" s="9" t="s">
        <v>389</v>
      </c>
      <c r="P132" s="84" t="s">
        <v>388</v>
      </c>
      <c r="Q132" s="84" t="s">
        <v>389</v>
      </c>
      <c r="R132" s="8" t="s">
        <v>387</v>
      </c>
      <c r="S132" s="9" t="s">
        <v>388</v>
      </c>
      <c r="T132" s="9" t="s">
        <v>389</v>
      </c>
      <c r="U132" s="9" t="s">
        <v>388</v>
      </c>
      <c r="V132" s="9" t="s">
        <v>389</v>
      </c>
      <c r="W132" s="9" t="s">
        <v>388</v>
      </c>
      <c r="X132" s="9" t="s">
        <v>389</v>
      </c>
      <c r="Y132" s="9" t="s">
        <v>388</v>
      </c>
      <c r="Z132" s="9" t="s">
        <v>389</v>
      </c>
      <c r="AA132" s="9" t="s">
        <v>388</v>
      </c>
      <c r="AB132" s="9" t="s">
        <v>389</v>
      </c>
      <c r="AC132" s="28" t="s">
        <v>388</v>
      </c>
      <c r="AD132" s="28" t="s">
        <v>389</v>
      </c>
      <c r="AE132" s="28" t="s">
        <v>388</v>
      </c>
      <c r="AF132" s="9" t="s">
        <v>389</v>
      </c>
      <c r="AG132" s="84" t="s">
        <v>388</v>
      </c>
      <c r="AH132" s="84" t="s">
        <v>389</v>
      </c>
      <c r="AI132" s="8" t="s">
        <v>387</v>
      </c>
      <c r="AJ132" s="170" t="s">
        <v>593</v>
      </c>
      <c r="AK132" s="170" t="s">
        <v>594</v>
      </c>
      <c r="AL132" s="170" t="s">
        <v>595</v>
      </c>
      <c r="AM132" s="170" t="s">
        <v>596</v>
      </c>
      <c r="AN132" s="170" t="s">
        <v>597</v>
      </c>
      <c r="AO132" s="170" t="s">
        <v>598</v>
      </c>
      <c r="AP132" s="170" t="s">
        <v>599</v>
      </c>
      <c r="AQ132" s="796" t="s">
        <v>395</v>
      </c>
      <c r="AR132" s="167" t="s">
        <v>86</v>
      </c>
      <c r="AS132" s="167" t="s">
        <v>401</v>
      </c>
      <c r="AT132" s="167" t="s">
        <v>402</v>
      </c>
      <c r="AU132" s="932" t="s">
        <v>85</v>
      </c>
      <c r="AV132" s="167" t="s">
        <v>81</v>
      </c>
      <c r="AW132" s="136" t="s">
        <v>157</v>
      </c>
      <c r="AX132" s="167" t="s">
        <v>83</v>
      </c>
      <c r="AY132" s="167"/>
      <c r="AZ132" s="168" t="s">
        <v>395</v>
      </c>
      <c r="BA132" s="820" t="s">
        <v>111</v>
      </c>
      <c r="BB132" s="631" t="s">
        <v>600</v>
      </c>
      <c r="BC132" s="625" t="s">
        <v>87</v>
      </c>
    </row>
    <row r="133" spans="1:81">
      <c r="A133" s="10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849"/>
      <c r="Q133" s="849"/>
      <c r="R133" s="10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849"/>
      <c r="AH133" s="849"/>
      <c r="AI133" s="10"/>
      <c r="AJ133" s="170"/>
      <c r="AK133" s="170"/>
      <c r="AL133" s="170"/>
      <c r="AM133" s="170"/>
      <c r="AN133" s="170"/>
      <c r="AO133" s="170"/>
      <c r="AP133" s="170"/>
      <c r="AQ133" s="796"/>
      <c r="AR133" s="750"/>
      <c r="AS133" s="750"/>
      <c r="AT133" s="750"/>
      <c r="AU133" s="750"/>
      <c r="AV133" s="750"/>
      <c r="AW133" s="850"/>
      <c r="AX133" s="750"/>
      <c r="AY133" s="750"/>
      <c r="AZ133" s="169"/>
      <c r="BA133" s="851"/>
      <c r="BB133" s="852"/>
      <c r="BC133" s="853"/>
    </row>
    <row r="134" spans="1:81">
      <c r="A134" s="14" t="s">
        <v>407</v>
      </c>
      <c r="B134" s="15">
        <f t="shared" ref="B134:Q134" si="37">SUM(B136:B153)</f>
        <v>771</v>
      </c>
      <c r="C134" s="15">
        <f t="shared" si="37"/>
        <v>905</v>
      </c>
      <c r="D134" s="15">
        <f t="shared" si="37"/>
        <v>187</v>
      </c>
      <c r="E134" s="15">
        <f t="shared" si="37"/>
        <v>228</v>
      </c>
      <c r="F134" s="15">
        <f t="shared" si="37"/>
        <v>59</v>
      </c>
      <c r="G134" s="15">
        <f t="shared" si="37"/>
        <v>43</v>
      </c>
      <c r="H134" s="15">
        <f t="shared" si="37"/>
        <v>154</v>
      </c>
      <c r="I134" s="15">
        <f t="shared" si="37"/>
        <v>170</v>
      </c>
      <c r="J134" s="15">
        <f t="shared" si="37"/>
        <v>400</v>
      </c>
      <c r="K134" s="15">
        <f t="shared" si="37"/>
        <v>575</v>
      </c>
      <c r="L134" s="15">
        <f t="shared" si="37"/>
        <v>52</v>
      </c>
      <c r="M134" s="15">
        <f t="shared" si="37"/>
        <v>30</v>
      </c>
      <c r="N134" s="15">
        <f t="shared" si="37"/>
        <v>307</v>
      </c>
      <c r="O134" s="15">
        <f t="shared" si="37"/>
        <v>244</v>
      </c>
      <c r="P134" s="15">
        <f t="shared" si="37"/>
        <v>1930</v>
      </c>
      <c r="Q134" s="15">
        <f t="shared" si="37"/>
        <v>2195</v>
      </c>
      <c r="R134" s="14" t="s">
        <v>407</v>
      </c>
      <c r="S134" s="15">
        <f t="shared" ref="S134:AH134" si="38">SUM(S136:S153)</f>
        <v>29</v>
      </c>
      <c r="T134" s="15">
        <f t="shared" si="38"/>
        <v>16</v>
      </c>
      <c r="U134" s="15">
        <f t="shared" si="38"/>
        <v>11</v>
      </c>
      <c r="V134" s="15">
        <f t="shared" si="38"/>
        <v>11</v>
      </c>
      <c r="W134" s="15">
        <f t="shared" si="38"/>
        <v>5</v>
      </c>
      <c r="X134" s="15">
        <f t="shared" si="38"/>
        <v>8</v>
      </c>
      <c r="Y134" s="15">
        <f t="shared" si="38"/>
        <v>6</v>
      </c>
      <c r="Z134" s="15">
        <f t="shared" si="38"/>
        <v>8</v>
      </c>
      <c r="AA134" s="15">
        <f t="shared" si="38"/>
        <v>125</v>
      </c>
      <c r="AB134" s="15">
        <f t="shared" si="38"/>
        <v>184</v>
      </c>
      <c r="AC134" s="15">
        <f t="shared" si="38"/>
        <v>17</v>
      </c>
      <c r="AD134" s="15">
        <f t="shared" si="38"/>
        <v>9</v>
      </c>
      <c r="AE134" s="15">
        <f t="shared" si="38"/>
        <v>155</v>
      </c>
      <c r="AF134" s="15">
        <f t="shared" si="38"/>
        <v>103</v>
      </c>
      <c r="AG134" s="15">
        <f t="shared" si="38"/>
        <v>348</v>
      </c>
      <c r="AH134" s="15">
        <f t="shared" si="38"/>
        <v>339</v>
      </c>
      <c r="AI134" s="14" t="s">
        <v>407</v>
      </c>
      <c r="AJ134" s="16">
        <f t="shared" ref="AJ134:BC134" si="39">SUM(AJ136:AJ153)</f>
        <v>33</v>
      </c>
      <c r="AK134" s="16">
        <f t="shared" si="39"/>
        <v>15</v>
      </c>
      <c r="AL134" s="16">
        <f t="shared" si="39"/>
        <v>3</v>
      </c>
      <c r="AM134" s="16">
        <f t="shared" si="39"/>
        <v>10</v>
      </c>
      <c r="AN134" s="16">
        <f t="shared" si="39"/>
        <v>24</v>
      </c>
      <c r="AO134" s="16">
        <f t="shared" si="39"/>
        <v>4</v>
      </c>
      <c r="AP134" s="16">
        <f t="shared" si="39"/>
        <v>17</v>
      </c>
      <c r="AQ134" s="16">
        <f t="shared" si="39"/>
        <v>106</v>
      </c>
      <c r="AR134" s="16">
        <f t="shared" si="39"/>
        <v>126</v>
      </c>
      <c r="AS134" s="16">
        <f t="shared" si="39"/>
        <v>120</v>
      </c>
      <c r="AT134" s="16">
        <f t="shared" si="39"/>
        <v>6</v>
      </c>
      <c r="AU134" s="16">
        <f t="shared" si="39"/>
        <v>224</v>
      </c>
      <c r="AV134" s="16">
        <f t="shared" si="39"/>
        <v>0</v>
      </c>
      <c r="AW134" s="16">
        <f t="shared" si="39"/>
        <v>5</v>
      </c>
      <c r="AX134" s="16">
        <f t="shared" si="39"/>
        <v>74</v>
      </c>
      <c r="AY134" s="16"/>
      <c r="AZ134" s="16">
        <f t="shared" si="39"/>
        <v>298</v>
      </c>
      <c r="BA134" s="16">
        <f t="shared" si="39"/>
        <v>0</v>
      </c>
      <c r="BB134" s="16">
        <f t="shared" si="39"/>
        <v>23</v>
      </c>
      <c r="BC134" s="16">
        <f t="shared" si="39"/>
        <v>0</v>
      </c>
    </row>
    <row r="135" spans="1:81">
      <c r="A135" s="10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5"/>
      <c r="Q135" s="15"/>
      <c r="R135" s="10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5"/>
      <c r="AH135" s="15"/>
      <c r="AI135" s="10"/>
      <c r="AJ135" s="190"/>
      <c r="AK135" s="190"/>
      <c r="AL135" s="190"/>
      <c r="AM135" s="190"/>
      <c r="AN135" s="190"/>
      <c r="AO135" s="190"/>
      <c r="AP135" s="190"/>
      <c r="AQ135" s="190"/>
      <c r="AR135" s="190"/>
      <c r="AS135" s="190"/>
      <c r="AT135" s="190"/>
      <c r="AU135" s="190"/>
      <c r="AV135" s="190"/>
      <c r="AW135" s="190"/>
      <c r="AX135" s="190"/>
      <c r="AY135" s="190"/>
      <c r="AZ135" s="190"/>
      <c r="BA135" s="190"/>
      <c r="BB135" s="190"/>
      <c r="BC135" s="12"/>
    </row>
    <row r="136" spans="1:81">
      <c r="A136" s="10" t="s">
        <v>459</v>
      </c>
      <c r="B136" s="190">
        <v>357</v>
      </c>
      <c r="C136" s="190">
        <v>370</v>
      </c>
      <c r="D136" s="190">
        <v>89</v>
      </c>
      <c r="E136" s="190">
        <v>117</v>
      </c>
      <c r="F136" s="190">
        <v>52</v>
      </c>
      <c r="G136" s="190">
        <v>38</v>
      </c>
      <c r="H136" s="159">
        <v>52</v>
      </c>
      <c r="I136" s="159">
        <v>58</v>
      </c>
      <c r="J136" s="190">
        <v>192</v>
      </c>
      <c r="K136" s="190">
        <v>298</v>
      </c>
      <c r="L136" s="190">
        <v>28</v>
      </c>
      <c r="M136" s="190">
        <v>16</v>
      </c>
      <c r="N136" s="190">
        <v>211</v>
      </c>
      <c r="O136" s="190">
        <v>172</v>
      </c>
      <c r="P136" s="15">
        <f t="shared" ref="P136:P153" si="40">B136+D136+F136+H136+J136+L136+N136</f>
        <v>981</v>
      </c>
      <c r="Q136" s="15">
        <f t="shared" ref="Q136:Q153" si="41">C136+E136+G136+I136+K136+M136+O136</f>
        <v>1069</v>
      </c>
      <c r="R136" s="10" t="s">
        <v>459</v>
      </c>
      <c r="S136" s="12">
        <v>17</v>
      </c>
      <c r="T136" s="12">
        <v>8</v>
      </c>
      <c r="U136" s="12">
        <v>6</v>
      </c>
      <c r="V136" s="12">
        <v>6</v>
      </c>
      <c r="W136" s="12">
        <v>5</v>
      </c>
      <c r="X136" s="12">
        <v>8</v>
      </c>
      <c r="Y136" s="12">
        <v>3</v>
      </c>
      <c r="Z136" s="12">
        <v>4</v>
      </c>
      <c r="AA136" s="12">
        <v>70</v>
      </c>
      <c r="AB136" s="12">
        <v>112</v>
      </c>
      <c r="AC136" s="12">
        <v>14</v>
      </c>
      <c r="AD136" s="12">
        <v>7</v>
      </c>
      <c r="AE136" s="12">
        <v>121</v>
      </c>
      <c r="AF136" s="12">
        <v>75</v>
      </c>
      <c r="AG136" s="15">
        <f t="shared" ref="AG136:AG153" si="42">S136+U136+W136+Y136+AA136+AC136+AE136</f>
        <v>236</v>
      </c>
      <c r="AH136" s="15">
        <f t="shared" ref="AH136:AH153" si="43">T136+V136+X136+Z136+AB136+AD136+AF136</f>
        <v>220</v>
      </c>
      <c r="AI136" s="10" t="s">
        <v>459</v>
      </c>
      <c r="AJ136" s="190">
        <v>11</v>
      </c>
      <c r="AK136" s="190">
        <v>6</v>
      </c>
      <c r="AL136" s="190">
        <v>2</v>
      </c>
      <c r="AM136" s="190">
        <v>3</v>
      </c>
      <c r="AN136" s="190">
        <v>10</v>
      </c>
      <c r="AO136" s="190">
        <v>3</v>
      </c>
      <c r="AP136" s="190">
        <v>9</v>
      </c>
      <c r="AQ136" s="187">
        <f t="shared" ref="AQ136:AQ153" si="44">+AJ136+AK136+AL136+AM136+AN136+AO136+AP136</f>
        <v>44</v>
      </c>
      <c r="AR136" s="190">
        <v>41</v>
      </c>
      <c r="AS136" s="190">
        <v>41</v>
      </c>
      <c r="AT136" s="190">
        <v>0</v>
      </c>
      <c r="AU136" s="190">
        <v>80</v>
      </c>
      <c r="AV136" s="190"/>
      <c r="AW136" s="64"/>
      <c r="AX136" s="190">
        <v>26</v>
      </c>
      <c r="AY136" s="190"/>
      <c r="AZ136" s="190">
        <f>+AU136+AX136</f>
        <v>106</v>
      </c>
      <c r="BA136" s="190"/>
      <c r="BB136" s="190">
        <v>7</v>
      </c>
      <c r="BD136" s="390"/>
      <c r="BE136" s="390"/>
      <c r="BF136" s="390"/>
      <c r="BG136" s="20"/>
      <c r="BH136" s="20"/>
      <c r="BI136" s="20"/>
    </row>
    <row r="137" spans="1:81">
      <c r="A137" s="10" t="s">
        <v>460</v>
      </c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5">
        <f t="shared" si="40"/>
        <v>0</v>
      </c>
      <c r="Q137" s="15">
        <f t="shared" si="41"/>
        <v>0</v>
      </c>
      <c r="R137" s="10" t="s">
        <v>460</v>
      </c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5">
        <f t="shared" si="42"/>
        <v>0</v>
      </c>
      <c r="AH137" s="15">
        <f t="shared" si="43"/>
        <v>0</v>
      </c>
      <c r="AI137" s="10" t="s">
        <v>460</v>
      </c>
      <c r="AJ137" s="190"/>
      <c r="AK137" s="190"/>
      <c r="AL137" s="190"/>
      <c r="AM137" s="190"/>
      <c r="AN137" s="190"/>
      <c r="AO137" s="190"/>
      <c r="AP137" s="190"/>
      <c r="AQ137" s="187">
        <f t="shared" si="44"/>
        <v>0</v>
      </c>
      <c r="AR137" s="190"/>
      <c r="AS137" s="190"/>
      <c r="AT137" s="190"/>
      <c r="AU137" s="190"/>
      <c r="AV137" s="190"/>
      <c r="AW137" s="190"/>
      <c r="AX137" s="190"/>
      <c r="AY137" s="190"/>
      <c r="AZ137" s="190">
        <f t="shared" ref="AZ137:AZ153" si="45">+AU137+AX137</f>
        <v>0</v>
      </c>
      <c r="BA137" s="190"/>
      <c r="BB137" s="190"/>
      <c r="BD137" s="394"/>
      <c r="BE137" s="395"/>
      <c r="BF137" s="395"/>
      <c r="BG137" s="20"/>
      <c r="BH137" s="20"/>
      <c r="BI137" s="20"/>
      <c r="BU137" s="38"/>
      <c r="BV137" s="38"/>
      <c r="BW137" s="38"/>
      <c r="BX137" s="38"/>
      <c r="BY137" s="38"/>
      <c r="BZ137" s="38"/>
      <c r="CA137" s="38"/>
      <c r="CB137" s="38"/>
      <c r="CC137" s="38"/>
    </row>
    <row r="138" spans="1:81">
      <c r="A138" s="10" t="s">
        <v>461</v>
      </c>
      <c r="B138" s="190">
        <v>228</v>
      </c>
      <c r="C138" s="190">
        <v>293</v>
      </c>
      <c r="D138" s="190">
        <v>63</v>
      </c>
      <c r="E138" s="190">
        <v>69</v>
      </c>
      <c r="F138" s="190">
        <v>0</v>
      </c>
      <c r="G138" s="190">
        <v>0</v>
      </c>
      <c r="H138" s="190">
        <v>63</v>
      </c>
      <c r="I138" s="190">
        <v>74</v>
      </c>
      <c r="J138" s="190">
        <v>117</v>
      </c>
      <c r="K138" s="190">
        <v>158</v>
      </c>
      <c r="L138" s="190">
        <v>24</v>
      </c>
      <c r="M138" s="190">
        <v>14</v>
      </c>
      <c r="N138" s="190">
        <v>70</v>
      </c>
      <c r="O138" s="190">
        <v>45</v>
      </c>
      <c r="P138" s="15">
        <f t="shared" si="40"/>
        <v>565</v>
      </c>
      <c r="Q138" s="15">
        <f t="shared" si="41"/>
        <v>653</v>
      </c>
      <c r="R138" s="10" t="s">
        <v>461</v>
      </c>
      <c r="S138" s="12">
        <v>4</v>
      </c>
      <c r="T138" s="12">
        <v>0</v>
      </c>
      <c r="U138" s="12">
        <v>2</v>
      </c>
      <c r="V138" s="12">
        <v>3</v>
      </c>
      <c r="W138" s="12">
        <v>0</v>
      </c>
      <c r="X138" s="12">
        <v>0</v>
      </c>
      <c r="Y138" s="12">
        <v>1</v>
      </c>
      <c r="Z138" s="12">
        <v>2</v>
      </c>
      <c r="AA138" s="12">
        <v>20</v>
      </c>
      <c r="AB138" s="12">
        <v>33</v>
      </c>
      <c r="AC138" s="12">
        <v>3</v>
      </c>
      <c r="AD138" s="12">
        <v>2</v>
      </c>
      <c r="AE138" s="12">
        <v>26</v>
      </c>
      <c r="AF138" s="12">
        <v>20</v>
      </c>
      <c r="AG138" s="15">
        <f t="shared" si="42"/>
        <v>56</v>
      </c>
      <c r="AH138" s="15">
        <f t="shared" si="43"/>
        <v>60</v>
      </c>
      <c r="AI138" s="10" t="s">
        <v>461</v>
      </c>
      <c r="AJ138" s="190">
        <v>10</v>
      </c>
      <c r="AK138" s="190">
        <v>3</v>
      </c>
      <c r="AL138" s="190">
        <v>0</v>
      </c>
      <c r="AM138" s="190">
        <v>3</v>
      </c>
      <c r="AN138" s="190">
        <v>6</v>
      </c>
      <c r="AO138" s="190">
        <v>1</v>
      </c>
      <c r="AP138" s="190">
        <v>3</v>
      </c>
      <c r="AQ138" s="187">
        <f t="shared" si="44"/>
        <v>26</v>
      </c>
      <c r="AR138" s="190">
        <v>39</v>
      </c>
      <c r="AS138" s="190">
        <v>36</v>
      </c>
      <c r="AT138" s="190">
        <v>3</v>
      </c>
      <c r="AU138" s="190">
        <v>42</v>
      </c>
      <c r="AV138" s="190"/>
      <c r="AW138" s="64"/>
      <c r="AX138" s="190">
        <v>26</v>
      </c>
      <c r="AY138" s="190"/>
      <c r="AZ138" s="190">
        <f t="shared" si="45"/>
        <v>68</v>
      </c>
      <c r="BA138" s="190"/>
      <c r="BB138" s="190">
        <v>6</v>
      </c>
      <c r="BD138" s="394"/>
      <c r="BE138" s="395"/>
      <c r="BF138" s="395"/>
      <c r="BG138" s="20"/>
      <c r="BH138" s="92"/>
      <c r="BI138" s="20"/>
    </row>
    <row r="139" spans="1:81">
      <c r="A139" s="10" t="s">
        <v>462</v>
      </c>
      <c r="B139" s="190">
        <v>44</v>
      </c>
      <c r="C139" s="190">
        <v>59</v>
      </c>
      <c r="D139" s="190">
        <v>0</v>
      </c>
      <c r="E139" s="190">
        <v>0</v>
      </c>
      <c r="F139" s="190">
        <v>7</v>
      </c>
      <c r="G139" s="190">
        <v>5</v>
      </c>
      <c r="H139" s="190">
        <v>0</v>
      </c>
      <c r="I139" s="190">
        <v>0</v>
      </c>
      <c r="J139" s="190">
        <v>0</v>
      </c>
      <c r="K139" s="190">
        <v>0</v>
      </c>
      <c r="L139" s="190">
        <v>0</v>
      </c>
      <c r="M139" s="190">
        <v>0</v>
      </c>
      <c r="N139" s="190">
        <v>0</v>
      </c>
      <c r="O139" s="190">
        <v>0</v>
      </c>
      <c r="P139" s="15">
        <f t="shared" si="40"/>
        <v>51</v>
      </c>
      <c r="Q139" s="15">
        <f t="shared" si="41"/>
        <v>64</v>
      </c>
      <c r="R139" s="10" t="s">
        <v>462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5">
        <f t="shared" si="42"/>
        <v>0</v>
      </c>
      <c r="AH139" s="15">
        <f t="shared" si="43"/>
        <v>0</v>
      </c>
      <c r="AI139" s="10" t="s">
        <v>462</v>
      </c>
      <c r="AJ139" s="190">
        <v>3</v>
      </c>
      <c r="AK139" s="190">
        <v>0</v>
      </c>
      <c r="AL139" s="190">
        <v>1</v>
      </c>
      <c r="AM139" s="190">
        <v>0</v>
      </c>
      <c r="AN139" s="190">
        <v>0</v>
      </c>
      <c r="AO139" s="190">
        <v>0</v>
      </c>
      <c r="AP139" s="190">
        <v>0</v>
      </c>
      <c r="AQ139" s="187">
        <f t="shared" si="44"/>
        <v>4</v>
      </c>
      <c r="AR139" s="190">
        <v>4</v>
      </c>
      <c r="AS139" s="190">
        <v>4</v>
      </c>
      <c r="AT139" s="190">
        <v>0</v>
      </c>
      <c r="AU139" s="190">
        <v>11</v>
      </c>
      <c r="AV139" s="190"/>
      <c r="AW139" s="190"/>
      <c r="AX139" s="190">
        <v>7</v>
      </c>
      <c r="AY139" s="190"/>
      <c r="AZ139" s="190">
        <f t="shared" si="45"/>
        <v>18</v>
      </c>
      <c r="BA139" s="190"/>
      <c r="BB139" s="190">
        <v>2</v>
      </c>
      <c r="BD139" s="394"/>
      <c r="BE139" s="395"/>
      <c r="BF139" s="395"/>
      <c r="BG139" s="20"/>
      <c r="BH139" s="20"/>
      <c r="BI139" s="20"/>
    </row>
    <row r="140" spans="1:81">
      <c r="A140" s="10" t="s">
        <v>463</v>
      </c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5">
        <f t="shared" si="40"/>
        <v>0</v>
      </c>
      <c r="Q140" s="15">
        <f t="shared" si="41"/>
        <v>0</v>
      </c>
      <c r="R140" s="10" t="s">
        <v>463</v>
      </c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5">
        <f t="shared" si="42"/>
        <v>0</v>
      </c>
      <c r="AH140" s="15">
        <f t="shared" si="43"/>
        <v>0</v>
      </c>
      <c r="AI140" s="10" t="s">
        <v>463</v>
      </c>
      <c r="AJ140" s="190"/>
      <c r="AK140" s="190"/>
      <c r="AL140" s="190"/>
      <c r="AM140" s="190"/>
      <c r="AN140" s="190"/>
      <c r="AO140" s="190"/>
      <c r="AP140" s="190"/>
      <c r="AQ140" s="187">
        <f t="shared" si="44"/>
        <v>0</v>
      </c>
      <c r="AR140" s="190"/>
      <c r="AS140" s="190"/>
      <c r="AT140" s="190"/>
      <c r="AU140" s="190"/>
      <c r="AV140" s="190"/>
      <c r="AW140" s="190"/>
      <c r="AX140" s="190"/>
      <c r="AY140" s="190"/>
      <c r="AZ140" s="190">
        <f t="shared" si="45"/>
        <v>0</v>
      </c>
      <c r="BA140" s="190"/>
      <c r="BB140" s="190"/>
      <c r="BD140" s="394"/>
      <c r="BE140" s="395"/>
      <c r="BF140" s="395"/>
      <c r="BG140" s="20"/>
      <c r="BH140" s="20"/>
      <c r="BI140" s="20"/>
    </row>
    <row r="141" spans="1:81">
      <c r="A141" s="10" t="s">
        <v>464</v>
      </c>
      <c r="B141" s="190">
        <v>0</v>
      </c>
      <c r="C141" s="190">
        <v>0</v>
      </c>
      <c r="D141" s="190">
        <v>0</v>
      </c>
      <c r="E141" s="190">
        <v>0</v>
      </c>
      <c r="F141" s="190">
        <v>0</v>
      </c>
      <c r="G141" s="190">
        <v>0</v>
      </c>
      <c r="H141" s="190">
        <v>0</v>
      </c>
      <c r="I141" s="190">
        <v>0</v>
      </c>
      <c r="J141" s="190">
        <v>0</v>
      </c>
      <c r="K141" s="190">
        <v>0</v>
      </c>
      <c r="L141" s="190">
        <v>0</v>
      </c>
      <c r="M141" s="190">
        <v>0</v>
      </c>
      <c r="N141" s="190">
        <v>0</v>
      </c>
      <c r="O141" s="190">
        <v>0</v>
      </c>
      <c r="P141" s="15">
        <f t="shared" si="40"/>
        <v>0</v>
      </c>
      <c r="Q141" s="15">
        <f t="shared" si="41"/>
        <v>0</v>
      </c>
      <c r="R141" s="10" t="s">
        <v>464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5">
        <f t="shared" si="42"/>
        <v>0</v>
      </c>
      <c r="AH141" s="15">
        <f t="shared" si="43"/>
        <v>0</v>
      </c>
      <c r="AI141" s="10" t="s">
        <v>464</v>
      </c>
      <c r="AJ141" s="190">
        <v>0</v>
      </c>
      <c r="AK141" s="190">
        <v>0</v>
      </c>
      <c r="AL141" s="190">
        <v>0</v>
      </c>
      <c r="AM141" s="190">
        <v>0</v>
      </c>
      <c r="AN141" s="190">
        <v>0</v>
      </c>
      <c r="AO141" s="190">
        <v>0</v>
      </c>
      <c r="AP141" s="190">
        <v>0</v>
      </c>
      <c r="AQ141" s="187">
        <f t="shared" si="44"/>
        <v>0</v>
      </c>
      <c r="AR141" s="190">
        <v>0</v>
      </c>
      <c r="AS141" s="190">
        <v>0</v>
      </c>
      <c r="AT141" s="190">
        <v>0</v>
      </c>
      <c r="AU141" s="190">
        <v>0</v>
      </c>
      <c r="AV141" s="190"/>
      <c r="AW141" s="190"/>
      <c r="AX141" s="190">
        <v>0</v>
      </c>
      <c r="AY141" s="190"/>
      <c r="AZ141" s="190">
        <f t="shared" si="45"/>
        <v>0</v>
      </c>
      <c r="BA141" s="190"/>
      <c r="BB141" s="190"/>
      <c r="BD141" s="394"/>
      <c r="BE141" s="395"/>
      <c r="BF141" s="395"/>
      <c r="BG141" s="20"/>
      <c r="BH141" s="20"/>
      <c r="BI141" s="20"/>
    </row>
    <row r="142" spans="1:81">
      <c r="A142" s="10" t="s">
        <v>465</v>
      </c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5">
        <f t="shared" si="40"/>
        <v>0</v>
      </c>
      <c r="Q142" s="15">
        <f t="shared" si="41"/>
        <v>0</v>
      </c>
      <c r="R142" s="10" t="s">
        <v>465</v>
      </c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5">
        <f t="shared" si="42"/>
        <v>0</v>
      </c>
      <c r="AH142" s="15">
        <f t="shared" si="43"/>
        <v>0</v>
      </c>
      <c r="AI142" s="10" t="s">
        <v>465</v>
      </c>
      <c r="AJ142" s="190"/>
      <c r="AK142" s="190"/>
      <c r="AL142" s="190"/>
      <c r="AM142" s="190"/>
      <c r="AN142" s="190"/>
      <c r="AO142" s="190"/>
      <c r="AP142" s="190"/>
      <c r="AQ142" s="187">
        <f t="shared" si="44"/>
        <v>0</v>
      </c>
      <c r="AR142" s="190"/>
      <c r="AS142" s="190"/>
      <c r="AT142" s="190"/>
      <c r="AU142" s="190"/>
      <c r="AV142" s="190"/>
      <c r="AW142" s="190"/>
      <c r="AX142" s="190"/>
      <c r="AY142" s="190"/>
      <c r="AZ142" s="190">
        <f t="shared" si="45"/>
        <v>0</v>
      </c>
      <c r="BA142" s="190"/>
      <c r="BB142" s="190"/>
      <c r="BD142" s="394"/>
      <c r="BE142" s="395"/>
      <c r="BF142" s="395"/>
      <c r="BG142" s="20"/>
      <c r="BH142" s="20"/>
      <c r="BI142" s="20"/>
    </row>
    <row r="143" spans="1:81">
      <c r="A143" s="10" t="s">
        <v>561</v>
      </c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5">
        <f t="shared" si="40"/>
        <v>0</v>
      </c>
      <c r="Q143" s="15">
        <f t="shared" si="41"/>
        <v>0</v>
      </c>
      <c r="R143" s="10" t="s">
        <v>561</v>
      </c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5">
        <f t="shared" si="42"/>
        <v>0</v>
      </c>
      <c r="AH143" s="15">
        <f t="shared" si="43"/>
        <v>0</v>
      </c>
      <c r="AI143" s="10" t="s">
        <v>561</v>
      </c>
      <c r="AJ143" s="190"/>
      <c r="AK143" s="190"/>
      <c r="AL143" s="190"/>
      <c r="AM143" s="190"/>
      <c r="AN143" s="190"/>
      <c r="AO143" s="190"/>
      <c r="AP143" s="190"/>
      <c r="AQ143" s="187">
        <f t="shared" si="44"/>
        <v>0</v>
      </c>
      <c r="AR143" s="190"/>
      <c r="AS143" s="190"/>
      <c r="AT143" s="190"/>
      <c r="AU143" s="190"/>
      <c r="AV143" s="190"/>
      <c r="AW143" s="190"/>
      <c r="AX143" s="190"/>
      <c r="AY143" s="190"/>
      <c r="AZ143" s="190">
        <f t="shared" si="45"/>
        <v>0</v>
      </c>
      <c r="BA143" s="190"/>
      <c r="BB143" s="190"/>
      <c r="BD143" s="20"/>
      <c r="BE143" s="20"/>
      <c r="BF143" s="20"/>
      <c r="BG143" s="20"/>
      <c r="BH143" s="20"/>
      <c r="BI143" s="20"/>
    </row>
    <row r="144" spans="1:81">
      <c r="A144" s="12" t="s">
        <v>467</v>
      </c>
      <c r="B144" s="190">
        <v>21</v>
      </c>
      <c r="C144" s="190">
        <v>37</v>
      </c>
      <c r="D144" s="190">
        <v>5</v>
      </c>
      <c r="E144" s="190">
        <v>6</v>
      </c>
      <c r="F144" s="190">
        <v>0</v>
      </c>
      <c r="G144" s="190">
        <v>0</v>
      </c>
      <c r="H144" s="190">
        <v>14</v>
      </c>
      <c r="I144" s="190">
        <v>11</v>
      </c>
      <c r="J144" s="190">
        <v>5</v>
      </c>
      <c r="K144" s="190">
        <v>9</v>
      </c>
      <c r="L144" s="190">
        <v>0</v>
      </c>
      <c r="M144" s="190">
        <v>0</v>
      </c>
      <c r="N144" s="190">
        <v>11</v>
      </c>
      <c r="O144" s="190">
        <v>10</v>
      </c>
      <c r="P144" s="856">
        <f t="shared" si="40"/>
        <v>56</v>
      </c>
      <c r="Q144" s="856">
        <f t="shared" si="41"/>
        <v>73</v>
      </c>
      <c r="R144" s="855" t="s">
        <v>467</v>
      </c>
      <c r="S144" s="855">
        <v>0</v>
      </c>
      <c r="T144" s="855">
        <v>0</v>
      </c>
      <c r="U144" s="855">
        <v>0</v>
      </c>
      <c r="V144" s="855">
        <v>0</v>
      </c>
      <c r="W144" s="855">
        <v>0</v>
      </c>
      <c r="X144" s="855">
        <v>0</v>
      </c>
      <c r="Y144" s="855">
        <v>0</v>
      </c>
      <c r="Z144" s="855">
        <v>0</v>
      </c>
      <c r="AA144" s="855">
        <v>0</v>
      </c>
      <c r="AB144" s="855">
        <v>0</v>
      </c>
      <c r="AC144" s="855">
        <v>0</v>
      </c>
      <c r="AD144" s="855">
        <v>0</v>
      </c>
      <c r="AE144" s="855">
        <v>0</v>
      </c>
      <c r="AF144" s="855">
        <v>0</v>
      </c>
      <c r="AG144" s="856">
        <f t="shared" si="42"/>
        <v>0</v>
      </c>
      <c r="AH144" s="856">
        <f t="shared" si="43"/>
        <v>0</v>
      </c>
      <c r="AI144" s="10" t="s">
        <v>467</v>
      </c>
      <c r="AJ144" s="190">
        <v>2</v>
      </c>
      <c r="AK144" s="190">
        <v>1</v>
      </c>
      <c r="AL144" s="190">
        <v>0</v>
      </c>
      <c r="AM144" s="190">
        <v>1</v>
      </c>
      <c r="AN144" s="190">
        <v>1</v>
      </c>
      <c r="AO144" s="190">
        <v>0</v>
      </c>
      <c r="AP144" s="190">
        <v>1</v>
      </c>
      <c r="AQ144" s="187">
        <f t="shared" si="44"/>
        <v>6</v>
      </c>
      <c r="AR144" s="190">
        <v>6</v>
      </c>
      <c r="AS144" s="190">
        <v>6</v>
      </c>
      <c r="AT144" s="190">
        <v>0</v>
      </c>
      <c r="AU144" s="190">
        <v>17</v>
      </c>
      <c r="AV144" s="190"/>
      <c r="AW144" s="190"/>
      <c r="AX144" s="190">
        <v>1</v>
      </c>
      <c r="AY144" s="190"/>
      <c r="AZ144" s="190">
        <f t="shared" si="45"/>
        <v>18</v>
      </c>
      <c r="BA144" s="190"/>
      <c r="BB144" s="190">
        <v>1</v>
      </c>
      <c r="BD144" s="20"/>
      <c r="BE144" s="20"/>
      <c r="BF144" s="20"/>
      <c r="BG144" s="20"/>
      <c r="BH144" s="20"/>
      <c r="BI144" s="20"/>
    </row>
    <row r="145" spans="1:62">
      <c r="A145" s="10" t="s">
        <v>468</v>
      </c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5">
        <f t="shared" si="40"/>
        <v>0</v>
      </c>
      <c r="Q145" s="15">
        <f t="shared" si="41"/>
        <v>0</v>
      </c>
      <c r="R145" s="10" t="s">
        <v>468</v>
      </c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5">
        <f t="shared" si="42"/>
        <v>0</v>
      </c>
      <c r="AH145" s="15">
        <f t="shared" si="43"/>
        <v>0</v>
      </c>
      <c r="AI145" s="10" t="s">
        <v>468</v>
      </c>
      <c r="AJ145" s="190"/>
      <c r="AK145" s="190"/>
      <c r="AL145" s="190"/>
      <c r="AM145" s="190"/>
      <c r="AN145" s="190"/>
      <c r="AO145" s="190"/>
      <c r="AP145" s="190"/>
      <c r="AQ145" s="187">
        <f t="shared" si="44"/>
        <v>0</v>
      </c>
      <c r="AR145" s="190"/>
      <c r="AS145" s="190"/>
      <c r="AT145" s="190"/>
      <c r="AU145" s="190"/>
      <c r="AV145" s="190"/>
      <c r="AW145" s="190"/>
      <c r="AX145" s="190"/>
      <c r="AY145" s="190"/>
      <c r="AZ145" s="190">
        <f t="shared" si="45"/>
        <v>0</v>
      </c>
      <c r="BA145" s="190"/>
      <c r="BB145" s="190"/>
    </row>
    <row r="146" spans="1:62">
      <c r="A146" s="10" t="s">
        <v>469</v>
      </c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5">
        <f t="shared" si="40"/>
        <v>0</v>
      </c>
      <c r="Q146" s="15">
        <f t="shared" si="41"/>
        <v>0</v>
      </c>
      <c r="R146" s="10" t="s">
        <v>469</v>
      </c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5">
        <f t="shared" si="42"/>
        <v>0</v>
      </c>
      <c r="AH146" s="15">
        <f t="shared" si="43"/>
        <v>0</v>
      </c>
      <c r="AI146" s="10" t="s">
        <v>469</v>
      </c>
      <c r="AJ146" s="190"/>
      <c r="AK146" s="190"/>
      <c r="AL146" s="190"/>
      <c r="AM146" s="190"/>
      <c r="AN146" s="190"/>
      <c r="AO146" s="190"/>
      <c r="AP146" s="190"/>
      <c r="AQ146" s="187">
        <f t="shared" si="44"/>
        <v>0</v>
      </c>
      <c r="AR146" s="190"/>
      <c r="AS146" s="190"/>
      <c r="AT146" s="190"/>
      <c r="AU146" s="190"/>
      <c r="AV146" s="190"/>
      <c r="AW146" s="190"/>
      <c r="AX146" s="190"/>
      <c r="AY146" s="190"/>
      <c r="AZ146" s="190">
        <f t="shared" si="45"/>
        <v>0</v>
      </c>
      <c r="BA146" s="190"/>
      <c r="BB146" s="190"/>
    </row>
    <row r="147" spans="1:62">
      <c r="A147" s="10" t="s">
        <v>470</v>
      </c>
      <c r="B147" s="190">
        <v>33</v>
      </c>
      <c r="C147" s="190">
        <v>33</v>
      </c>
      <c r="D147" s="190">
        <v>0</v>
      </c>
      <c r="E147" s="190">
        <v>0</v>
      </c>
      <c r="F147" s="190">
        <v>0</v>
      </c>
      <c r="G147" s="190">
        <v>0</v>
      </c>
      <c r="H147" s="190">
        <v>11</v>
      </c>
      <c r="I147" s="190">
        <v>11</v>
      </c>
      <c r="J147" s="190">
        <v>13</v>
      </c>
      <c r="K147" s="190">
        <v>26</v>
      </c>
      <c r="L147" s="190">
        <v>0</v>
      </c>
      <c r="M147" s="190">
        <v>0</v>
      </c>
      <c r="N147" s="190">
        <v>0</v>
      </c>
      <c r="O147" s="190">
        <v>0</v>
      </c>
      <c r="P147" s="15">
        <f t="shared" si="40"/>
        <v>57</v>
      </c>
      <c r="Q147" s="15">
        <f t="shared" si="41"/>
        <v>70</v>
      </c>
      <c r="R147" s="10" t="s">
        <v>470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5</v>
      </c>
      <c r="AB147" s="12">
        <v>10</v>
      </c>
      <c r="AC147" s="12">
        <v>0</v>
      </c>
      <c r="AD147" s="12">
        <v>0</v>
      </c>
      <c r="AE147" s="12">
        <v>0</v>
      </c>
      <c r="AF147" s="12">
        <v>0</v>
      </c>
      <c r="AG147" s="15">
        <f t="shared" si="42"/>
        <v>5</v>
      </c>
      <c r="AH147" s="15">
        <f t="shared" si="43"/>
        <v>10</v>
      </c>
      <c r="AI147" s="10" t="s">
        <v>470</v>
      </c>
      <c r="AJ147" s="190">
        <v>1</v>
      </c>
      <c r="AK147" s="190">
        <v>0</v>
      </c>
      <c r="AL147" s="190">
        <v>0</v>
      </c>
      <c r="AM147" s="190">
        <v>1</v>
      </c>
      <c r="AN147" s="190">
        <v>1</v>
      </c>
      <c r="AO147" s="190">
        <v>0</v>
      </c>
      <c r="AP147" s="190">
        <v>0</v>
      </c>
      <c r="AQ147" s="187">
        <f t="shared" si="44"/>
        <v>3</v>
      </c>
      <c r="AR147" s="190">
        <v>3</v>
      </c>
      <c r="AS147" s="190">
        <v>3</v>
      </c>
      <c r="AT147" s="190">
        <v>0</v>
      </c>
      <c r="AU147" s="190">
        <v>3</v>
      </c>
      <c r="AV147" s="190"/>
      <c r="AW147" s="64"/>
      <c r="AX147" s="190">
        <v>3</v>
      </c>
      <c r="AY147" s="190"/>
      <c r="AZ147" s="190">
        <f t="shared" si="45"/>
        <v>6</v>
      </c>
      <c r="BA147" s="190"/>
      <c r="BB147" s="190">
        <v>1</v>
      </c>
    </row>
    <row r="148" spans="1:62">
      <c r="A148" s="10" t="s">
        <v>471</v>
      </c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5">
        <f t="shared" si="40"/>
        <v>0</v>
      </c>
      <c r="Q148" s="15">
        <f t="shared" si="41"/>
        <v>0</v>
      </c>
      <c r="R148" s="10" t="s">
        <v>471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5">
        <f t="shared" si="42"/>
        <v>0</v>
      </c>
      <c r="AH148" s="15">
        <f t="shared" si="43"/>
        <v>0</v>
      </c>
      <c r="AI148" s="10" t="s">
        <v>471</v>
      </c>
      <c r="AJ148" s="190"/>
      <c r="AK148" s="190"/>
      <c r="AL148" s="190"/>
      <c r="AM148" s="190"/>
      <c r="AN148" s="190"/>
      <c r="AO148" s="190"/>
      <c r="AP148" s="190"/>
      <c r="AQ148" s="187">
        <f t="shared" si="44"/>
        <v>0</v>
      </c>
      <c r="AR148" s="190"/>
      <c r="AS148" s="190"/>
      <c r="AT148" s="190"/>
      <c r="AU148" s="190"/>
      <c r="AV148" s="190"/>
      <c r="AW148" s="190"/>
      <c r="AX148" s="190"/>
      <c r="AY148" s="190"/>
      <c r="AZ148" s="190">
        <f t="shared" si="45"/>
        <v>0</v>
      </c>
      <c r="BA148" s="190"/>
      <c r="BB148" s="190"/>
    </row>
    <row r="149" spans="1:62">
      <c r="A149" s="10" t="s">
        <v>472</v>
      </c>
      <c r="B149" s="190">
        <v>82</v>
      </c>
      <c r="C149" s="190">
        <v>104</v>
      </c>
      <c r="D149" s="190">
        <v>28</v>
      </c>
      <c r="E149" s="190">
        <v>33</v>
      </c>
      <c r="F149" s="190">
        <v>0</v>
      </c>
      <c r="G149" s="190">
        <v>0</v>
      </c>
      <c r="H149" s="190">
        <v>14</v>
      </c>
      <c r="I149" s="190">
        <v>16</v>
      </c>
      <c r="J149" s="190">
        <v>65</v>
      </c>
      <c r="K149" s="190">
        <v>75</v>
      </c>
      <c r="L149" s="190">
        <v>0</v>
      </c>
      <c r="M149" s="190">
        <v>0</v>
      </c>
      <c r="N149" s="190">
        <v>15</v>
      </c>
      <c r="O149" s="190">
        <v>17</v>
      </c>
      <c r="P149" s="15">
        <f t="shared" si="40"/>
        <v>204</v>
      </c>
      <c r="Q149" s="15">
        <f t="shared" si="41"/>
        <v>245</v>
      </c>
      <c r="R149" s="10" t="s">
        <v>472</v>
      </c>
      <c r="S149" s="12">
        <v>8</v>
      </c>
      <c r="T149" s="12">
        <v>8</v>
      </c>
      <c r="U149" s="12">
        <v>3</v>
      </c>
      <c r="V149" s="12">
        <v>2</v>
      </c>
      <c r="W149" s="12">
        <v>0</v>
      </c>
      <c r="X149" s="12">
        <v>0</v>
      </c>
      <c r="Y149" s="12">
        <v>2</v>
      </c>
      <c r="Z149" s="12">
        <v>2</v>
      </c>
      <c r="AA149" s="12">
        <v>27</v>
      </c>
      <c r="AB149" s="12">
        <v>23</v>
      </c>
      <c r="AC149" s="12">
        <v>0</v>
      </c>
      <c r="AD149" s="12">
        <v>0</v>
      </c>
      <c r="AE149" s="12">
        <v>8</v>
      </c>
      <c r="AF149" s="12">
        <v>8</v>
      </c>
      <c r="AG149" s="15">
        <f t="shared" si="42"/>
        <v>48</v>
      </c>
      <c r="AH149" s="15">
        <f t="shared" si="43"/>
        <v>43</v>
      </c>
      <c r="AI149" s="10" t="s">
        <v>472</v>
      </c>
      <c r="AJ149" s="190">
        <v>5</v>
      </c>
      <c r="AK149" s="190">
        <v>4</v>
      </c>
      <c r="AL149" s="190">
        <v>0</v>
      </c>
      <c r="AM149" s="190">
        <v>2</v>
      </c>
      <c r="AN149" s="190">
        <v>5</v>
      </c>
      <c r="AO149" s="190">
        <v>0</v>
      </c>
      <c r="AP149" s="190">
        <v>4</v>
      </c>
      <c r="AQ149" s="187">
        <f t="shared" si="44"/>
        <v>20</v>
      </c>
      <c r="AR149" s="190">
        <v>30</v>
      </c>
      <c r="AS149" s="190">
        <v>27</v>
      </c>
      <c r="AT149" s="190">
        <v>3</v>
      </c>
      <c r="AU149" s="190">
        <v>66</v>
      </c>
      <c r="AV149" s="190"/>
      <c r="AW149" s="64"/>
      <c r="AX149" s="190">
        <v>11</v>
      </c>
      <c r="AY149" s="190"/>
      <c r="AZ149" s="190">
        <f t="shared" si="45"/>
        <v>77</v>
      </c>
      <c r="BA149" s="190"/>
      <c r="BB149" s="190">
        <v>5</v>
      </c>
    </row>
    <row r="150" spans="1:62">
      <c r="A150" s="10" t="s">
        <v>562</v>
      </c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5">
        <f t="shared" si="40"/>
        <v>0</v>
      </c>
      <c r="Q150" s="15">
        <f t="shared" si="41"/>
        <v>0</v>
      </c>
      <c r="R150" s="10" t="s">
        <v>562</v>
      </c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5">
        <f t="shared" si="42"/>
        <v>0</v>
      </c>
      <c r="AH150" s="15">
        <f t="shared" si="43"/>
        <v>0</v>
      </c>
      <c r="AI150" s="10" t="s">
        <v>562</v>
      </c>
      <c r="AJ150" s="190"/>
      <c r="AK150" s="190"/>
      <c r="AL150" s="190"/>
      <c r="AM150" s="190"/>
      <c r="AN150" s="190"/>
      <c r="AO150" s="190"/>
      <c r="AP150" s="190"/>
      <c r="AQ150" s="187">
        <f t="shared" si="44"/>
        <v>0</v>
      </c>
      <c r="AR150" s="190"/>
      <c r="AS150" s="190"/>
      <c r="AT150" s="190"/>
      <c r="AU150" s="190"/>
      <c r="AV150" s="190"/>
      <c r="AW150" s="190"/>
      <c r="AX150" s="190"/>
      <c r="AY150" s="190"/>
      <c r="AZ150" s="190">
        <f t="shared" si="45"/>
        <v>0</v>
      </c>
      <c r="BA150" s="190"/>
      <c r="BB150" s="190"/>
    </row>
    <row r="151" spans="1:62">
      <c r="A151" s="42" t="s">
        <v>474</v>
      </c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5">
        <f t="shared" si="40"/>
        <v>0</v>
      </c>
      <c r="Q151" s="15">
        <f t="shared" si="41"/>
        <v>0</v>
      </c>
      <c r="R151" s="42" t="s">
        <v>474</v>
      </c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5">
        <f t="shared" si="42"/>
        <v>0</v>
      </c>
      <c r="AH151" s="15">
        <f t="shared" si="43"/>
        <v>0</v>
      </c>
      <c r="AI151" s="42" t="s">
        <v>474</v>
      </c>
      <c r="AJ151" s="190"/>
      <c r="AK151" s="190"/>
      <c r="AL151" s="190"/>
      <c r="AM151" s="190"/>
      <c r="AN151" s="190"/>
      <c r="AO151" s="190"/>
      <c r="AP151" s="190"/>
      <c r="AQ151" s="187">
        <f t="shared" si="44"/>
        <v>0</v>
      </c>
      <c r="AR151" s="190"/>
      <c r="AS151" s="190"/>
      <c r="AT151" s="190"/>
      <c r="AU151" s="190"/>
      <c r="AV151" s="190"/>
      <c r="AW151" s="190"/>
      <c r="AX151" s="190"/>
      <c r="AY151" s="190"/>
      <c r="AZ151" s="190">
        <f t="shared" si="45"/>
        <v>0</v>
      </c>
      <c r="BA151" s="190"/>
      <c r="BB151" s="190"/>
    </row>
    <row r="152" spans="1:62">
      <c r="A152" s="10" t="s">
        <v>475</v>
      </c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5">
        <f t="shared" si="40"/>
        <v>0</v>
      </c>
      <c r="Q152" s="15">
        <f t="shared" si="41"/>
        <v>0</v>
      </c>
      <c r="R152" s="10" t="s">
        <v>475</v>
      </c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5">
        <f t="shared" si="42"/>
        <v>0</v>
      </c>
      <c r="AH152" s="15">
        <f t="shared" si="43"/>
        <v>0</v>
      </c>
      <c r="AI152" s="10" t="s">
        <v>475</v>
      </c>
      <c r="AJ152" s="190"/>
      <c r="AK152" s="190"/>
      <c r="AL152" s="190"/>
      <c r="AM152" s="190"/>
      <c r="AN152" s="190"/>
      <c r="AO152" s="190"/>
      <c r="AP152" s="190"/>
      <c r="AQ152" s="187">
        <f t="shared" si="44"/>
        <v>0</v>
      </c>
      <c r="AR152" s="190"/>
      <c r="AS152" s="190"/>
      <c r="AT152" s="190"/>
      <c r="AU152" s="190"/>
      <c r="AV152" s="190"/>
      <c r="AW152" s="190"/>
      <c r="AX152" s="190"/>
      <c r="AY152" s="190"/>
      <c r="AZ152" s="190">
        <f t="shared" si="45"/>
        <v>0</v>
      </c>
      <c r="BA152" s="190"/>
      <c r="BB152" s="190"/>
    </row>
    <row r="153" spans="1:62">
      <c r="A153" s="10" t="s">
        <v>476</v>
      </c>
      <c r="B153" s="190">
        <v>6</v>
      </c>
      <c r="C153" s="190">
        <v>9</v>
      </c>
      <c r="D153" s="190">
        <v>2</v>
      </c>
      <c r="E153" s="190">
        <v>3</v>
      </c>
      <c r="F153" s="190">
        <v>0</v>
      </c>
      <c r="G153" s="190">
        <v>0</v>
      </c>
      <c r="H153" s="190">
        <v>0</v>
      </c>
      <c r="I153" s="190">
        <v>0</v>
      </c>
      <c r="J153" s="190">
        <v>8</v>
      </c>
      <c r="K153" s="190">
        <v>9</v>
      </c>
      <c r="L153" s="190">
        <v>0</v>
      </c>
      <c r="M153" s="190">
        <v>0</v>
      </c>
      <c r="N153" s="190">
        <v>0</v>
      </c>
      <c r="O153" s="190">
        <v>0</v>
      </c>
      <c r="P153" s="15">
        <f t="shared" si="40"/>
        <v>16</v>
      </c>
      <c r="Q153" s="15">
        <f t="shared" si="41"/>
        <v>21</v>
      </c>
      <c r="R153" s="10" t="s">
        <v>476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3</v>
      </c>
      <c r="AB153" s="12">
        <v>6</v>
      </c>
      <c r="AC153" s="12">
        <v>0</v>
      </c>
      <c r="AD153" s="12">
        <v>0</v>
      </c>
      <c r="AE153" s="12">
        <v>0</v>
      </c>
      <c r="AF153" s="12">
        <v>0</v>
      </c>
      <c r="AG153" s="15">
        <f t="shared" si="42"/>
        <v>3</v>
      </c>
      <c r="AH153" s="15">
        <f t="shared" si="43"/>
        <v>6</v>
      </c>
      <c r="AI153" s="10" t="s">
        <v>476</v>
      </c>
      <c r="AJ153" s="190">
        <v>1</v>
      </c>
      <c r="AK153" s="190">
        <v>1</v>
      </c>
      <c r="AL153" s="190">
        <v>0</v>
      </c>
      <c r="AM153" s="190">
        <v>0</v>
      </c>
      <c r="AN153" s="190">
        <v>1</v>
      </c>
      <c r="AO153" s="190">
        <v>0</v>
      </c>
      <c r="AP153" s="190">
        <v>0</v>
      </c>
      <c r="AQ153" s="187">
        <f t="shared" si="44"/>
        <v>3</v>
      </c>
      <c r="AR153" s="190">
        <v>3</v>
      </c>
      <c r="AS153" s="190">
        <v>3</v>
      </c>
      <c r="AT153" s="190">
        <v>0</v>
      </c>
      <c r="AU153" s="190">
        <v>5</v>
      </c>
      <c r="AV153" s="190"/>
      <c r="AW153" s="190">
        <v>5</v>
      </c>
      <c r="AX153" s="190">
        <v>0</v>
      </c>
      <c r="AY153" s="190"/>
      <c r="AZ153" s="190">
        <f t="shared" si="45"/>
        <v>5</v>
      </c>
      <c r="BA153" s="190"/>
      <c r="BB153" s="190">
        <v>1</v>
      </c>
    </row>
    <row r="154" spans="1:62">
      <c r="A154" s="8"/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91"/>
      <c r="Q154" s="91"/>
      <c r="R154" s="8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91"/>
      <c r="AH154" s="91"/>
      <c r="AI154" s="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</row>
    <row r="155" spans="1:6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92"/>
      <c r="Q155" s="92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92"/>
      <c r="AH155" s="92"/>
      <c r="AI155" s="20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59"/>
    </row>
    <row r="156" spans="1:62">
      <c r="A156" s="78" t="s">
        <v>611</v>
      </c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 t="s">
        <v>612</v>
      </c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 t="s">
        <v>613</v>
      </c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D156" s="20"/>
      <c r="BE156" s="20"/>
      <c r="BF156" s="20"/>
      <c r="BG156" s="20"/>
      <c r="BH156" s="20"/>
      <c r="BI156" s="20"/>
      <c r="BJ156" s="20"/>
    </row>
    <row r="157" spans="1:62">
      <c r="A157" s="78" t="s">
        <v>372</v>
      </c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 t="s">
        <v>372</v>
      </c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 t="s">
        <v>584</v>
      </c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D157" s="20"/>
      <c r="BE157" s="20"/>
      <c r="BF157" s="20"/>
      <c r="BG157" s="20"/>
      <c r="BH157" s="20"/>
      <c r="BI157" s="20"/>
      <c r="BJ157" s="20"/>
    </row>
    <row r="158" spans="1:62">
      <c r="A158" s="78" t="s">
        <v>1</v>
      </c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 t="s">
        <v>1</v>
      </c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</row>
    <row r="159" spans="1:6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 t="s">
        <v>1</v>
      </c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</row>
    <row r="160" spans="1:62">
      <c r="A160" s="94" t="s">
        <v>505</v>
      </c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6" t="s">
        <v>376</v>
      </c>
      <c r="O160" s="97"/>
      <c r="P160" s="95"/>
      <c r="Q160" s="95"/>
      <c r="R160" s="94" t="s">
        <v>505</v>
      </c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6" t="s">
        <v>376</v>
      </c>
      <c r="AF160" s="97"/>
      <c r="AG160" s="95"/>
      <c r="AH160" s="95"/>
      <c r="AI160" s="94" t="s">
        <v>505</v>
      </c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200" t="s">
        <v>376</v>
      </c>
      <c r="AY160" s="200"/>
      <c r="AZ160" s="199"/>
      <c r="BA160" s="199"/>
      <c r="BB160" s="199"/>
    </row>
    <row r="161" spans="1:81">
      <c r="A161" s="854"/>
      <c r="B161" s="95"/>
      <c r="C161" s="95"/>
      <c r="D161" s="95"/>
      <c r="E161" s="95"/>
      <c r="F161" s="95"/>
      <c r="G161" s="95"/>
      <c r="H161" s="95"/>
      <c r="I161" s="95"/>
      <c r="J161" s="95"/>
      <c r="K161" s="95"/>
      <c r="L161" s="95"/>
      <c r="M161" s="95"/>
      <c r="N161" s="96"/>
      <c r="O161" s="97"/>
      <c r="P161" s="95"/>
      <c r="Q161" s="95"/>
      <c r="R161" s="854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6"/>
      <c r="AF161" s="97"/>
      <c r="AG161" s="95"/>
      <c r="AH161" s="95"/>
      <c r="AI161" s="854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200"/>
      <c r="AY161" s="200"/>
      <c r="AZ161" s="199"/>
      <c r="BA161" s="199"/>
      <c r="BB161" s="199"/>
    </row>
    <row r="162" spans="1:81">
      <c r="A162" s="4"/>
      <c r="B162" s="5" t="s">
        <v>585</v>
      </c>
      <c r="C162" s="6"/>
      <c r="D162" s="5" t="s">
        <v>586</v>
      </c>
      <c r="E162" s="6"/>
      <c r="F162" s="5" t="s">
        <v>587</v>
      </c>
      <c r="G162" s="6"/>
      <c r="H162" s="5" t="s">
        <v>588</v>
      </c>
      <c r="I162" s="6"/>
      <c r="J162" s="5" t="s">
        <v>589</v>
      </c>
      <c r="K162" s="6"/>
      <c r="L162" s="5" t="s">
        <v>590</v>
      </c>
      <c r="M162" s="6"/>
      <c r="N162" s="162" t="s">
        <v>591</v>
      </c>
      <c r="O162" s="6"/>
      <c r="P162" s="76" t="s">
        <v>377</v>
      </c>
      <c r="Q162" s="77"/>
      <c r="R162" s="4"/>
      <c r="S162" s="5" t="s">
        <v>585</v>
      </c>
      <c r="T162" s="6"/>
      <c r="U162" s="5" t="s">
        <v>586</v>
      </c>
      <c r="V162" s="6"/>
      <c r="W162" s="5" t="s">
        <v>587</v>
      </c>
      <c r="X162" s="6"/>
      <c r="Y162" s="5" t="s">
        <v>588</v>
      </c>
      <c r="Z162" s="6"/>
      <c r="AA162" s="5" t="s">
        <v>589</v>
      </c>
      <c r="AB162" s="6"/>
      <c r="AC162" s="5" t="s">
        <v>590</v>
      </c>
      <c r="AD162" s="6"/>
      <c r="AE162" s="162" t="s">
        <v>591</v>
      </c>
      <c r="AF162" s="6"/>
      <c r="AG162" s="76" t="s">
        <v>377</v>
      </c>
      <c r="AH162" s="77"/>
      <c r="AI162" s="4"/>
      <c r="AJ162" s="82"/>
      <c r="AK162" s="82"/>
      <c r="AL162" s="82"/>
      <c r="AM162" s="82"/>
      <c r="AN162" s="186"/>
      <c r="AO162" s="82"/>
      <c r="AP162" s="82"/>
      <c r="AQ162" s="79" t="s">
        <v>592</v>
      </c>
      <c r="AR162" s="797" t="s">
        <v>384</v>
      </c>
      <c r="AS162" s="798"/>
      <c r="AT162" s="799"/>
      <c r="AU162" s="79" t="s">
        <v>548</v>
      </c>
      <c r="AV162" s="82"/>
      <c r="AW162" s="82"/>
      <c r="AX162" s="82"/>
      <c r="AY162" s="82"/>
      <c r="AZ162" s="186"/>
      <c r="BA162" s="252" t="s">
        <v>386</v>
      </c>
      <c r="BB162" s="815"/>
      <c r="BC162" s="663"/>
    </row>
    <row r="163" spans="1:81" ht="33.75">
      <c r="A163" s="8" t="s">
        <v>387</v>
      </c>
      <c r="B163" s="9" t="s">
        <v>388</v>
      </c>
      <c r="C163" s="9" t="s">
        <v>389</v>
      </c>
      <c r="D163" s="9" t="s">
        <v>388</v>
      </c>
      <c r="E163" s="9" t="s">
        <v>389</v>
      </c>
      <c r="F163" s="9" t="s">
        <v>388</v>
      </c>
      <c r="G163" s="9" t="s">
        <v>389</v>
      </c>
      <c r="H163" s="9" t="s">
        <v>388</v>
      </c>
      <c r="I163" s="9" t="s">
        <v>389</v>
      </c>
      <c r="J163" s="9" t="s">
        <v>388</v>
      </c>
      <c r="K163" s="9" t="s">
        <v>389</v>
      </c>
      <c r="L163" s="28" t="s">
        <v>388</v>
      </c>
      <c r="M163" s="28" t="s">
        <v>389</v>
      </c>
      <c r="N163" s="28" t="s">
        <v>388</v>
      </c>
      <c r="O163" s="9" t="s">
        <v>389</v>
      </c>
      <c r="P163" s="84" t="s">
        <v>388</v>
      </c>
      <c r="Q163" s="84" t="s">
        <v>389</v>
      </c>
      <c r="R163" s="8" t="s">
        <v>387</v>
      </c>
      <c r="S163" s="9" t="s">
        <v>388</v>
      </c>
      <c r="T163" s="9" t="s">
        <v>389</v>
      </c>
      <c r="U163" s="9" t="s">
        <v>388</v>
      </c>
      <c r="V163" s="9" t="s">
        <v>389</v>
      </c>
      <c r="W163" s="9" t="s">
        <v>388</v>
      </c>
      <c r="X163" s="9" t="s">
        <v>389</v>
      </c>
      <c r="Y163" s="9" t="s">
        <v>388</v>
      </c>
      <c r="Z163" s="9" t="s">
        <v>389</v>
      </c>
      <c r="AA163" s="9" t="s">
        <v>388</v>
      </c>
      <c r="AB163" s="9" t="s">
        <v>389</v>
      </c>
      <c r="AC163" s="28" t="s">
        <v>388</v>
      </c>
      <c r="AD163" s="28" t="s">
        <v>389</v>
      </c>
      <c r="AE163" s="28" t="s">
        <v>388</v>
      </c>
      <c r="AF163" s="9" t="s">
        <v>389</v>
      </c>
      <c r="AG163" s="84" t="s">
        <v>388</v>
      </c>
      <c r="AH163" s="84" t="s">
        <v>389</v>
      </c>
      <c r="AI163" s="8" t="s">
        <v>387</v>
      </c>
      <c r="AJ163" s="170" t="s">
        <v>593</v>
      </c>
      <c r="AK163" s="170" t="s">
        <v>594</v>
      </c>
      <c r="AL163" s="170" t="s">
        <v>595</v>
      </c>
      <c r="AM163" s="170" t="s">
        <v>596</v>
      </c>
      <c r="AN163" s="170" t="s">
        <v>597</v>
      </c>
      <c r="AO163" s="170" t="s">
        <v>598</v>
      </c>
      <c r="AP163" s="170" t="s">
        <v>599</v>
      </c>
      <c r="AQ163" s="796" t="s">
        <v>395</v>
      </c>
      <c r="AR163" s="167" t="s">
        <v>86</v>
      </c>
      <c r="AS163" s="167" t="s">
        <v>401</v>
      </c>
      <c r="AT163" s="167" t="s">
        <v>402</v>
      </c>
      <c r="AU163" s="167" t="s">
        <v>85</v>
      </c>
      <c r="AV163" s="167" t="s">
        <v>81</v>
      </c>
      <c r="AW163" s="136" t="s">
        <v>157</v>
      </c>
      <c r="AX163" s="167" t="s">
        <v>83</v>
      </c>
      <c r="AY163" s="167"/>
      <c r="AZ163" s="168" t="s">
        <v>395</v>
      </c>
      <c r="BA163" s="820" t="s">
        <v>111</v>
      </c>
      <c r="BB163" s="631" t="s">
        <v>600</v>
      </c>
      <c r="BC163" s="625" t="s">
        <v>87</v>
      </c>
    </row>
    <row r="164" spans="1:81">
      <c r="A164" s="10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849"/>
      <c r="Q164" s="849"/>
      <c r="R164" s="10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849"/>
      <c r="AH164" s="849"/>
      <c r="AI164" s="10"/>
      <c r="AJ164" s="170"/>
      <c r="AK164" s="170"/>
      <c r="AL164" s="170"/>
      <c r="AM164" s="170"/>
      <c r="AN164" s="170"/>
      <c r="AO164" s="170"/>
      <c r="AP164" s="170"/>
      <c r="AQ164" s="796"/>
      <c r="AR164" s="750"/>
      <c r="AS164" s="750"/>
      <c r="AT164" s="750"/>
      <c r="AU164" s="750"/>
      <c r="AV164" s="750"/>
      <c r="AW164" s="850"/>
      <c r="AX164" s="750"/>
      <c r="AY164" s="750"/>
      <c r="AZ164" s="169"/>
      <c r="BA164" s="851"/>
      <c r="BB164" s="852"/>
      <c r="BC164" s="853"/>
    </row>
    <row r="165" spans="1:81">
      <c r="A165" s="14" t="s">
        <v>407</v>
      </c>
      <c r="B165" s="15">
        <f>SUM(B167:B188)</f>
        <v>343</v>
      </c>
      <c r="C165" s="15">
        <f t="shared" ref="C165:BC165" si="46">SUM(C167:C188)</f>
        <v>372</v>
      </c>
      <c r="D165" s="15">
        <f t="shared" si="46"/>
        <v>64</v>
      </c>
      <c r="E165" s="15">
        <f t="shared" si="46"/>
        <v>80</v>
      </c>
      <c r="F165" s="15">
        <f t="shared" si="46"/>
        <v>37</v>
      </c>
      <c r="G165" s="15">
        <f t="shared" si="46"/>
        <v>37</v>
      </c>
      <c r="H165" s="15">
        <f t="shared" si="46"/>
        <v>123</v>
      </c>
      <c r="I165" s="15">
        <f t="shared" si="46"/>
        <v>111</v>
      </c>
      <c r="J165" s="15">
        <f t="shared" si="46"/>
        <v>103</v>
      </c>
      <c r="K165" s="15">
        <f t="shared" si="46"/>
        <v>193</v>
      </c>
      <c r="L165" s="15">
        <f t="shared" si="46"/>
        <v>21</v>
      </c>
      <c r="M165" s="15">
        <f t="shared" si="46"/>
        <v>4</v>
      </c>
      <c r="N165" s="15">
        <f t="shared" si="46"/>
        <v>126</v>
      </c>
      <c r="O165" s="15">
        <f t="shared" si="46"/>
        <v>75</v>
      </c>
      <c r="P165" s="15">
        <f t="shared" si="46"/>
        <v>817</v>
      </c>
      <c r="Q165" s="15">
        <f t="shared" si="46"/>
        <v>872</v>
      </c>
      <c r="R165" s="14" t="s">
        <v>407</v>
      </c>
      <c r="S165" s="15">
        <f t="shared" si="46"/>
        <v>21</v>
      </c>
      <c r="T165" s="15">
        <f t="shared" si="46"/>
        <v>28</v>
      </c>
      <c r="U165" s="15">
        <f t="shared" si="46"/>
        <v>3</v>
      </c>
      <c r="V165" s="15">
        <f t="shared" si="46"/>
        <v>4</v>
      </c>
      <c r="W165" s="15">
        <f t="shared" si="46"/>
        <v>4</v>
      </c>
      <c r="X165" s="15">
        <f t="shared" si="46"/>
        <v>3</v>
      </c>
      <c r="Y165" s="15">
        <f t="shared" si="46"/>
        <v>4</v>
      </c>
      <c r="Z165" s="15">
        <f t="shared" si="46"/>
        <v>4</v>
      </c>
      <c r="AA165" s="15">
        <f t="shared" si="46"/>
        <v>29</v>
      </c>
      <c r="AB165" s="15">
        <f t="shared" si="46"/>
        <v>70</v>
      </c>
      <c r="AC165" s="15">
        <f t="shared" si="46"/>
        <v>7</v>
      </c>
      <c r="AD165" s="15">
        <f t="shared" si="46"/>
        <v>2</v>
      </c>
      <c r="AE165" s="15">
        <f t="shared" si="46"/>
        <v>17</v>
      </c>
      <c r="AF165" s="15">
        <f t="shared" si="46"/>
        <v>16</v>
      </c>
      <c r="AG165" s="15">
        <f t="shared" si="46"/>
        <v>85</v>
      </c>
      <c r="AH165" s="15">
        <f t="shared" si="46"/>
        <v>127</v>
      </c>
      <c r="AI165" s="14" t="s">
        <v>407</v>
      </c>
      <c r="AJ165" s="15">
        <f t="shared" si="46"/>
        <v>0</v>
      </c>
      <c r="AK165" s="15">
        <f t="shared" si="46"/>
        <v>0</v>
      </c>
      <c r="AL165" s="15">
        <f t="shared" si="46"/>
        <v>0</v>
      </c>
      <c r="AM165" s="15">
        <f t="shared" si="46"/>
        <v>0</v>
      </c>
      <c r="AN165" s="15">
        <f t="shared" si="46"/>
        <v>0</v>
      </c>
      <c r="AO165" s="15">
        <f t="shared" si="46"/>
        <v>0</v>
      </c>
      <c r="AP165" s="15">
        <f t="shared" si="46"/>
        <v>0</v>
      </c>
      <c r="AQ165" s="15">
        <f t="shared" si="46"/>
        <v>0</v>
      </c>
      <c r="AR165" s="15">
        <f t="shared" si="46"/>
        <v>0</v>
      </c>
      <c r="AS165" s="15">
        <f t="shared" si="46"/>
        <v>0</v>
      </c>
      <c r="AT165" s="15">
        <f t="shared" si="46"/>
        <v>0</v>
      </c>
      <c r="AU165" s="15">
        <f t="shared" si="46"/>
        <v>77</v>
      </c>
      <c r="AV165" s="15">
        <f t="shared" si="46"/>
        <v>0</v>
      </c>
      <c r="AW165" s="15">
        <f t="shared" si="46"/>
        <v>0</v>
      </c>
      <c r="AX165" s="15">
        <f t="shared" si="46"/>
        <v>0</v>
      </c>
      <c r="AY165" s="15"/>
      <c r="AZ165" s="15">
        <f t="shared" si="46"/>
        <v>77</v>
      </c>
      <c r="BA165" s="15">
        <f t="shared" si="46"/>
        <v>8</v>
      </c>
      <c r="BB165" s="15">
        <f t="shared" si="46"/>
        <v>8</v>
      </c>
      <c r="BC165" s="15">
        <f t="shared" si="46"/>
        <v>0</v>
      </c>
    </row>
    <row r="166" spans="1:81">
      <c r="A166" s="10"/>
      <c r="B166" s="98"/>
      <c r="C166" s="12"/>
      <c r="D166" s="20"/>
      <c r="E166" s="12"/>
      <c r="F166" s="98"/>
      <c r="G166" s="12"/>
      <c r="H166" s="20"/>
      <c r="I166" s="12"/>
      <c r="J166" s="98"/>
      <c r="K166" s="12"/>
      <c r="L166" s="20"/>
      <c r="M166" s="12"/>
      <c r="N166" s="98"/>
      <c r="O166" s="12"/>
      <c r="P166" s="92"/>
      <c r="Q166" s="15"/>
      <c r="R166" s="10"/>
      <c r="S166" s="98"/>
      <c r="T166" s="12"/>
      <c r="U166" s="20"/>
      <c r="V166" s="12"/>
      <c r="W166" s="98"/>
      <c r="X166" s="12"/>
      <c r="Y166" s="20"/>
      <c r="Z166" s="12"/>
      <c r="AA166" s="98"/>
      <c r="AB166" s="12"/>
      <c r="AC166" s="20"/>
      <c r="AD166" s="12"/>
      <c r="AE166" s="98"/>
      <c r="AF166" s="12"/>
      <c r="AG166" s="92"/>
      <c r="AH166" s="15"/>
      <c r="AI166" s="10"/>
      <c r="AJ166" s="190"/>
      <c r="AK166" s="190"/>
      <c r="AL166" s="190"/>
      <c r="AM166" s="190"/>
      <c r="AN166" s="190"/>
      <c r="AO166" s="190"/>
      <c r="AP166" s="190"/>
      <c r="AQ166" s="190"/>
      <c r="AR166" s="190"/>
      <c r="AS166" s="190"/>
      <c r="AT166" s="190"/>
      <c r="AU166" s="190"/>
      <c r="AV166" s="190"/>
      <c r="AW166" s="190"/>
      <c r="AX166" s="190"/>
      <c r="AY166" s="190"/>
      <c r="AZ166" s="190"/>
      <c r="BA166" s="190"/>
      <c r="BB166" s="190"/>
    </row>
    <row r="167" spans="1:81">
      <c r="A167" s="10" t="s">
        <v>506</v>
      </c>
      <c r="B167" s="98">
        <v>169</v>
      </c>
      <c r="C167" s="12">
        <v>188</v>
      </c>
      <c r="D167" s="20">
        <v>31</v>
      </c>
      <c r="E167" s="12">
        <v>39</v>
      </c>
      <c r="F167" s="98">
        <v>24</v>
      </c>
      <c r="G167" s="12">
        <v>20</v>
      </c>
      <c r="H167" s="20">
        <v>55</v>
      </c>
      <c r="I167" s="12">
        <v>59</v>
      </c>
      <c r="J167" s="98">
        <v>46</v>
      </c>
      <c r="K167" s="12">
        <v>119</v>
      </c>
      <c r="L167" s="20">
        <v>21</v>
      </c>
      <c r="M167" s="12">
        <v>4</v>
      </c>
      <c r="N167" s="98">
        <v>45</v>
      </c>
      <c r="O167" s="12">
        <v>29</v>
      </c>
      <c r="P167" s="92">
        <f t="shared" ref="P167:P187" si="47">B167+D167+F167+H167+J167+L167+N167</f>
        <v>391</v>
      </c>
      <c r="Q167" s="15">
        <f t="shared" ref="Q167:Q187" si="48">C167+E167+G167+I167+K167+M167+O167</f>
        <v>458</v>
      </c>
      <c r="R167" s="10" t="s">
        <v>506</v>
      </c>
      <c r="S167" s="98">
        <v>14</v>
      </c>
      <c r="T167" s="12">
        <v>20</v>
      </c>
      <c r="U167" s="20">
        <v>1</v>
      </c>
      <c r="V167" s="12">
        <v>1</v>
      </c>
      <c r="W167" s="98">
        <v>2</v>
      </c>
      <c r="X167" s="12">
        <v>0</v>
      </c>
      <c r="Y167" s="20">
        <v>4</v>
      </c>
      <c r="Z167" s="12">
        <v>3</v>
      </c>
      <c r="AA167" s="98">
        <v>15</v>
      </c>
      <c r="AB167" s="12">
        <v>36</v>
      </c>
      <c r="AC167" s="20">
        <v>7</v>
      </c>
      <c r="AD167" s="12">
        <v>2</v>
      </c>
      <c r="AE167" s="98">
        <v>8</v>
      </c>
      <c r="AF167" s="12">
        <v>2</v>
      </c>
      <c r="AG167" s="92">
        <f t="shared" ref="AG167:AG187" si="49">S167+U167+W167+Y167+AA167+AC167+AE167</f>
        <v>51</v>
      </c>
      <c r="AH167" s="15">
        <f t="shared" ref="AH167:AH187" si="50">T167+V167+X167+Z167+AB167+AD167+AF167</f>
        <v>64</v>
      </c>
      <c r="AI167" s="10" t="s">
        <v>506</v>
      </c>
      <c r="AJ167" s="190"/>
      <c r="AK167" s="190"/>
      <c r="AL167" s="190"/>
      <c r="AM167" s="190"/>
      <c r="AN167" s="190"/>
      <c r="AO167" s="190"/>
      <c r="AP167" s="190"/>
      <c r="AQ167" s="187">
        <f t="shared" ref="AQ167:AQ187" si="51">+AJ167+AK167+AL167+AM167+AN167+AO167+AP167</f>
        <v>0</v>
      </c>
      <c r="AR167" s="190">
        <f t="shared" ref="AR167:AR187" si="52">+AS167+AT167</f>
        <v>0</v>
      </c>
      <c r="AS167" s="190"/>
      <c r="AT167" s="190"/>
      <c r="AU167" s="190">
        <v>33</v>
      </c>
      <c r="AV167" s="190"/>
      <c r="AW167" s="190"/>
      <c r="AX167" s="190"/>
      <c r="AY167" s="190"/>
      <c r="AZ167" s="190">
        <f t="shared" ref="AZ167:AZ188" si="53">+AU167+AX167</f>
        <v>33</v>
      </c>
      <c r="BA167" s="190">
        <f>+BB167+BC167</f>
        <v>3</v>
      </c>
      <c r="BB167" s="190">
        <v>3</v>
      </c>
      <c r="BC167" s="190"/>
      <c r="BG167"/>
      <c r="BJ167"/>
      <c r="BU167" s="38"/>
      <c r="BV167" s="38"/>
      <c r="BW167" s="38"/>
      <c r="BX167" s="38"/>
      <c r="BY167" s="38"/>
      <c r="BZ167" s="38"/>
      <c r="CA167" s="38"/>
      <c r="CB167" s="38"/>
      <c r="CC167" s="38"/>
    </row>
    <row r="168" spans="1:81">
      <c r="A168" s="10" t="s">
        <v>507</v>
      </c>
      <c r="B168" s="98">
        <v>23</v>
      </c>
      <c r="C168" s="12">
        <v>15</v>
      </c>
      <c r="D168" s="20"/>
      <c r="E168" s="12"/>
      <c r="F168" s="98"/>
      <c r="G168" s="12"/>
      <c r="H168" s="20">
        <v>14</v>
      </c>
      <c r="I168" s="12">
        <v>11</v>
      </c>
      <c r="J168" s="98"/>
      <c r="K168" s="12"/>
      <c r="L168" s="20"/>
      <c r="M168" s="12"/>
      <c r="N168" s="98"/>
      <c r="O168" s="12"/>
      <c r="P168" s="92">
        <f t="shared" si="47"/>
        <v>37</v>
      </c>
      <c r="Q168" s="15">
        <f t="shared" si="48"/>
        <v>26</v>
      </c>
      <c r="R168" s="10" t="s">
        <v>507</v>
      </c>
      <c r="S168" s="98">
        <v>2</v>
      </c>
      <c r="T168" s="12"/>
      <c r="U168" s="20"/>
      <c r="V168" s="12"/>
      <c r="W168" s="98"/>
      <c r="X168" s="12"/>
      <c r="Y168" s="20"/>
      <c r="Z168" s="12"/>
      <c r="AA168" s="98"/>
      <c r="AB168" s="12"/>
      <c r="AC168" s="20"/>
      <c r="AD168" s="12"/>
      <c r="AE168" s="98"/>
      <c r="AF168" s="12"/>
      <c r="AG168" s="92">
        <f t="shared" si="49"/>
        <v>2</v>
      </c>
      <c r="AH168" s="15">
        <f t="shared" si="50"/>
        <v>0</v>
      </c>
      <c r="AI168" s="10" t="s">
        <v>507</v>
      </c>
      <c r="AJ168" s="190"/>
      <c r="AK168" s="190"/>
      <c r="AL168" s="190"/>
      <c r="AM168" s="190"/>
      <c r="AN168" s="190"/>
      <c r="AO168" s="190"/>
      <c r="AP168" s="190"/>
      <c r="AQ168" s="187">
        <f t="shared" si="51"/>
        <v>0</v>
      </c>
      <c r="AR168" s="190">
        <f t="shared" si="52"/>
        <v>0</v>
      </c>
      <c r="AS168" s="190"/>
      <c r="AT168" s="190"/>
      <c r="AU168" s="190">
        <v>8</v>
      </c>
      <c r="AV168" s="190"/>
      <c r="AW168" s="190"/>
      <c r="AX168" s="190"/>
      <c r="AY168" s="190"/>
      <c r="AZ168" s="190">
        <f t="shared" si="53"/>
        <v>8</v>
      </c>
      <c r="BA168" s="190">
        <f t="shared" ref="BA168:BA187" si="54">+BB168+BC168</f>
        <v>1</v>
      </c>
      <c r="BB168" s="190">
        <v>1</v>
      </c>
      <c r="BE168" s="38"/>
      <c r="BF168" s="38"/>
      <c r="BG168"/>
      <c r="BH168" s="38"/>
      <c r="BI168" s="38"/>
      <c r="BJ168"/>
    </row>
    <row r="169" spans="1:81">
      <c r="A169" s="10" t="s">
        <v>508</v>
      </c>
      <c r="B169" s="231"/>
      <c r="C169" s="190"/>
      <c r="D169" s="147"/>
      <c r="E169" s="190"/>
      <c r="F169" s="231"/>
      <c r="G169" s="190"/>
      <c r="H169" s="147"/>
      <c r="I169" s="190"/>
      <c r="J169" s="231"/>
      <c r="K169" s="190"/>
      <c r="L169" s="229"/>
      <c r="M169" s="64"/>
      <c r="N169" s="228"/>
      <c r="O169" s="64"/>
      <c r="P169" s="92">
        <f t="shared" si="47"/>
        <v>0</v>
      </c>
      <c r="Q169" s="15">
        <f t="shared" si="48"/>
        <v>0</v>
      </c>
      <c r="R169" s="10" t="s">
        <v>508</v>
      </c>
      <c r="S169" s="98"/>
      <c r="T169" s="12"/>
      <c r="U169" s="20"/>
      <c r="V169" s="12"/>
      <c r="W169" s="98"/>
      <c r="X169" s="12"/>
      <c r="Y169" s="20"/>
      <c r="Z169" s="12"/>
      <c r="AA169" s="98"/>
      <c r="AB169" s="12"/>
      <c r="AC169" s="20"/>
      <c r="AD169" s="12"/>
      <c r="AE169" s="98"/>
      <c r="AF169" s="12"/>
      <c r="AG169" s="92">
        <f t="shared" si="49"/>
        <v>0</v>
      </c>
      <c r="AH169" s="15">
        <f t="shared" si="50"/>
        <v>0</v>
      </c>
      <c r="AI169" s="10" t="s">
        <v>508</v>
      </c>
      <c r="AJ169" s="190"/>
      <c r="AK169" s="190"/>
      <c r="AL169" s="190"/>
      <c r="AM169" s="190"/>
      <c r="AN169" s="190"/>
      <c r="AO169" s="190"/>
      <c r="AP169" s="190"/>
      <c r="AQ169" s="187">
        <f t="shared" si="51"/>
        <v>0</v>
      </c>
      <c r="AR169" s="190">
        <f t="shared" si="52"/>
        <v>0</v>
      </c>
      <c r="AS169" s="190"/>
      <c r="AT169" s="190"/>
      <c r="AU169" s="64">
        <v>0</v>
      </c>
      <c r="AV169" s="190"/>
      <c r="AW169" s="190"/>
      <c r="AX169" s="190"/>
      <c r="AY169" s="190"/>
      <c r="AZ169" s="190">
        <f t="shared" si="53"/>
        <v>0</v>
      </c>
      <c r="BA169" s="190">
        <f t="shared" si="54"/>
        <v>0</v>
      </c>
      <c r="BB169" s="190"/>
      <c r="BG169"/>
      <c r="BJ169"/>
    </row>
    <row r="170" spans="1:81">
      <c r="A170" s="10" t="s">
        <v>509</v>
      </c>
      <c r="B170" s="98"/>
      <c r="C170" s="12"/>
      <c r="D170" s="20"/>
      <c r="E170" s="12"/>
      <c r="F170" s="98"/>
      <c r="G170" s="12"/>
      <c r="H170" s="20"/>
      <c r="I170" s="12"/>
      <c r="J170" s="98"/>
      <c r="K170" s="12"/>
      <c r="L170" s="20"/>
      <c r="M170" s="12"/>
      <c r="N170" s="98"/>
      <c r="O170" s="12"/>
      <c r="P170" s="92">
        <f t="shared" si="47"/>
        <v>0</v>
      </c>
      <c r="Q170" s="15">
        <f t="shared" si="48"/>
        <v>0</v>
      </c>
      <c r="R170" s="10" t="s">
        <v>509</v>
      </c>
      <c r="S170" s="98"/>
      <c r="T170" s="12"/>
      <c r="U170" s="20"/>
      <c r="V170" s="12"/>
      <c r="W170" s="98"/>
      <c r="X170" s="12"/>
      <c r="Y170" s="20"/>
      <c r="Z170" s="12"/>
      <c r="AA170" s="98"/>
      <c r="AB170" s="12"/>
      <c r="AC170" s="20"/>
      <c r="AD170" s="12"/>
      <c r="AE170" s="98"/>
      <c r="AF170" s="12"/>
      <c r="AG170" s="92">
        <f t="shared" si="49"/>
        <v>0</v>
      </c>
      <c r="AH170" s="15">
        <f t="shared" si="50"/>
        <v>0</v>
      </c>
      <c r="AI170" s="10" t="s">
        <v>509</v>
      </c>
      <c r="AJ170" s="190"/>
      <c r="AK170" s="190"/>
      <c r="AL170" s="190"/>
      <c r="AM170" s="190"/>
      <c r="AN170" s="190"/>
      <c r="AO170" s="190"/>
      <c r="AP170" s="190"/>
      <c r="AQ170" s="187">
        <f t="shared" si="51"/>
        <v>0</v>
      </c>
      <c r="AR170" s="190">
        <f t="shared" si="52"/>
        <v>0</v>
      </c>
      <c r="AS170" s="190"/>
      <c r="AT170" s="190"/>
      <c r="AU170" s="190">
        <v>0</v>
      </c>
      <c r="AV170" s="190"/>
      <c r="AW170" s="190"/>
      <c r="AX170" s="190"/>
      <c r="AY170" s="190"/>
      <c r="AZ170" s="190">
        <f t="shared" si="53"/>
        <v>0</v>
      </c>
      <c r="BA170" s="190">
        <f t="shared" si="54"/>
        <v>0</v>
      </c>
      <c r="BB170" s="190"/>
      <c r="BG170"/>
      <c r="BJ170"/>
    </row>
    <row r="171" spans="1:81">
      <c r="A171" s="10" t="s">
        <v>510</v>
      </c>
      <c r="B171" s="98"/>
      <c r="C171" s="12"/>
      <c r="D171" s="20"/>
      <c r="E171" s="12"/>
      <c r="F171" s="98"/>
      <c r="G171" s="12"/>
      <c r="H171" s="20"/>
      <c r="I171" s="12"/>
      <c r="J171" s="98"/>
      <c r="K171" s="12"/>
      <c r="L171" s="20"/>
      <c r="M171" s="12"/>
      <c r="N171" s="98"/>
      <c r="O171" s="12"/>
      <c r="P171" s="92">
        <f t="shared" si="47"/>
        <v>0</v>
      </c>
      <c r="Q171" s="15">
        <f t="shared" si="48"/>
        <v>0</v>
      </c>
      <c r="R171" s="10" t="s">
        <v>510</v>
      </c>
      <c r="S171" s="98"/>
      <c r="T171" s="12"/>
      <c r="U171" s="20"/>
      <c r="V171" s="12"/>
      <c r="W171" s="98"/>
      <c r="X171" s="12"/>
      <c r="Y171" s="20"/>
      <c r="Z171" s="12"/>
      <c r="AA171" s="98"/>
      <c r="AB171" s="12"/>
      <c r="AC171" s="20"/>
      <c r="AD171" s="12"/>
      <c r="AE171" s="98"/>
      <c r="AF171" s="12"/>
      <c r="AG171" s="92">
        <f t="shared" si="49"/>
        <v>0</v>
      </c>
      <c r="AH171" s="15">
        <f t="shared" si="50"/>
        <v>0</v>
      </c>
      <c r="AI171" s="10" t="s">
        <v>510</v>
      </c>
      <c r="AJ171" s="190"/>
      <c r="AK171" s="190"/>
      <c r="AL171" s="190"/>
      <c r="AM171" s="190"/>
      <c r="AN171" s="190"/>
      <c r="AO171" s="190"/>
      <c r="AP171" s="190"/>
      <c r="AQ171" s="187">
        <f t="shared" si="51"/>
        <v>0</v>
      </c>
      <c r="AR171" s="190">
        <f t="shared" si="52"/>
        <v>0</v>
      </c>
      <c r="AS171" s="190"/>
      <c r="AT171" s="190"/>
      <c r="AU171" s="190">
        <v>0</v>
      </c>
      <c r="AV171" s="190"/>
      <c r="AW171" s="190"/>
      <c r="AX171" s="190"/>
      <c r="AY171" s="190"/>
      <c r="AZ171" s="190">
        <f t="shared" si="53"/>
        <v>0</v>
      </c>
      <c r="BA171" s="190">
        <f t="shared" si="54"/>
        <v>0</v>
      </c>
      <c r="BB171" s="190"/>
      <c r="BE171"/>
      <c r="BF171"/>
      <c r="BG171"/>
      <c r="BH171"/>
      <c r="BI171"/>
      <c r="BJ171"/>
    </row>
    <row r="172" spans="1:81">
      <c r="A172" s="10" t="s">
        <v>511</v>
      </c>
      <c r="B172" s="98"/>
      <c r="C172" s="12"/>
      <c r="D172" s="20"/>
      <c r="E172" s="12"/>
      <c r="F172" s="98"/>
      <c r="G172" s="12"/>
      <c r="H172" s="20"/>
      <c r="I172" s="12"/>
      <c r="J172" s="98"/>
      <c r="K172" s="12"/>
      <c r="L172" s="20"/>
      <c r="M172" s="12"/>
      <c r="N172" s="98"/>
      <c r="O172" s="12"/>
      <c r="P172" s="92">
        <f t="shared" si="47"/>
        <v>0</v>
      </c>
      <c r="Q172" s="15">
        <f t="shared" si="48"/>
        <v>0</v>
      </c>
      <c r="R172" s="10" t="s">
        <v>511</v>
      </c>
      <c r="S172" s="98"/>
      <c r="T172" s="12"/>
      <c r="U172" s="20"/>
      <c r="V172" s="12"/>
      <c r="W172" s="98"/>
      <c r="X172" s="12"/>
      <c r="Y172" s="20"/>
      <c r="Z172" s="12"/>
      <c r="AA172" s="98"/>
      <c r="AB172" s="12"/>
      <c r="AC172" s="20"/>
      <c r="AD172" s="12"/>
      <c r="AE172" s="98"/>
      <c r="AF172" s="12"/>
      <c r="AG172" s="92">
        <f t="shared" si="49"/>
        <v>0</v>
      </c>
      <c r="AH172" s="15">
        <f t="shared" si="50"/>
        <v>0</v>
      </c>
      <c r="AI172" s="10" t="s">
        <v>511</v>
      </c>
      <c r="AJ172" s="190"/>
      <c r="AK172" s="190"/>
      <c r="AL172" s="190"/>
      <c r="AM172" s="190"/>
      <c r="AN172" s="190"/>
      <c r="AO172" s="190"/>
      <c r="AP172" s="190"/>
      <c r="AQ172" s="187">
        <f t="shared" si="51"/>
        <v>0</v>
      </c>
      <c r="AR172" s="190">
        <f t="shared" si="52"/>
        <v>0</v>
      </c>
      <c r="AS172" s="190"/>
      <c r="AT172" s="190"/>
      <c r="AU172" s="190">
        <v>0</v>
      </c>
      <c r="AV172" s="190"/>
      <c r="AW172" s="190"/>
      <c r="AX172" s="190"/>
      <c r="AY172" s="190"/>
      <c r="AZ172" s="190">
        <f t="shared" si="53"/>
        <v>0</v>
      </c>
      <c r="BA172" s="190">
        <f t="shared" si="54"/>
        <v>0</v>
      </c>
      <c r="BB172" s="190"/>
      <c r="BE172"/>
      <c r="BF172"/>
      <c r="BG172"/>
      <c r="BH172"/>
      <c r="BI172"/>
    </row>
    <row r="173" spans="1:81">
      <c r="A173" s="10" t="s">
        <v>512</v>
      </c>
      <c r="B173" s="98"/>
      <c r="C173" s="12"/>
      <c r="D173" s="20"/>
      <c r="E173" s="12"/>
      <c r="F173" s="98"/>
      <c r="G173" s="12"/>
      <c r="H173" s="20"/>
      <c r="I173" s="12"/>
      <c r="J173" s="98"/>
      <c r="K173" s="12"/>
      <c r="L173" s="20"/>
      <c r="M173" s="12"/>
      <c r="N173" s="98"/>
      <c r="O173" s="12"/>
      <c r="P173" s="92">
        <f t="shared" si="47"/>
        <v>0</v>
      </c>
      <c r="Q173" s="15">
        <f t="shared" si="48"/>
        <v>0</v>
      </c>
      <c r="R173" s="10" t="s">
        <v>512</v>
      </c>
      <c r="S173" s="98"/>
      <c r="T173" s="12"/>
      <c r="U173" s="20"/>
      <c r="V173" s="12"/>
      <c r="W173" s="98"/>
      <c r="X173" s="12"/>
      <c r="Y173" s="20"/>
      <c r="Z173" s="12"/>
      <c r="AA173" s="98"/>
      <c r="AB173" s="12"/>
      <c r="AC173" s="20"/>
      <c r="AD173" s="12"/>
      <c r="AE173" s="98"/>
      <c r="AF173" s="12"/>
      <c r="AG173" s="92">
        <f t="shared" si="49"/>
        <v>0</v>
      </c>
      <c r="AH173" s="15">
        <f t="shared" si="50"/>
        <v>0</v>
      </c>
      <c r="AI173" s="10" t="s">
        <v>512</v>
      </c>
      <c r="AJ173" s="190"/>
      <c r="AK173" s="190"/>
      <c r="AL173" s="190"/>
      <c r="AM173" s="190"/>
      <c r="AN173" s="190"/>
      <c r="AO173" s="190"/>
      <c r="AP173" s="190"/>
      <c r="AQ173" s="187">
        <f t="shared" si="51"/>
        <v>0</v>
      </c>
      <c r="AR173" s="190">
        <f t="shared" si="52"/>
        <v>0</v>
      </c>
      <c r="AS173" s="190"/>
      <c r="AT173" s="190"/>
      <c r="AU173" s="190">
        <v>0</v>
      </c>
      <c r="AV173" s="190"/>
      <c r="AW173" s="190"/>
      <c r="AX173" s="190"/>
      <c r="AY173" s="190"/>
      <c r="AZ173" s="190">
        <f t="shared" si="53"/>
        <v>0</v>
      </c>
      <c r="BA173" s="190">
        <f t="shared" si="54"/>
        <v>0</v>
      </c>
      <c r="BB173" s="190"/>
      <c r="BE173"/>
      <c r="BF173"/>
      <c r="BH173"/>
      <c r="BI173"/>
    </row>
    <row r="174" spans="1:81">
      <c r="A174" s="10" t="s">
        <v>513</v>
      </c>
      <c r="B174" s="98"/>
      <c r="C174" s="12"/>
      <c r="D174" s="20"/>
      <c r="E174" s="12"/>
      <c r="F174" s="98"/>
      <c r="G174" s="12"/>
      <c r="H174" s="20"/>
      <c r="I174" s="12"/>
      <c r="J174" s="98"/>
      <c r="K174" s="12"/>
      <c r="L174" s="20"/>
      <c r="M174" s="12"/>
      <c r="N174" s="98"/>
      <c r="O174" s="12"/>
      <c r="P174" s="92">
        <f t="shared" si="47"/>
        <v>0</v>
      </c>
      <c r="Q174" s="15">
        <f t="shared" si="48"/>
        <v>0</v>
      </c>
      <c r="R174" s="10" t="s">
        <v>513</v>
      </c>
      <c r="S174" s="98"/>
      <c r="T174" s="12"/>
      <c r="U174" s="20"/>
      <c r="V174" s="12"/>
      <c r="W174" s="98"/>
      <c r="X174" s="12"/>
      <c r="Y174" s="20"/>
      <c r="Z174" s="12"/>
      <c r="AA174" s="98"/>
      <c r="AB174" s="12"/>
      <c r="AC174" s="20"/>
      <c r="AD174" s="12"/>
      <c r="AE174" s="98"/>
      <c r="AF174" s="12"/>
      <c r="AG174" s="92">
        <f t="shared" si="49"/>
        <v>0</v>
      </c>
      <c r="AH174" s="15">
        <f t="shared" si="50"/>
        <v>0</v>
      </c>
      <c r="AI174" s="10" t="s">
        <v>513</v>
      </c>
      <c r="AJ174" s="190"/>
      <c r="AK174" s="190"/>
      <c r="AL174" s="190"/>
      <c r="AM174" s="190"/>
      <c r="AN174" s="190"/>
      <c r="AO174" s="190"/>
      <c r="AP174" s="190"/>
      <c r="AQ174" s="187">
        <f t="shared" si="51"/>
        <v>0</v>
      </c>
      <c r="AR174" s="190">
        <f t="shared" si="52"/>
        <v>0</v>
      </c>
      <c r="AS174" s="190"/>
      <c r="AT174" s="190"/>
      <c r="AU174" s="190">
        <v>0</v>
      </c>
      <c r="AV174" s="190"/>
      <c r="AW174" s="190"/>
      <c r="AX174" s="190"/>
      <c r="AY174" s="190"/>
      <c r="AZ174" s="190">
        <f t="shared" si="53"/>
        <v>0</v>
      </c>
      <c r="BA174" s="190">
        <f t="shared" si="54"/>
        <v>0</v>
      </c>
      <c r="BB174" s="190"/>
      <c r="BE174"/>
      <c r="BF174"/>
      <c r="BH174"/>
      <c r="BI174"/>
    </row>
    <row r="175" spans="1:81">
      <c r="A175" s="10" t="s">
        <v>514</v>
      </c>
      <c r="B175" s="98"/>
      <c r="C175" s="12"/>
      <c r="D175" s="20"/>
      <c r="E175" s="12"/>
      <c r="F175" s="98"/>
      <c r="G175" s="12"/>
      <c r="H175" s="20"/>
      <c r="I175" s="12"/>
      <c r="J175" s="98"/>
      <c r="K175" s="12"/>
      <c r="L175" s="20"/>
      <c r="M175" s="12"/>
      <c r="N175" s="98"/>
      <c r="O175" s="12"/>
      <c r="P175" s="92">
        <f t="shared" si="47"/>
        <v>0</v>
      </c>
      <c r="Q175" s="15">
        <f t="shared" si="48"/>
        <v>0</v>
      </c>
      <c r="R175" s="10" t="s">
        <v>514</v>
      </c>
      <c r="S175" s="98"/>
      <c r="T175" s="12"/>
      <c r="U175" s="20"/>
      <c r="V175" s="12"/>
      <c r="W175" s="98"/>
      <c r="X175" s="12"/>
      <c r="Y175" s="20"/>
      <c r="Z175" s="12"/>
      <c r="AA175" s="98"/>
      <c r="AB175" s="12"/>
      <c r="AC175" s="20"/>
      <c r="AD175" s="12"/>
      <c r="AE175" s="98"/>
      <c r="AF175" s="12"/>
      <c r="AG175" s="92">
        <f t="shared" si="49"/>
        <v>0</v>
      </c>
      <c r="AH175" s="15">
        <f t="shared" si="50"/>
        <v>0</v>
      </c>
      <c r="AI175" s="10" t="s">
        <v>514</v>
      </c>
      <c r="AJ175" s="190"/>
      <c r="AK175" s="190"/>
      <c r="AL175" s="190"/>
      <c r="AM175" s="190"/>
      <c r="AN175" s="190"/>
      <c r="AO175" s="190"/>
      <c r="AP175" s="190"/>
      <c r="AQ175" s="187">
        <f t="shared" si="51"/>
        <v>0</v>
      </c>
      <c r="AR175" s="190">
        <f t="shared" si="52"/>
        <v>0</v>
      </c>
      <c r="AS175" s="190"/>
      <c r="AT175" s="190"/>
      <c r="AU175" s="190">
        <v>0</v>
      </c>
      <c r="AV175" s="190"/>
      <c r="AW175" s="190"/>
      <c r="AX175" s="190"/>
      <c r="AY175" s="190"/>
      <c r="AZ175" s="190">
        <f t="shared" si="53"/>
        <v>0</v>
      </c>
      <c r="BA175" s="190">
        <f t="shared" si="54"/>
        <v>0</v>
      </c>
      <c r="BB175" s="190"/>
      <c r="BE175"/>
      <c r="BF175"/>
      <c r="BH175"/>
      <c r="BI175"/>
    </row>
    <row r="176" spans="1:81">
      <c r="A176" s="10" t="s">
        <v>515</v>
      </c>
      <c r="B176" s="98"/>
      <c r="C176" s="12"/>
      <c r="D176" s="20"/>
      <c r="E176" s="12"/>
      <c r="F176" s="98"/>
      <c r="G176" s="12"/>
      <c r="H176" s="20"/>
      <c r="I176" s="12"/>
      <c r="J176" s="98"/>
      <c r="K176" s="12"/>
      <c r="L176" s="20"/>
      <c r="M176" s="12"/>
      <c r="N176" s="98"/>
      <c r="O176" s="12"/>
      <c r="P176" s="92">
        <f t="shared" si="47"/>
        <v>0</v>
      </c>
      <c r="Q176" s="15">
        <f t="shared" si="48"/>
        <v>0</v>
      </c>
      <c r="R176" s="10" t="s">
        <v>515</v>
      </c>
      <c r="S176" s="98"/>
      <c r="T176" s="12"/>
      <c r="U176" s="20"/>
      <c r="V176" s="12"/>
      <c r="W176" s="98"/>
      <c r="X176" s="12"/>
      <c r="Y176" s="20"/>
      <c r="Z176" s="12"/>
      <c r="AA176" s="98"/>
      <c r="AB176" s="12"/>
      <c r="AC176" s="20"/>
      <c r="AD176" s="12"/>
      <c r="AE176" s="98"/>
      <c r="AF176" s="12"/>
      <c r="AG176" s="92">
        <f t="shared" si="49"/>
        <v>0</v>
      </c>
      <c r="AH176" s="15">
        <f t="shared" si="50"/>
        <v>0</v>
      </c>
      <c r="AI176" s="10" t="s">
        <v>515</v>
      </c>
      <c r="AJ176" s="190"/>
      <c r="AK176" s="190"/>
      <c r="AL176" s="190"/>
      <c r="AM176" s="190"/>
      <c r="AN176" s="190"/>
      <c r="AO176" s="190"/>
      <c r="AP176" s="190"/>
      <c r="AQ176" s="187">
        <f t="shared" si="51"/>
        <v>0</v>
      </c>
      <c r="AR176" s="190">
        <f t="shared" si="52"/>
        <v>0</v>
      </c>
      <c r="AS176" s="190"/>
      <c r="AT176" s="190"/>
      <c r="AU176" s="190">
        <v>0</v>
      </c>
      <c r="AV176" s="190"/>
      <c r="AW176" s="190"/>
      <c r="AX176" s="190"/>
      <c r="AY176" s="190"/>
      <c r="AZ176" s="190">
        <f t="shared" si="53"/>
        <v>0</v>
      </c>
      <c r="BA176" s="190">
        <f t="shared" si="54"/>
        <v>0</v>
      </c>
      <c r="BB176" s="190"/>
      <c r="BE176"/>
      <c r="BF176"/>
      <c r="BH176"/>
    </row>
    <row r="177" spans="1:55">
      <c r="A177" s="10" t="s">
        <v>516</v>
      </c>
      <c r="B177" s="98"/>
      <c r="C177" s="12"/>
      <c r="D177" s="20"/>
      <c r="E177" s="12"/>
      <c r="F177" s="98"/>
      <c r="G177" s="12"/>
      <c r="H177" s="20"/>
      <c r="I177" s="12"/>
      <c r="J177" s="98"/>
      <c r="K177" s="12"/>
      <c r="L177" s="20"/>
      <c r="M177" s="12"/>
      <c r="N177" s="98"/>
      <c r="O177" s="12"/>
      <c r="P177" s="92">
        <f t="shared" si="47"/>
        <v>0</v>
      </c>
      <c r="Q177" s="15">
        <f t="shared" si="48"/>
        <v>0</v>
      </c>
      <c r="R177" s="10" t="s">
        <v>516</v>
      </c>
      <c r="S177" s="98"/>
      <c r="T177" s="12"/>
      <c r="U177" s="20"/>
      <c r="V177" s="12"/>
      <c r="W177" s="98"/>
      <c r="X177" s="12"/>
      <c r="Y177" s="20"/>
      <c r="Z177" s="12"/>
      <c r="AA177" s="98"/>
      <c r="AB177" s="12"/>
      <c r="AC177" s="20"/>
      <c r="AD177" s="12"/>
      <c r="AE177" s="98"/>
      <c r="AF177" s="12"/>
      <c r="AG177" s="92">
        <f t="shared" si="49"/>
        <v>0</v>
      </c>
      <c r="AH177" s="15">
        <f t="shared" si="50"/>
        <v>0</v>
      </c>
      <c r="AI177" s="10" t="s">
        <v>516</v>
      </c>
      <c r="AJ177" s="190"/>
      <c r="AK177" s="190"/>
      <c r="AL177" s="190"/>
      <c r="AM177" s="190"/>
      <c r="AN177" s="190"/>
      <c r="AO177" s="190"/>
      <c r="AP177" s="190"/>
      <c r="AQ177" s="187">
        <f t="shared" si="51"/>
        <v>0</v>
      </c>
      <c r="AR177" s="190">
        <f t="shared" si="52"/>
        <v>0</v>
      </c>
      <c r="AS177" s="190"/>
      <c r="AT177" s="190"/>
      <c r="AU177" s="190">
        <v>0</v>
      </c>
      <c r="AV177" s="190"/>
      <c r="AW177" s="190"/>
      <c r="AX177" s="190"/>
      <c r="AY177" s="190"/>
      <c r="AZ177" s="190">
        <f t="shared" si="53"/>
        <v>0</v>
      </c>
      <c r="BA177" s="190">
        <f t="shared" si="54"/>
        <v>0</v>
      </c>
      <c r="BB177" s="190"/>
    </row>
    <row r="178" spans="1:55">
      <c r="A178" s="10" t="s">
        <v>517</v>
      </c>
      <c r="B178" s="98">
        <v>9</v>
      </c>
      <c r="C178" s="12">
        <v>21</v>
      </c>
      <c r="D178" s="20"/>
      <c r="E178" s="12"/>
      <c r="F178" s="98"/>
      <c r="G178" s="12"/>
      <c r="H178" s="20">
        <v>6</v>
      </c>
      <c r="I178" s="12">
        <v>8</v>
      </c>
      <c r="J178" s="98"/>
      <c r="K178" s="12"/>
      <c r="L178" s="20"/>
      <c r="M178" s="12"/>
      <c r="N178" s="98">
        <v>9</v>
      </c>
      <c r="O178" s="12">
        <v>4</v>
      </c>
      <c r="P178" s="92">
        <f t="shared" si="47"/>
        <v>24</v>
      </c>
      <c r="Q178" s="15">
        <f t="shared" si="48"/>
        <v>33</v>
      </c>
      <c r="R178" s="10" t="s">
        <v>517</v>
      </c>
      <c r="S178" s="98"/>
      <c r="T178" s="12"/>
      <c r="U178" s="20"/>
      <c r="V178" s="12"/>
      <c r="W178" s="98"/>
      <c r="X178" s="12"/>
      <c r="Y178" s="20"/>
      <c r="Z178" s="12">
        <v>1</v>
      </c>
      <c r="AA178" s="98"/>
      <c r="AB178" s="12"/>
      <c r="AC178" s="20"/>
      <c r="AD178" s="12"/>
      <c r="AE178" s="98">
        <v>1</v>
      </c>
      <c r="AF178" s="12">
        <v>2</v>
      </c>
      <c r="AG178" s="92">
        <f t="shared" si="49"/>
        <v>1</v>
      </c>
      <c r="AH178" s="15">
        <f t="shared" si="50"/>
        <v>3</v>
      </c>
      <c r="AI178" s="10" t="s">
        <v>517</v>
      </c>
      <c r="AJ178" s="190"/>
      <c r="AK178" s="190"/>
      <c r="AL178" s="190"/>
      <c r="AM178" s="190"/>
      <c r="AN178" s="190"/>
      <c r="AO178" s="190"/>
      <c r="AP178" s="190"/>
      <c r="AQ178" s="187">
        <f t="shared" si="51"/>
        <v>0</v>
      </c>
      <c r="AR178" s="190">
        <f t="shared" si="52"/>
        <v>0</v>
      </c>
      <c r="AS178" s="190"/>
      <c r="AT178" s="190"/>
      <c r="AU178" s="190">
        <v>8</v>
      </c>
      <c r="AV178" s="190"/>
      <c r="AW178" s="190"/>
      <c r="AX178" s="190"/>
      <c r="AY178" s="190"/>
      <c r="AZ178" s="190">
        <f t="shared" si="53"/>
        <v>8</v>
      </c>
      <c r="BA178" s="190">
        <f t="shared" si="54"/>
        <v>1</v>
      </c>
      <c r="BB178" s="190">
        <v>1</v>
      </c>
    </row>
    <row r="179" spans="1:55">
      <c r="A179" s="10" t="s">
        <v>518</v>
      </c>
      <c r="B179" s="98"/>
      <c r="C179" s="12"/>
      <c r="D179" s="20"/>
      <c r="E179" s="12"/>
      <c r="F179" s="98"/>
      <c r="G179" s="12"/>
      <c r="H179" s="20"/>
      <c r="I179" s="12"/>
      <c r="J179" s="98"/>
      <c r="K179" s="12"/>
      <c r="L179" s="20"/>
      <c r="M179" s="12"/>
      <c r="N179" s="98"/>
      <c r="O179" s="12"/>
      <c r="P179" s="92">
        <f t="shared" si="47"/>
        <v>0</v>
      </c>
      <c r="Q179" s="15">
        <f t="shared" si="48"/>
        <v>0</v>
      </c>
      <c r="R179" s="10" t="s">
        <v>518</v>
      </c>
      <c r="S179" s="98"/>
      <c r="T179" s="12"/>
      <c r="U179" s="20"/>
      <c r="V179" s="12"/>
      <c r="W179" s="98"/>
      <c r="X179" s="12"/>
      <c r="Y179" s="20"/>
      <c r="Z179" s="12"/>
      <c r="AA179" s="98"/>
      <c r="AB179" s="12"/>
      <c r="AC179" s="20"/>
      <c r="AD179" s="12"/>
      <c r="AE179" s="98"/>
      <c r="AF179" s="12"/>
      <c r="AG179" s="92">
        <f t="shared" si="49"/>
        <v>0</v>
      </c>
      <c r="AH179" s="15">
        <f t="shared" si="50"/>
        <v>0</v>
      </c>
      <c r="AI179" s="10" t="s">
        <v>518</v>
      </c>
      <c r="AJ179" s="190"/>
      <c r="AK179" s="190"/>
      <c r="AL179" s="190"/>
      <c r="AM179" s="190"/>
      <c r="AN179" s="190"/>
      <c r="AO179" s="190"/>
      <c r="AP179" s="190"/>
      <c r="AQ179" s="187">
        <f t="shared" si="51"/>
        <v>0</v>
      </c>
      <c r="AR179" s="190">
        <f t="shared" si="52"/>
        <v>0</v>
      </c>
      <c r="AS179" s="190"/>
      <c r="AT179" s="190"/>
      <c r="AU179" s="190">
        <v>0</v>
      </c>
      <c r="AV179" s="190"/>
      <c r="AW179" s="190"/>
      <c r="AX179" s="190"/>
      <c r="AY179" s="190"/>
      <c r="AZ179" s="190">
        <f t="shared" si="53"/>
        <v>0</v>
      </c>
      <c r="BA179" s="190">
        <f t="shared" si="54"/>
        <v>0</v>
      </c>
      <c r="BB179" s="190"/>
    </row>
    <row r="180" spans="1:55">
      <c r="A180" s="10" t="s">
        <v>519</v>
      </c>
      <c r="B180" s="98"/>
      <c r="C180" s="12"/>
      <c r="D180" s="20"/>
      <c r="E180" s="12"/>
      <c r="F180" s="98"/>
      <c r="G180" s="12"/>
      <c r="H180" s="20"/>
      <c r="I180" s="12"/>
      <c r="J180" s="98"/>
      <c r="K180" s="12"/>
      <c r="L180" s="20"/>
      <c r="M180" s="12"/>
      <c r="N180" s="98"/>
      <c r="O180" s="12"/>
      <c r="P180" s="92">
        <f t="shared" si="47"/>
        <v>0</v>
      </c>
      <c r="Q180" s="15">
        <f t="shared" si="48"/>
        <v>0</v>
      </c>
      <c r="R180" s="10" t="s">
        <v>519</v>
      </c>
      <c r="S180" s="98"/>
      <c r="T180" s="12"/>
      <c r="U180" s="20"/>
      <c r="V180" s="12"/>
      <c r="W180" s="98"/>
      <c r="X180" s="12"/>
      <c r="Y180" s="20"/>
      <c r="Z180" s="12"/>
      <c r="AA180" s="98"/>
      <c r="AB180" s="12"/>
      <c r="AC180" s="20"/>
      <c r="AD180" s="12"/>
      <c r="AE180" s="98"/>
      <c r="AF180" s="12"/>
      <c r="AG180" s="92">
        <f t="shared" si="49"/>
        <v>0</v>
      </c>
      <c r="AH180" s="15">
        <f t="shared" si="50"/>
        <v>0</v>
      </c>
      <c r="AI180" s="10" t="s">
        <v>519</v>
      </c>
      <c r="AJ180" s="190"/>
      <c r="AK180" s="190"/>
      <c r="AL180" s="190"/>
      <c r="AM180" s="190"/>
      <c r="AN180" s="190"/>
      <c r="AO180" s="190"/>
      <c r="AP180" s="190"/>
      <c r="AQ180" s="187">
        <f t="shared" si="51"/>
        <v>0</v>
      </c>
      <c r="AR180" s="190">
        <f t="shared" si="52"/>
        <v>0</v>
      </c>
      <c r="AS180" s="190"/>
      <c r="AT180" s="190"/>
      <c r="AU180" s="190">
        <v>0</v>
      </c>
      <c r="AV180" s="190"/>
      <c r="AW180" s="190"/>
      <c r="AX180" s="190"/>
      <c r="AY180" s="190"/>
      <c r="AZ180" s="190">
        <f t="shared" si="53"/>
        <v>0</v>
      </c>
      <c r="BA180" s="190">
        <f t="shared" si="54"/>
        <v>0</v>
      </c>
      <c r="BB180" s="190"/>
    </row>
    <row r="181" spans="1:55">
      <c r="A181" s="10" t="s">
        <v>520</v>
      </c>
      <c r="B181" s="98"/>
      <c r="C181" s="12"/>
      <c r="D181" s="20"/>
      <c r="E181" s="12"/>
      <c r="F181" s="98"/>
      <c r="G181" s="12"/>
      <c r="H181" s="20"/>
      <c r="I181" s="12"/>
      <c r="J181" s="98"/>
      <c r="K181" s="12"/>
      <c r="L181" s="20"/>
      <c r="M181" s="12"/>
      <c r="N181" s="98"/>
      <c r="O181" s="12"/>
      <c r="P181" s="92">
        <f t="shared" si="47"/>
        <v>0</v>
      </c>
      <c r="Q181" s="15">
        <f t="shared" si="48"/>
        <v>0</v>
      </c>
      <c r="R181" s="10" t="s">
        <v>520</v>
      </c>
      <c r="S181" s="98"/>
      <c r="T181" s="12"/>
      <c r="U181" s="20"/>
      <c r="V181" s="12"/>
      <c r="W181" s="98"/>
      <c r="X181" s="12"/>
      <c r="Y181" s="20"/>
      <c r="Z181" s="12"/>
      <c r="AA181" s="98"/>
      <c r="AB181" s="12"/>
      <c r="AC181" s="20"/>
      <c r="AD181" s="12"/>
      <c r="AE181" s="98"/>
      <c r="AF181" s="12"/>
      <c r="AG181" s="92">
        <f t="shared" si="49"/>
        <v>0</v>
      </c>
      <c r="AH181" s="15">
        <f t="shared" si="50"/>
        <v>0</v>
      </c>
      <c r="AI181" s="10" t="s">
        <v>520</v>
      </c>
      <c r="AJ181" s="190"/>
      <c r="AK181" s="190"/>
      <c r="AL181" s="190"/>
      <c r="AM181" s="190"/>
      <c r="AN181" s="190"/>
      <c r="AO181" s="190"/>
      <c r="AP181" s="190"/>
      <c r="AQ181" s="187">
        <f t="shared" si="51"/>
        <v>0</v>
      </c>
      <c r="AR181" s="190">
        <f t="shared" si="52"/>
        <v>0</v>
      </c>
      <c r="AS181" s="190"/>
      <c r="AT181" s="190"/>
      <c r="AU181" s="190">
        <v>0</v>
      </c>
      <c r="AV181" s="190"/>
      <c r="AW181" s="190"/>
      <c r="AX181" s="190"/>
      <c r="AY181" s="190"/>
      <c r="AZ181" s="190">
        <f t="shared" si="53"/>
        <v>0</v>
      </c>
      <c r="BA181" s="190">
        <f t="shared" si="54"/>
        <v>0</v>
      </c>
      <c r="BB181" s="190"/>
    </row>
    <row r="182" spans="1:55">
      <c r="A182" s="10" t="s">
        <v>521</v>
      </c>
      <c r="B182" s="98"/>
      <c r="C182" s="12"/>
      <c r="D182" s="20"/>
      <c r="E182" s="12"/>
      <c r="F182" s="98"/>
      <c r="G182" s="12"/>
      <c r="H182" s="20"/>
      <c r="I182" s="12"/>
      <c r="J182" s="98"/>
      <c r="K182" s="12"/>
      <c r="L182" s="20"/>
      <c r="M182" s="12"/>
      <c r="N182" s="98"/>
      <c r="O182" s="12"/>
      <c r="P182" s="92">
        <f t="shared" si="47"/>
        <v>0</v>
      </c>
      <c r="Q182" s="15">
        <f t="shared" si="48"/>
        <v>0</v>
      </c>
      <c r="R182" s="10" t="s">
        <v>521</v>
      </c>
      <c r="S182" s="98"/>
      <c r="T182" s="12"/>
      <c r="U182" s="20"/>
      <c r="V182" s="12"/>
      <c r="W182" s="98"/>
      <c r="X182" s="12"/>
      <c r="Y182" s="20"/>
      <c r="Z182" s="12"/>
      <c r="AA182" s="98"/>
      <c r="AB182" s="12"/>
      <c r="AC182" s="20"/>
      <c r="AD182" s="12"/>
      <c r="AE182" s="98"/>
      <c r="AF182" s="12"/>
      <c r="AG182" s="92">
        <f t="shared" si="49"/>
        <v>0</v>
      </c>
      <c r="AH182" s="15">
        <f t="shared" si="50"/>
        <v>0</v>
      </c>
      <c r="AI182" s="10" t="s">
        <v>521</v>
      </c>
      <c r="AJ182" s="190"/>
      <c r="AK182" s="190"/>
      <c r="AL182" s="190"/>
      <c r="AM182" s="190"/>
      <c r="AN182" s="190"/>
      <c r="AO182" s="190"/>
      <c r="AP182" s="190"/>
      <c r="AQ182" s="187">
        <f t="shared" si="51"/>
        <v>0</v>
      </c>
      <c r="AR182" s="190">
        <f t="shared" si="52"/>
        <v>0</v>
      </c>
      <c r="AS182" s="190"/>
      <c r="AT182" s="190"/>
      <c r="AU182" s="190">
        <v>0</v>
      </c>
      <c r="AV182" s="190"/>
      <c r="AW182" s="190"/>
      <c r="AX182" s="190"/>
      <c r="AY182" s="190"/>
      <c r="AZ182" s="190">
        <f t="shared" si="53"/>
        <v>0</v>
      </c>
      <c r="BA182" s="190">
        <f t="shared" si="54"/>
        <v>0</v>
      </c>
      <c r="BB182" s="190"/>
    </row>
    <row r="183" spans="1:55">
      <c r="A183" s="10" t="s">
        <v>522</v>
      </c>
      <c r="B183" s="98"/>
      <c r="C183" s="12"/>
      <c r="D183" s="20"/>
      <c r="E183" s="12"/>
      <c r="F183" s="98"/>
      <c r="G183" s="12"/>
      <c r="H183" s="20"/>
      <c r="I183" s="12"/>
      <c r="J183" s="98"/>
      <c r="K183" s="12"/>
      <c r="L183" s="20"/>
      <c r="M183" s="12"/>
      <c r="N183" s="98"/>
      <c r="O183" s="12"/>
      <c r="P183" s="92">
        <f t="shared" si="47"/>
        <v>0</v>
      </c>
      <c r="Q183" s="15">
        <f t="shared" si="48"/>
        <v>0</v>
      </c>
      <c r="R183" s="10" t="s">
        <v>522</v>
      </c>
      <c r="S183" s="98"/>
      <c r="T183" s="12"/>
      <c r="U183" s="20"/>
      <c r="V183" s="12"/>
      <c r="W183" s="98"/>
      <c r="X183" s="12"/>
      <c r="Y183" s="20"/>
      <c r="Z183" s="12"/>
      <c r="AA183" s="98"/>
      <c r="AB183" s="12"/>
      <c r="AC183" s="20"/>
      <c r="AD183" s="12"/>
      <c r="AE183" s="98"/>
      <c r="AF183" s="12"/>
      <c r="AG183" s="92">
        <f t="shared" si="49"/>
        <v>0</v>
      </c>
      <c r="AH183" s="15">
        <f t="shared" si="50"/>
        <v>0</v>
      </c>
      <c r="AI183" s="10" t="s">
        <v>522</v>
      </c>
      <c r="AJ183" s="190"/>
      <c r="AK183" s="190"/>
      <c r="AL183" s="190"/>
      <c r="AM183" s="190"/>
      <c r="AN183" s="190"/>
      <c r="AO183" s="190"/>
      <c r="AP183" s="190"/>
      <c r="AQ183" s="187">
        <f t="shared" si="51"/>
        <v>0</v>
      </c>
      <c r="AR183" s="190">
        <f t="shared" si="52"/>
        <v>0</v>
      </c>
      <c r="AS183" s="190"/>
      <c r="AT183" s="190"/>
      <c r="AU183" s="190">
        <v>0</v>
      </c>
      <c r="AV183" s="190"/>
      <c r="AW183" s="190"/>
      <c r="AX183" s="190"/>
      <c r="AY183" s="190"/>
      <c r="AZ183" s="190">
        <f t="shared" si="53"/>
        <v>0</v>
      </c>
      <c r="BA183" s="190">
        <f t="shared" si="54"/>
        <v>0</v>
      </c>
      <c r="BB183" s="190"/>
    </row>
    <row r="184" spans="1:55">
      <c r="A184" s="10" t="s">
        <v>523</v>
      </c>
      <c r="B184" s="39">
        <v>59</v>
      </c>
      <c r="C184" s="39">
        <v>60</v>
      </c>
      <c r="D184" s="39">
        <v>26</v>
      </c>
      <c r="E184" s="39">
        <v>21</v>
      </c>
      <c r="F184" s="39">
        <v>13</v>
      </c>
      <c r="G184" s="39">
        <v>17</v>
      </c>
      <c r="H184" s="39">
        <v>0</v>
      </c>
      <c r="I184" s="39">
        <v>0</v>
      </c>
      <c r="J184" s="39">
        <v>31</v>
      </c>
      <c r="K184" s="39">
        <v>52</v>
      </c>
      <c r="L184" s="39">
        <v>0</v>
      </c>
      <c r="M184" s="39">
        <v>0</v>
      </c>
      <c r="N184" s="39">
        <v>19</v>
      </c>
      <c r="O184" s="39">
        <v>13</v>
      </c>
      <c r="P184" s="99">
        <f t="shared" si="47"/>
        <v>148</v>
      </c>
      <c r="Q184" s="99">
        <f t="shared" si="48"/>
        <v>163</v>
      </c>
      <c r="R184" s="10" t="s">
        <v>523</v>
      </c>
      <c r="S184" s="39">
        <v>1</v>
      </c>
      <c r="T184" s="39">
        <v>1</v>
      </c>
      <c r="U184" s="39">
        <v>2</v>
      </c>
      <c r="V184" s="39">
        <v>3</v>
      </c>
      <c r="W184" s="39">
        <v>2</v>
      </c>
      <c r="X184" s="39">
        <v>3</v>
      </c>
      <c r="Y184" s="39">
        <v>0</v>
      </c>
      <c r="Z184" s="39">
        <v>0</v>
      </c>
      <c r="AA184" s="39">
        <v>10</v>
      </c>
      <c r="AB184" s="39">
        <v>26</v>
      </c>
      <c r="AC184" s="39">
        <v>0</v>
      </c>
      <c r="AD184" s="39">
        <v>0</v>
      </c>
      <c r="AE184" s="39">
        <v>4</v>
      </c>
      <c r="AF184" s="39">
        <v>5</v>
      </c>
      <c r="AG184" s="99">
        <f t="shared" si="49"/>
        <v>19</v>
      </c>
      <c r="AH184" s="99">
        <f t="shared" si="50"/>
        <v>38</v>
      </c>
      <c r="AI184" s="10" t="s">
        <v>523</v>
      </c>
      <c r="AJ184" s="190"/>
      <c r="AK184" s="190"/>
      <c r="AL184" s="190"/>
      <c r="AM184" s="190"/>
      <c r="AN184" s="190"/>
      <c r="AO184" s="190"/>
      <c r="AP184" s="190"/>
      <c r="AQ184" s="187">
        <f t="shared" si="51"/>
        <v>0</v>
      </c>
      <c r="AR184" s="190">
        <f t="shared" si="52"/>
        <v>0</v>
      </c>
      <c r="AS184" s="190"/>
      <c r="AT184" s="190"/>
      <c r="AU184" s="190">
        <v>20</v>
      </c>
      <c r="AV184" s="190"/>
      <c r="AW184" s="190"/>
      <c r="AX184" s="190"/>
      <c r="AY184" s="190"/>
      <c r="AZ184" s="190">
        <f t="shared" si="53"/>
        <v>20</v>
      </c>
      <c r="BA184" s="190">
        <f t="shared" si="54"/>
        <v>2</v>
      </c>
      <c r="BB184" s="190">
        <v>2</v>
      </c>
    </row>
    <row r="185" spans="1:55">
      <c r="A185" s="10" t="s">
        <v>524</v>
      </c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99">
        <f t="shared" si="47"/>
        <v>0</v>
      </c>
      <c r="Q185" s="99">
        <f t="shared" si="48"/>
        <v>0</v>
      </c>
      <c r="R185" s="10" t="s">
        <v>524</v>
      </c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99">
        <f t="shared" si="49"/>
        <v>0</v>
      </c>
      <c r="AH185" s="99">
        <f t="shared" si="50"/>
        <v>0</v>
      </c>
      <c r="AI185" s="10" t="s">
        <v>524</v>
      </c>
      <c r="AJ185" s="190"/>
      <c r="AK185" s="190"/>
      <c r="AL185" s="190"/>
      <c r="AM185" s="190"/>
      <c r="AN185" s="190"/>
      <c r="AO185" s="190"/>
      <c r="AP185" s="190"/>
      <c r="AQ185" s="187">
        <f t="shared" si="51"/>
        <v>0</v>
      </c>
      <c r="AR185" s="190">
        <f t="shared" si="52"/>
        <v>0</v>
      </c>
      <c r="AS185" s="190"/>
      <c r="AT185" s="190"/>
      <c r="AU185" s="190">
        <v>0</v>
      </c>
      <c r="AV185" s="190"/>
      <c r="AW185" s="190"/>
      <c r="AX185" s="190"/>
      <c r="AY185" s="190"/>
      <c r="AZ185" s="190">
        <f t="shared" si="53"/>
        <v>0</v>
      </c>
      <c r="BA185" s="190">
        <f t="shared" si="54"/>
        <v>0</v>
      </c>
      <c r="BB185" s="190"/>
    </row>
    <row r="186" spans="1:55">
      <c r="A186" s="10" t="s">
        <v>525</v>
      </c>
      <c r="B186" s="98">
        <v>83</v>
      </c>
      <c r="C186" s="12">
        <v>88</v>
      </c>
      <c r="D186" s="20">
        <v>7</v>
      </c>
      <c r="E186" s="12">
        <v>20</v>
      </c>
      <c r="F186" s="98"/>
      <c r="G186" s="12"/>
      <c r="H186" s="20">
        <v>48</v>
      </c>
      <c r="I186" s="12">
        <v>33</v>
      </c>
      <c r="J186" s="98">
        <v>26</v>
      </c>
      <c r="K186" s="12">
        <v>22</v>
      </c>
      <c r="L186" s="20"/>
      <c r="M186" s="12"/>
      <c r="N186" s="98">
        <v>53</v>
      </c>
      <c r="O186" s="12">
        <v>29</v>
      </c>
      <c r="P186" s="92">
        <f t="shared" si="47"/>
        <v>217</v>
      </c>
      <c r="Q186" s="15">
        <f t="shared" si="48"/>
        <v>192</v>
      </c>
      <c r="R186" s="10" t="s">
        <v>525</v>
      </c>
      <c r="S186" s="98">
        <v>4</v>
      </c>
      <c r="T186" s="12">
        <v>7</v>
      </c>
      <c r="U186" s="20"/>
      <c r="V186" s="12"/>
      <c r="W186" s="98"/>
      <c r="X186" s="12"/>
      <c r="Y186" s="20"/>
      <c r="Z186" s="12"/>
      <c r="AA186" s="98">
        <v>4</v>
      </c>
      <c r="AB186" s="12">
        <v>8</v>
      </c>
      <c r="AC186" s="20"/>
      <c r="AD186" s="12"/>
      <c r="AE186" s="98">
        <v>4</v>
      </c>
      <c r="AF186" s="12">
        <v>7</v>
      </c>
      <c r="AG186" s="92">
        <f t="shared" si="49"/>
        <v>12</v>
      </c>
      <c r="AH186" s="15">
        <f t="shared" si="50"/>
        <v>22</v>
      </c>
      <c r="AI186" s="10" t="s">
        <v>525</v>
      </c>
      <c r="AJ186" s="190"/>
      <c r="AK186" s="190"/>
      <c r="AL186" s="190"/>
      <c r="AM186" s="190"/>
      <c r="AN186" s="190"/>
      <c r="AO186" s="190"/>
      <c r="AP186" s="190"/>
      <c r="AQ186" s="187">
        <f t="shared" si="51"/>
        <v>0</v>
      </c>
      <c r="AR186" s="190">
        <f t="shared" si="52"/>
        <v>0</v>
      </c>
      <c r="AS186" s="190"/>
      <c r="AT186" s="190"/>
      <c r="AU186" s="190">
        <v>8</v>
      </c>
      <c r="AV186" s="190"/>
      <c r="AW186" s="190"/>
      <c r="AX186" s="190"/>
      <c r="AY186" s="190"/>
      <c r="AZ186" s="190">
        <f t="shared" si="53"/>
        <v>8</v>
      </c>
      <c r="BA186" s="190">
        <f t="shared" si="54"/>
        <v>1</v>
      </c>
      <c r="BB186" s="190">
        <v>1</v>
      </c>
      <c r="BC186" s="190"/>
    </row>
    <row r="187" spans="1:55">
      <c r="A187" s="10" t="s">
        <v>526</v>
      </c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99">
        <f t="shared" si="47"/>
        <v>0</v>
      </c>
      <c r="Q187" s="99">
        <f t="shared" si="48"/>
        <v>0</v>
      </c>
      <c r="R187" s="10" t="s">
        <v>526</v>
      </c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99">
        <f t="shared" si="49"/>
        <v>0</v>
      </c>
      <c r="AH187" s="99">
        <f t="shared" si="50"/>
        <v>0</v>
      </c>
      <c r="AI187" s="10" t="s">
        <v>526</v>
      </c>
      <c r="AJ187" s="190"/>
      <c r="AK187" s="190"/>
      <c r="AL187" s="190"/>
      <c r="AM187" s="190"/>
      <c r="AN187" s="190"/>
      <c r="AO187" s="190"/>
      <c r="AP187" s="190"/>
      <c r="AQ187" s="187">
        <f t="shared" si="51"/>
        <v>0</v>
      </c>
      <c r="AR187" s="190">
        <f t="shared" si="52"/>
        <v>0</v>
      </c>
      <c r="AS187" s="190"/>
      <c r="AT187" s="190"/>
      <c r="AU187" s="190"/>
      <c r="AV187" s="190"/>
      <c r="AW187" s="190"/>
      <c r="AX187" s="190"/>
      <c r="AY187" s="190"/>
      <c r="AZ187" s="190">
        <f t="shared" si="53"/>
        <v>0</v>
      </c>
      <c r="BA187" s="190">
        <f t="shared" si="54"/>
        <v>0</v>
      </c>
      <c r="BB187" s="190"/>
    </row>
    <row r="188" spans="1:55">
      <c r="A188" s="8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8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>
        <f t="shared" si="53"/>
        <v>0</v>
      </c>
      <c r="BA188" s="188"/>
      <c r="BB188" s="188"/>
    </row>
    <row r="189" spans="1:55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  <c r="AV189" s="159"/>
      <c r="AW189" s="159"/>
      <c r="AX189" s="159"/>
      <c r="AY189" s="159"/>
      <c r="AZ189" s="159"/>
      <c r="BA189" s="159"/>
      <c r="BB189" s="159"/>
    </row>
    <row r="191" spans="1:55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</row>
    <row r="192" spans="1:55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</row>
    <row r="193" spans="1:46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R193"/>
      <c r="AS193"/>
      <c r="AT193"/>
    </row>
    <row r="194" spans="1:46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R194"/>
      <c r="AS194"/>
      <c r="AT194"/>
    </row>
    <row r="195" spans="1:46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R195"/>
      <c r="AS195"/>
      <c r="AT195"/>
    </row>
    <row r="196" spans="1:46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R196"/>
      <c r="AS196"/>
      <c r="AT196"/>
    </row>
    <row r="197" spans="1:46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R197"/>
      <c r="AS197"/>
      <c r="AT197"/>
    </row>
    <row r="198" spans="1:46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R198"/>
      <c r="AS198"/>
      <c r="AT198"/>
    </row>
    <row r="199" spans="1:46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</row>
    <row r="200" spans="1:46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</row>
    <row r="201" spans="1:46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</row>
    <row r="202" spans="1:46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</row>
    <row r="203" spans="1:46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</row>
    <row r="204" spans="1:46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</row>
    <row r="205" spans="1:46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</row>
    <row r="206" spans="1:46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</row>
    <row r="207" spans="1:46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</row>
    <row r="208" spans="1:46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</row>
    <row r="209" spans="1:35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78"/>
      <c r="AH209" s="78"/>
      <c r="AI209" s="78"/>
    </row>
    <row r="210" spans="1:3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</row>
    <row r="211" spans="1:3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</row>
    <row r="212" spans="1:3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</row>
    <row r="213" spans="1:3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AG213" s="103"/>
      <c r="AH213" s="103"/>
      <c r="AI213" s="103"/>
    </row>
  </sheetData>
  <phoneticPr fontId="0" type="noConversion"/>
  <printOptions gridLines="1" gridLinesSet="0"/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>
    <oddHeader>&amp;A</oddHeader>
    <oddFooter>Page &amp;P</oddFooter>
  </headerFooter>
  <rowBreaks count="4" manualBreakCount="4">
    <brk id="32" max="16383" man="1"/>
    <brk id="54" max="16383" man="1"/>
    <brk id="90" max="16383" man="1"/>
    <brk id="15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88"/>
  <sheetViews>
    <sheetView showZeros="0" zoomScale="75" workbookViewId="0">
      <pane xSplit="1" ySplit="8" topLeftCell="Z72" activePane="bottomRight" state="frozen"/>
      <selection pane="topRight" activeCell="B1" sqref="B1"/>
      <selection pane="bottomLeft" activeCell="A9" sqref="A9"/>
      <selection pane="bottomRight" activeCell="AK87" sqref="AK87"/>
    </sheetView>
  </sheetViews>
  <sheetFormatPr baseColWidth="10" defaultRowHeight="12.75"/>
  <cols>
    <col min="1" max="1" width="27" style="398" customWidth="1"/>
    <col min="2" max="11" width="9.42578125" style="343" customWidth="1"/>
    <col min="12" max="12" width="29.28515625" style="397" customWidth="1"/>
    <col min="13" max="22" width="8.85546875" style="343" customWidth="1"/>
    <col min="23" max="23" width="24.5703125" style="397" customWidth="1"/>
    <col min="24" max="24" width="7.42578125" style="343" customWidth="1"/>
    <col min="25" max="29" width="6.5703125" style="343" customWidth="1"/>
    <col min="30" max="30" width="7.7109375" style="343" customWidth="1"/>
    <col min="31" max="31" width="7.85546875" style="343" customWidth="1"/>
    <col min="32" max="32" width="0.7109375" style="343" hidden="1" customWidth="1"/>
    <col min="33" max="33" width="7.140625" style="343" customWidth="1"/>
    <col min="34" max="34" width="7.7109375" style="343" customWidth="1"/>
    <col min="35" max="36" width="8" style="343" customWidth="1"/>
    <col min="37" max="38" width="7.140625" style="343" customWidth="1"/>
    <col min="39" max="16384" width="11.42578125" style="343"/>
  </cols>
  <sheetData>
    <row r="1" spans="1:38">
      <c r="A1" s="328" t="s">
        <v>258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1085" t="s">
        <v>259</v>
      </c>
      <c r="M1" s="1085"/>
      <c r="N1" s="1085"/>
      <c r="O1" s="1085"/>
      <c r="P1" s="1085"/>
      <c r="Q1" s="1085"/>
      <c r="R1" s="1085"/>
      <c r="S1" s="1085"/>
      <c r="T1" s="1085"/>
      <c r="U1" s="1085"/>
      <c r="V1" s="1085"/>
      <c r="W1" s="1085" t="s">
        <v>288</v>
      </c>
      <c r="X1" s="1085"/>
      <c r="Y1" s="1085"/>
      <c r="Z1" s="1085"/>
      <c r="AA1" s="1085"/>
      <c r="AB1" s="1085"/>
      <c r="AC1" s="1085"/>
      <c r="AD1" s="1085"/>
      <c r="AE1" s="1085"/>
      <c r="AF1" s="1085"/>
      <c r="AG1" s="1085"/>
      <c r="AH1" s="1085"/>
      <c r="AI1" s="1085"/>
      <c r="AJ1" s="1085"/>
      <c r="AK1" s="1085"/>
      <c r="AL1" s="1085"/>
    </row>
    <row r="2" spans="1:38">
      <c r="A2" s="328" t="s">
        <v>998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1085" t="s">
        <v>998</v>
      </c>
      <c r="M2" s="1085"/>
      <c r="N2" s="1085"/>
      <c r="O2" s="1085"/>
      <c r="P2" s="1085"/>
      <c r="Q2" s="1085"/>
      <c r="R2" s="1085"/>
      <c r="S2" s="1085"/>
      <c r="T2" s="1085"/>
      <c r="U2" s="1085"/>
      <c r="V2" s="1085"/>
      <c r="W2" s="1085" t="s">
        <v>996</v>
      </c>
      <c r="X2" s="1085"/>
      <c r="Y2" s="1085"/>
      <c r="Z2" s="1085"/>
      <c r="AA2" s="1085"/>
      <c r="AB2" s="1085"/>
      <c r="AC2" s="1085"/>
      <c r="AD2" s="1085"/>
      <c r="AE2" s="1085"/>
      <c r="AF2" s="1085"/>
      <c r="AG2" s="1085"/>
      <c r="AH2" s="1085"/>
      <c r="AI2" s="1085"/>
      <c r="AJ2" s="1085"/>
      <c r="AK2" s="1085"/>
      <c r="AL2" s="1085"/>
    </row>
    <row r="3" spans="1:38">
      <c r="A3" s="328" t="s">
        <v>1</v>
      </c>
      <c r="B3" s="354"/>
      <c r="C3" s="354"/>
      <c r="D3" s="354"/>
      <c r="E3" s="354"/>
      <c r="F3" s="354"/>
      <c r="G3" s="354"/>
      <c r="H3" s="354"/>
      <c r="I3" s="354"/>
      <c r="J3" s="354"/>
      <c r="K3" s="354"/>
      <c r="L3" s="1085" t="s">
        <v>1</v>
      </c>
      <c r="M3" s="1085"/>
      <c r="N3" s="1085"/>
      <c r="O3" s="1085"/>
      <c r="P3" s="1085"/>
      <c r="Q3" s="1085"/>
      <c r="R3" s="1085"/>
      <c r="S3" s="1085"/>
      <c r="T3" s="1085"/>
      <c r="U3" s="1085"/>
      <c r="V3" s="1085"/>
      <c r="W3" s="1085" t="s">
        <v>1</v>
      </c>
      <c r="X3" s="1085"/>
      <c r="Y3" s="1085"/>
      <c r="Z3" s="1085"/>
      <c r="AA3" s="1085"/>
      <c r="AB3" s="1085"/>
      <c r="AC3" s="1085"/>
      <c r="AD3" s="1085"/>
      <c r="AE3" s="1085"/>
      <c r="AF3" s="1085"/>
      <c r="AG3" s="1085"/>
      <c r="AH3" s="1085"/>
      <c r="AI3" s="1085"/>
      <c r="AJ3" s="1085"/>
      <c r="AK3" s="1085"/>
      <c r="AL3" s="1085"/>
    </row>
    <row r="4" spans="1:38">
      <c r="A4" s="397"/>
    </row>
    <row r="5" spans="1:38">
      <c r="A5" s="399" t="s">
        <v>375</v>
      </c>
      <c r="H5" s="354" t="s">
        <v>376</v>
      </c>
      <c r="I5" s="354"/>
      <c r="L5" s="399" t="s">
        <v>375</v>
      </c>
      <c r="U5" s="400" t="s">
        <v>376</v>
      </c>
      <c r="W5" s="399" t="s">
        <v>375</v>
      </c>
      <c r="AL5" s="343" t="s">
        <v>376</v>
      </c>
    </row>
    <row r="6" spans="1:38">
      <c r="AI6" s="401"/>
      <c r="AJ6" s="408"/>
    </row>
    <row r="7" spans="1:38" ht="18.75" customHeight="1">
      <c r="A7" s="185"/>
      <c r="B7" s="79" t="s">
        <v>544</v>
      </c>
      <c r="C7" s="186"/>
      <c r="D7" s="79" t="s">
        <v>545</v>
      </c>
      <c r="E7" s="186"/>
      <c r="F7" s="79" t="s">
        <v>546</v>
      </c>
      <c r="G7" s="186"/>
      <c r="H7" s="79" t="s">
        <v>547</v>
      </c>
      <c r="I7" s="186"/>
      <c r="J7" s="79" t="s">
        <v>377</v>
      </c>
      <c r="K7" s="186"/>
      <c r="L7" s="639"/>
      <c r="M7" s="79" t="s">
        <v>544</v>
      </c>
      <c r="N7" s="186"/>
      <c r="O7" s="79" t="s">
        <v>545</v>
      </c>
      <c r="P7" s="186"/>
      <c r="Q7" s="79" t="s">
        <v>546</v>
      </c>
      <c r="R7" s="186"/>
      <c r="S7" s="79" t="s">
        <v>547</v>
      </c>
      <c r="T7" s="186"/>
      <c r="U7" s="79" t="s">
        <v>377</v>
      </c>
      <c r="V7" s="186"/>
      <c r="W7" s="639"/>
      <c r="X7" s="1089" t="s">
        <v>383</v>
      </c>
      <c r="Y7" s="1090"/>
      <c r="Z7" s="1090"/>
      <c r="AA7" s="1090"/>
      <c r="AB7" s="1091"/>
      <c r="AC7" s="244" t="s">
        <v>384</v>
      </c>
      <c r="AD7" s="251"/>
      <c r="AE7" s="244" t="s">
        <v>385</v>
      </c>
      <c r="AF7" s="251"/>
      <c r="AG7" s="251"/>
      <c r="AH7" s="251"/>
      <c r="AI7" s="250"/>
      <c r="AJ7" s="1086" t="s">
        <v>386</v>
      </c>
      <c r="AK7" s="1087"/>
      <c r="AL7" s="1088"/>
    </row>
    <row r="8" spans="1:38" ht="24" customHeight="1">
      <c r="A8" s="653" t="s">
        <v>387</v>
      </c>
      <c r="B8" s="665" t="s">
        <v>665</v>
      </c>
      <c r="C8" s="665" t="s">
        <v>389</v>
      </c>
      <c r="D8" s="665" t="s">
        <v>665</v>
      </c>
      <c r="E8" s="665" t="s">
        <v>389</v>
      </c>
      <c r="F8" s="665" t="s">
        <v>665</v>
      </c>
      <c r="G8" s="665" t="s">
        <v>389</v>
      </c>
      <c r="H8" s="665" t="s">
        <v>665</v>
      </c>
      <c r="I8" s="665" t="s">
        <v>389</v>
      </c>
      <c r="J8" s="665" t="s">
        <v>665</v>
      </c>
      <c r="K8" s="665" t="s">
        <v>389</v>
      </c>
      <c r="L8" s="749" t="s">
        <v>387</v>
      </c>
      <c r="M8" s="665" t="s">
        <v>665</v>
      </c>
      <c r="N8" s="665" t="s">
        <v>389</v>
      </c>
      <c r="O8" s="665" t="s">
        <v>665</v>
      </c>
      <c r="P8" s="665" t="s">
        <v>389</v>
      </c>
      <c r="Q8" s="665" t="s">
        <v>665</v>
      </c>
      <c r="R8" s="665" t="s">
        <v>389</v>
      </c>
      <c r="S8" s="665" t="s">
        <v>665</v>
      </c>
      <c r="T8" s="665" t="s">
        <v>389</v>
      </c>
      <c r="U8" s="665" t="s">
        <v>665</v>
      </c>
      <c r="V8" s="665" t="s">
        <v>389</v>
      </c>
      <c r="W8" s="754" t="s">
        <v>387</v>
      </c>
      <c r="X8" s="672" t="s">
        <v>550</v>
      </c>
      <c r="Y8" s="672" t="s">
        <v>551</v>
      </c>
      <c r="Z8" s="672" t="s">
        <v>552</v>
      </c>
      <c r="AA8" s="672" t="s">
        <v>553</v>
      </c>
      <c r="AB8" s="671" t="s">
        <v>395</v>
      </c>
      <c r="AC8" s="646" t="s">
        <v>86</v>
      </c>
      <c r="AD8" s="670" t="s">
        <v>9</v>
      </c>
      <c r="AE8" s="636" t="s">
        <v>85</v>
      </c>
      <c r="AF8" s="636" t="s">
        <v>81</v>
      </c>
      <c r="AG8" s="618" t="s">
        <v>88</v>
      </c>
      <c r="AH8" s="618" t="s">
        <v>83</v>
      </c>
      <c r="AI8" s="249" t="s">
        <v>377</v>
      </c>
      <c r="AJ8" s="845" t="s">
        <v>111</v>
      </c>
      <c r="AK8" s="846" t="s">
        <v>117</v>
      </c>
      <c r="AL8" s="847" t="s">
        <v>156</v>
      </c>
    </row>
    <row r="9" spans="1:38">
      <c r="A9" s="187"/>
      <c r="B9" s="185"/>
      <c r="C9" s="185"/>
      <c r="D9" s="185"/>
      <c r="E9" s="185"/>
      <c r="F9" s="185"/>
      <c r="G9" s="185"/>
      <c r="H9" s="185"/>
      <c r="I9" s="185"/>
      <c r="J9" s="185"/>
      <c r="K9" s="185"/>
      <c r="L9" s="750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639"/>
      <c r="X9" s="409"/>
      <c r="Y9" s="409"/>
      <c r="Z9" s="409"/>
      <c r="AA9" s="409"/>
      <c r="AB9" s="409"/>
      <c r="AC9" s="220"/>
      <c r="AD9" s="641"/>
      <c r="AE9" s="404"/>
      <c r="AF9" s="404"/>
      <c r="AG9" s="404"/>
      <c r="AH9" s="404"/>
      <c r="AI9" s="404"/>
      <c r="AJ9" s="134"/>
      <c r="AK9" s="135"/>
      <c r="AL9" s="11"/>
    </row>
    <row r="10" spans="1:38" s="59" customFormat="1">
      <c r="A10" s="16" t="s">
        <v>407</v>
      </c>
      <c r="B10" s="16">
        <f t="shared" ref="B10:I10" si="0">SUM(B12:B30)</f>
        <v>29955</v>
      </c>
      <c r="C10" s="16">
        <f t="shared" si="0"/>
        <v>15242</v>
      </c>
      <c r="D10" s="16">
        <f t="shared" si="0"/>
        <v>21137</v>
      </c>
      <c r="E10" s="16">
        <f t="shared" si="0"/>
        <v>10729</v>
      </c>
      <c r="F10" s="16">
        <f t="shared" si="0"/>
        <v>17100</v>
      </c>
      <c r="G10" s="16">
        <f t="shared" si="0"/>
        <v>8824</v>
      </c>
      <c r="H10" s="16">
        <f t="shared" si="0"/>
        <v>15853</v>
      </c>
      <c r="I10" s="16">
        <f t="shared" si="0"/>
        <v>8274</v>
      </c>
      <c r="J10" s="16">
        <f>SUM(J12:J30)</f>
        <v>84045</v>
      </c>
      <c r="K10" s="16">
        <f>SUM(K12:K30)</f>
        <v>43069</v>
      </c>
      <c r="L10" s="751" t="s">
        <v>407</v>
      </c>
      <c r="M10" s="16">
        <f t="shared" ref="M10:T10" si="1">SUM(M12:M30)</f>
        <v>2514</v>
      </c>
      <c r="N10" s="16">
        <f t="shared" si="1"/>
        <v>1129</v>
      </c>
      <c r="O10" s="16">
        <f t="shared" si="1"/>
        <v>1362</v>
      </c>
      <c r="P10" s="16">
        <f t="shared" si="1"/>
        <v>661</v>
      </c>
      <c r="Q10" s="16">
        <f t="shared" si="1"/>
        <v>1199</v>
      </c>
      <c r="R10" s="16">
        <f t="shared" si="1"/>
        <v>573</v>
      </c>
      <c r="S10" s="16">
        <f t="shared" si="1"/>
        <v>2579</v>
      </c>
      <c r="T10" s="16">
        <f t="shared" si="1"/>
        <v>1370</v>
      </c>
      <c r="U10" s="16">
        <f>SUM(U12:U30)</f>
        <v>7654</v>
      </c>
      <c r="V10" s="16">
        <f>SUM(V12:V30)</f>
        <v>3733</v>
      </c>
      <c r="W10" s="751" t="s">
        <v>407</v>
      </c>
      <c r="X10" s="16">
        <f t="shared" ref="X10:AH10" si="2">SUM(X12:X30)</f>
        <v>681</v>
      </c>
      <c r="Y10" s="16">
        <f t="shared" si="2"/>
        <v>584</v>
      </c>
      <c r="Z10" s="16">
        <f t="shared" si="2"/>
        <v>530</v>
      </c>
      <c r="AA10" s="16">
        <f t="shared" si="2"/>
        <v>509</v>
      </c>
      <c r="AB10" s="16">
        <f>SUM(AB12:AB30)</f>
        <v>2304</v>
      </c>
      <c r="AC10" s="16">
        <f t="shared" si="2"/>
        <v>2487</v>
      </c>
      <c r="AD10" s="16">
        <f t="shared" si="2"/>
        <v>2311</v>
      </c>
      <c r="AE10" s="16">
        <f t="shared" si="2"/>
        <v>3656</v>
      </c>
      <c r="AF10" s="16">
        <f t="shared" si="2"/>
        <v>0</v>
      </c>
      <c r="AG10" s="16">
        <f t="shared" si="2"/>
        <v>0</v>
      </c>
      <c r="AH10" s="16">
        <f t="shared" si="2"/>
        <v>433</v>
      </c>
      <c r="AI10" s="16">
        <f>SUM(AI12:AI30)</f>
        <v>4089</v>
      </c>
      <c r="AJ10" s="16">
        <f>SUM(AJ12:AJ30)</f>
        <v>478</v>
      </c>
      <c r="AK10" s="16">
        <f>SUM(AK12:AK30)</f>
        <v>466</v>
      </c>
      <c r="AL10" s="16">
        <f>SUM(AL12:AL30)</f>
        <v>12</v>
      </c>
    </row>
    <row r="11" spans="1:38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750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750"/>
      <c r="X11" s="187"/>
      <c r="Y11" s="187"/>
      <c r="Z11" s="187"/>
      <c r="AA11" s="187"/>
      <c r="AB11" s="187"/>
      <c r="AC11" s="187"/>
      <c r="AD11" s="187"/>
      <c r="AE11" s="187"/>
      <c r="AF11" s="187"/>
      <c r="AG11" s="16"/>
      <c r="AH11" s="187"/>
      <c r="AI11" s="187"/>
      <c r="AJ11" s="187"/>
      <c r="AK11" s="187"/>
      <c r="AL11" s="405"/>
    </row>
    <row r="12" spans="1:38" ht="15" customHeight="1">
      <c r="A12" s="187" t="s">
        <v>408</v>
      </c>
      <c r="B12" s="187">
        <f>+'saisie N2 Pr'!B12+'saisie N2 Pr'!C12</f>
        <v>11271</v>
      </c>
      <c r="C12" s="187">
        <f>+'saisie N2 Pr'!C12</f>
        <v>5719</v>
      </c>
      <c r="D12" s="187">
        <f>+'saisie N2 Pr'!D12+'saisie N2 Pr'!E12</f>
        <v>8742</v>
      </c>
      <c r="E12" s="187">
        <f>+'saisie N2 Pr'!E12</f>
        <v>4454</v>
      </c>
      <c r="F12" s="187">
        <f>+'saisie N2 Pr'!F12+'saisie N2 Pr'!G12</f>
        <v>7443</v>
      </c>
      <c r="G12" s="187">
        <f>+'saisie N2 Pr'!G12</f>
        <v>3848</v>
      </c>
      <c r="H12" s="187">
        <f>+'saisie N2 Pr'!H12+'saisie N2 Pr'!I12</f>
        <v>7083</v>
      </c>
      <c r="I12" s="187">
        <f>+'saisie N2 Pr'!I12</f>
        <v>3726</v>
      </c>
      <c r="J12" s="187">
        <f t="shared" ref="J12:J30" si="3">B12+D12+F12+H12</f>
        <v>34539</v>
      </c>
      <c r="K12" s="187">
        <f t="shared" ref="K12:K30" si="4">+C12++E12+G12+I12</f>
        <v>17747</v>
      </c>
      <c r="L12" s="750" t="s">
        <v>408</v>
      </c>
      <c r="M12" s="187">
        <f>+'saisie N2 Pr'!M12+'saisie N2 Pr'!N12</f>
        <v>952</v>
      </c>
      <c r="N12" s="187">
        <f>+'saisie N2 Pr'!N12</f>
        <v>422</v>
      </c>
      <c r="O12" s="187">
        <f>+'saisie N2 Pr'!O12+'saisie N2 Pr'!P12</f>
        <v>519</v>
      </c>
      <c r="P12" s="187">
        <f>+'saisie N2 Pr'!P12</f>
        <v>253</v>
      </c>
      <c r="Q12" s="187">
        <f>+'saisie N2 Pr'!Q12+'saisie N2 Pr'!R12</f>
        <v>452</v>
      </c>
      <c r="R12" s="187">
        <f>+'saisie N2 Pr'!R12</f>
        <v>213</v>
      </c>
      <c r="S12" s="187">
        <f>+'saisie N2 Pr'!S12+'saisie N2 Pr'!T12</f>
        <v>977</v>
      </c>
      <c r="T12" s="187">
        <f>+'saisie N2 Pr'!T12</f>
        <v>509</v>
      </c>
      <c r="U12" s="187">
        <f t="shared" ref="U12:U30" si="5">M12+O12+Q12+S12</f>
        <v>2900</v>
      </c>
      <c r="V12" s="187">
        <f t="shared" ref="V12:V30" si="6">N12+P12+R12+T12</f>
        <v>1397</v>
      </c>
      <c r="W12" s="750" t="s">
        <v>408</v>
      </c>
      <c r="X12" s="187">
        <f>+'saisie N2 Pr'!Y12</f>
        <v>243</v>
      </c>
      <c r="Y12" s="187">
        <f>+'saisie N2 Pr'!Z12</f>
        <v>217</v>
      </c>
      <c r="Z12" s="187">
        <f>+'saisie N2 Pr'!AA12</f>
        <v>201</v>
      </c>
      <c r="AA12" s="187">
        <f>+'saisie N2 Pr'!AB12</f>
        <v>198</v>
      </c>
      <c r="AB12" s="187">
        <f t="shared" ref="AB12:AB30" si="7">X12+Y12+Z12+AA12</f>
        <v>859</v>
      </c>
      <c r="AC12" s="187">
        <f>+'saisie N2 Pr'!AD12</f>
        <v>880</v>
      </c>
      <c r="AD12" s="187">
        <f>+'saisie N2 Pr'!AE12</f>
        <v>821</v>
      </c>
      <c r="AE12" s="187">
        <f>+'saisie N2 Pr'!AG12</f>
        <v>1453</v>
      </c>
      <c r="AF12" s="187">
        <f>+'saisie N2 Pr'!AH12</f>
        <v>0</v>
      </c>
      <c r="AG12" s="187">
        <f>+'saisie N2 Pr'!AI12</f>
        <v>0</v>
      </c>
      <c r="AH12" s="187">
        <v>236</v>
      </c>
      <c r="AI12" s="187">
        <f>+AE12+AH12</f>
        <v>1689</v>
      </c>
      <c r="AJ12" s="187">
        <f>+'saisie N2 Pr'!AM12</f>
        <v>157</v>
      </c>
      <c r="AK12" s="187">
        <f>+'saisie N2 Pr'!AN12</f>
        <v>155</v>
      </c>
      <c r="AL12" s="187">
        <f>+'saisie N2 Pr'!AO12</f>
        <v>2</v>
      </c>
    </row>
    <row r="13" spans="1:38" ht="15" customHeight="1">
      <c r="A13" s="187" t="s">
        <v>409</v>
      </c>
      <c r="B13" s="187">
        <f>+'saisie N2 Pr'!B13+'saisie N2 Pr'!C13</f>
        <v>3950</v>
      </c>
      <c r="C13" s="187">
        <f>+'saisie N2 Pr'!C13</f>
        <v>2069</v>
      </c>
      <c r="D13" s="187">
        <f>+'saisie N2 Pr'!D13+'saisie N2 Pr'!E13</f>
        <v>2660</v>
      </c>
      <c r="E13" s="187">
        <f>+'saisie N2 Pr'!E13</f>
        <v>1334</v>
      </c>
      <c r="F13" s="187">
        <f>+'saisie N2 Pr'!F13+'saisie N2 Pr'!G13</f>
        <v>2159</v>
      </c>
      <c r="G13" s="187">
        <f>+'saisie N2 Pr'!G13</f>
        <v>1106</v>
      </c>
      <c r="H13" s="187">
        <f>+'saisie N2 Pr'!H13+'saisie N2 Pr'!I13</f>
        <v>1955</v>
      </c>
      <c r="I13" s="187">
        <f>+'saisie N2 Pr'!I13</f>
        <v>1023</v>
      </c>
      <c r="J13" s="187">
        <f t="shared" si="3"/>
        <v>10724</v>
      </c>
      <c r="K13" s="187">
        <f t="shared" si="4"/>
        <v>5532</v>
      </c>
      <c r="L13" s="750" t="s">
        <v>409</v>
      </c>
      <c r="M13" s="187">
        <f>+'saisie N2 Pr'!M13+'saisie N2 Pr'!N13</f>
        <v>317</v>
      </c>
      <c r="N13" s="187">
        <f>+'saisie N2 Pr'!N13</f>
        <v>138</v>
      </c>
      <c r="O13" s="187">
        <f>+'saisie N2 Pr'!O13+'saisie N2 Pr'!P13</f>
        <v>181</v>
      </c>
      <c r="P13" s="187">
        <f>+'saisie N2 Pr'!P13</f>
        <v>76</v>
      </c>
      <c r="Q13" s="187">
        <f>+'saisie N2 Pr'!Q13+'saisie N2 Pr'!R13</f>
        <v>157</v>
      </c>
      <c r="R13" s="187">
        <f>+'saisie N2 Pr'!R13</f>
        <v>70</v>
      </c>
      <c r="S13" s="187">
        <f>+'saisie N2 Pr'!S13+'saisie N2 Pr'!T13</f>
        <v>304</v>
      </c>
      <c r="T13" s="187">
        <f>+'saisie N2 Pr'!T13</f>
        <v>160</v>
      </c>
      <c r="U13" s="187">
        <f t="shared" si="5"/>
        <v>959</v>
      </c>
      <c r="V13" s="187">
        <f t="shared" si="6"/>
        <v>444</v>
      </c>
      <c r="W13" s="750" t="s">
        <v>409</v>
      </c>
      <c r="X13" s="187">
        <f>+'saisie N2 Pr'!Y13</f>
        <v>96</v>
      </c>
      <c r="Y13" s="187">
        <f>+'saisie N2 Pr'!Z13</f>
        <v>82</v>
      </c>
      <c r="Z13" s="187">
        <f>+'saisie N2 Pr'!AA13</f>
        <v>72</v>
      </c>
      <c r="AA13" s="187">
        <f>+'saisie N2 Pr'!AB13</f>
        <v>64</v>
      </c>
      <c r="AB13" s="187">
        <f t="shared" si="7"/>
        <v>314</v>
      </c>
      <c r="AC13" s="187">
        <f>+'saisie N2 Pr'!AD13</f>
        <v>362</v>
      </c>
      <c r="AD13" s="187">
        <f>+'saisie N2 Pr'!AE13</f>
        <v>319</v>
      </c>
      <c r="AE13" s="187">
        <f>+'saisie N2 Pr'!AG13</f>
        <v>545</v>
      </c>
      <c r="AF13" s="187">
        <f>+'saisie N2 Pr'!AH13</f>
        <v>0</v>
      </c>
      <c r="AG13" s="187">
        <f>+'saisie N2 Pr'!AI13</f>
        <v>0</v>
      </c>
      <c r="AH13" s="187">
        <v>64</v>
      </c>
      <c r="AI13" s="187">
        <f t="shared" ref="AI13:AI30" si="8">+AE13+AH13</f>
        <v>609</v>
      </c>
      <c r="AJ13" s="187">
        <f>+'saisie N2 Pr'!AM13</f>
        <v>75</v>
      </c>
      <c r="AK13" s="187">
        <f>+'saisie N2 Pr'!AN13</f>
        <v>75</v>
      </c>
      <c r="AL13" s="187">
        <f>+'saisie N2 Pr'!AO13</f>
        <v>0</v>
      </c>
    </row>
    <row r="14" spans="1:38" ht="15" customHeight="1">
      <c r="A14" s="187" t="s">
        <v>410</v>
      </c>
      <c r="B14" s="187">
        <f>+'saisie N2 Pr'!B14+'saisie N2 Pr'!C14</f>
        <v>2398</v>
      </c>
      <c r="C14" s="187">
        <f>+'saisie N2 Pr'!C14</f>
        <v>1221</v>
      </c>
      <c r="D14" s="187">
        <f>+'saisie N2 Pr'!D14+'saisie N2 Pr'!E14</f>
        <v>1471</v>
      </c>
      <c r="E14" s="187">
        <f>+'saisie N2 Pr'!E14</f>
        <v>757</v>
      </c>
      <c r="F14" s="187">
        <f>+'saisie N2 Pr'!F14+'saisie N2 Pr'!G14</f>
        <v>1051</v>
      </c>
      <c r="G14" s="187">
        <f>+'saisie N2 Pr'!G14</f>
        <v>537</v>
      </c>
      <c r="H14" s="187">
        <f>+'saisie N2 Pr'!H14+'saisie N2 Pr'!I14</f>
        <v>970</v>
      </c>
      <c r="I14" s="187">
        <f>+'saisie N2 Pr'!I14</f>
        <v>514</v>
      </c>
      <c r="J14" s="187">
        <f t="shared" si="3"/>
        <v>5890</v>
      </c>
      <c r="K14" s="187">
        <f t="shared" si="4"/>
        <v>3029</v>
      </c>
      <c r="L14" s="750" t="s">
        <v>410</v>
      </c>
      <c r="M14" s="187">
        <f>+'saisie N2 Pr'!M14+'saisie N2 Pr'!N14</f>
        <v>186</v>
      </c>
      <c r="N14" s="187">
        <f>+'saisie N2 Pr'!N14</f>
        <v>90</v>
      </c>
      <c r="O14" s="187">
        <f>+'saisie N2 Pr'!O14+'saisie N2 Pr'!P14</f>
        <v>97</v>
      </c>
      <c r="P14" s="187">
        <f>+'saisie N2 Pr'!P14</f>
        <v>48</v>
      </c>
      <c r="Q14" s="187">
        <f>+'saisie N2 Pr'!Q14+'saisie N2 Pr'!R14</f>
        <v>75</v>
      </c>
      <c r="R14" s="187">
        <f>+'saisie N2 Pr'!R14</f>
        <v>38</v>
      </c>
      <c r="S14" s="187">
        <f>+'saisie N2 Pr'!S14+'saisie N2 Pr'!T14</f>
        <v>237</v>
      </c>
      <c r="T14" s="187">
        <f>+'saisie N2 Pr'!T14</f>
        <v>121</v>
      </c>
      <c r="U14" s="187">
        <f t="shared" si="5"/>
        <v>595</v>
      </c>
      <c r="V14" s="187">
        <f t="shared" si="6"/>
        <v>297</v>
      </c>
      <c r="W14" s="750" t="s">
        <v>410</v>
      </c>
      <c r="X14" s="187">
        <f>+'saisie N2 Pr'!Y14</f>
        <v>55</v>
      </c>
      <c r="Y14" s="187">
        <f>+'saisie N2 Pr'!Z14</f>
        <v>42</v>
      </c>
      <c r="Z14" s="187">
        <f>+'saisie N2 Pr'!AA14</f>
        <v>39</v>
      </c>
      <c r="AA14" s="187">
        <f>+'saisie N2 Pr'!AB14</f>
        <v>37</v>
      </c>
      <c r="AB14" s="187">
        <f t="shared" si="7"/>
        <v>173</v>
      </c>
      <c r="AC14" s="187">
        <f>+'saisie N2 Pr'!AD14</f>
        <v>177</v>
      </c>
      <c r="AD14" s="187">
        <f>+'saisie N2 Pr'!AE14</f>
        <v>169</v>
      </c>
      <c r="AE14" s="187">
        <f>+'saisie N2 Pr'!AG14</f>
        <v>303</v>
      </c>
      <c r="AF14" s="187">
        <f>+'saisie N2 Pr'!AH14</f>
        <v>0</v>
      </c>
      <c r="AG14" s="187">
        <f>+'saisie N2 Pr'!AI14</f>
        <v>0</v>
      </c>
      <c r="AH14" s="187">
        <v>0</v>
      </c>
      <c r="AI14" s="187">
        <f t="shared" si="8"/>
        <v>303</v>
      </c>
      <c r="AJ14" s="187">
        <f>+'saisie N2 Pr'!AM14</f>
        <v>37</v>
      </c>
      <c r="AK14" s="187">
        <f>+'saisie N2 Pr'!AN14</f>
        <v>37</v>
      </c>
      <c r="AL14" s="187">
        <f>+'saisie N2 Pr'!AO14</f>
        <v>0</v>
      </c>
    </row>
    <row r="15" spans="1:38" ht="15" customHeight="1">
      <c r="A15" s="187" t="s">
        <v>411</v>
      </c>
      <c r="B15" s="187">
        <f>+'saisie N2 Pr'!B15+'saisie N2 Pr'!C15</f>
        <v>689</v>
      </c>
      <c r="C15" s="187">
        <f>+'saisie N2 Pr'!C15</f>
        <v>351</v>
      </c>
      <c r="D15" s="187">
        <f>+'saisie N2 Pr'!D15+'saisie N2 Pr'!E15</f>
        <v>388</v>
      </c>
      <c r="E15" s="187">
        <f>+'saisie N2 Pr'!E15</f>
        <v>206</v>
      </c>
      <c r="F15" s="187">
        <f>+'saisie N2 Pr'!F15+'saisie N2 Pr'!G15</f>
        <v>319</v>
      </c>
      <c r="G15" s="187">
        <f>+'saisie N2 Pr'!G15</f>
        <v>165</v>
      </c>
      <c r="H15" s="187">
        <f>+'saisie N2 Pr'!H15+'saisie N2 Pr'!I15</f>
        <v>290</v>
      </c>
      <c r="I15" s="187">
        <f>+'saisie N2 Pr'!I15</f>
        <v>175</v>
      </c>
      <c r="J15" s="187">
        <f t="shared" si="3"/>
        <v>1686</v>
      </c>
      <c r="K15" s="187">
        <f t="shared" si="4"/>
        <v>897</v>
      </c>
      <c r="L15" s="750" t="s">
        <v>411</v>
      </c>
      <c r="M15" s="187">
        <f>+'saisie N2 Pr'!M15+'saisie N2 Pr'!N15</f>
        <v>39</v>
      </c>
      <c r="N15" s="187">
        <f>+'saisie N2 Pr'!N15</f>
        <v>20</v>
      </c>
      <c r="O15" s="187">
        <f>+'saisie N2 Pr'!O15+'saisie N2 Pr'!P15</f>
        <v>21</v>
      </c>
      <c r="P15" s="187">
        <f>+'saisie N2 Pr'!P15</f>
        <v>6</v>
      </c>
      <c r="Q15" s="187">
        <f>+'saisie N2 Pr'!Q15+'saisie N2 Pr'!R15</f>
        <v>20</v>
      </c>
      <c r="R15" s="187">
        <f>+'saisie N2 Pr'!R15</f>
        <v>10</v>
      </c>
      <c r="S15" s="187">
        <f>+'saisie N2 Pr'!S15+'saisie N2 Pr'!T15</f>
        <v>33</v>
      </c>
      <c r="T15" s="187">
        <f>+'saisie N2 Pr'!T15</f>
        <v>20</v>
      </c>
      <c r="U15" s="187">
        <f t="shared" si="5"/>
        <v>113</v>
      </c>
      <c r="V15" s="187">
        <f t="shared" si="6"/>
        <v>56</v>
      </c>
      <c r="W15" s="750" t="s">
        <v>411</v>
      </c>
      <c r="X15" s="187">
        <f>+'saisie N2 Pr'!Y15</f>
        <v>16</v>
      </c>
      <c r="Y15" s="187">
        <f>+'saisie N2 Pr'!Z15</f>
        <v>11</v>
      </c>
      <c r="Z15" s="187">
        <f>+'saisie N2 Pr'!AA15</f>
        <v>10</v>
      </c>
      <c r="AA15" s="187">
        <f>+'saisie N2 Pr'!AB15</f>
        <v>11</v>
      </c>
      <c r="AB15" s="187">
        <f t="shared" si="7"/>
        <v>48</v>
      </c>
      <c r="AC15" s="187">
        <f>+'saisie N2 Pr'!AD15</f>
        <v>65</v>
      </c>
      <c r="AD15" s="187">
        <f>+'saisie N2 Pr'!AE15</f>
        <v>59</v>
      </c>
      <c r="AE15" s="187">
        <f>+'saisie N2 Pr'!AG15</f>
        <v>67</v>
      </c>
      <c r="AF15" s="187">
        <f>+'saisie N2 Pr'!AH15</f>
        <v>0</v>
      </c>
      <c r="AG15" s="187">
        <f>+'saisie N2 Pr'!AI15</f>
        <v>0</v>
      </c>
      <c r="AH15" s="187">
        <v>1</v>
      </c>
      <c r="AI15" s="187">
        <f t="shared" si="8"/>
        <v>68</v>
      </c>
      <c r="AJ15" s="187">
        <f>+'saisie N2 Pr'!AM15</f>
        <v>10</v>
      </c>
      <c r="AK15" s="187">
        <f>+'saisie N2 Pr'!AN15</f>
        <v>10</v>
      </c>
      <c r="AL15" s="187">
        <f>+'saisie N2 Pr'!AO15</f>
        <v>0</v>
      </c>
    </row>
    <row r="16" spans="1:38" ht="15" customHeight="1">
      <c r="A16" s="187" t="s">
        <v>412</v>
      </c>
      <c r="B16" s="187">
        <f>+'saisie N2 Pr'!B16+'saisie N2 Pr'!C16</f>
        <v>2057</v>
      </c>
      <c r="C16" s="187">
        <f>+'saisie N2 Pr'!C16</f>
        <v>1069</v>
      </c>
      <c r="D16" s="187">
        <f>+'saisie N2 Pr'!D16+'saisie N2 Pr'!E16</f>
        <v>1487</v>
      </c>
      <c r="E16" s="187">
        <f>+'saisie N2 Pr'!E16</f>
        <v>774</v>
      </c>
      <c r="F16" s="187">
        <f>+'saisie N2 Pr'!F16+'saisie N2 Pr'!G16</f>
        <v>1178</v>
      </c>
      <c r="G16" s="187">
        <f>+'saisie N2 Pr'!G16</f>
        <v>611</v>
      </c>
      <c r="H16" s="187">
        <f>+'saisie N2 Pr'!H16+'saisie N2 Pr'!I16</f>
        <v>1125</v>
      </c>
      <c r="I16" s="187">
        <f>+'saisie N2 Pr'!I16</f>
        <v>562</v>
      </c>
      <c r="J16" s="187">
        <f t="shared" si="3"/>
        <v>5847</v>
      </c>
      <c r="K16" s="187">
        <f t="shared" si="4"/>
        <v>3016</v>
      </c>
      <c r="L16" s="750" t="s">
        <v>412</v>
      </c>
      <c r="M16" s="187">
        <f>+'saisie N2 Pr'!M16+'saisie N2 Pr'!N16</f>
        <v>128</v>
      </c>
      <c r="N16" s="187">
        <f>+'saisie N2 Pr'!N16</f>
        <v>62</v>
      </c>
      <c r="O16" s="187">
        <f>+'saisie N2 Pr'!O16+'saisie N2 Pr'!P16</f>
        <v>105</v>
      </c>
      <c r="P16" s="187">
        <f>+'saisie N2 Pr'!P16</f>
        <v>55</v>
      </c>
      <c r="Q16" s="187">
        <f>+'saisie N2 Pr'!Q16+'saisie N2 Pr'!R16</f>
        <v>81</v>
      </c>
      <c r="R16" s="187">
        <f>+'saisie N2 Pr'!R16</f>
        <v>39</v>
      </c>
      <c r="S16" s="187">
        <f>+'saisie N2 Pr'!S16+'saisie N2 Pr'!T16</f>
        <v>213</v>
      </c>
      <c r="T16" s="187">
        <f>+'saisie N2 Pr'!T16</f>
        <v>110</v>
      </c>
      <c r="U16" s="187">
        <f t="shared" si="5"/>
        <v>527</v>
      </c>
      <c r="V16" s="187">
        <f t="shared" si="6"/>
        <v>266</v>
      </c>
      <c r="W16" s="750" t="s">
        <v>412</v>
      </c>
      <c r="X16" s="187">
        <f>+'saisie N2 Pr'!Y16</f>
        <v>52</v>
      </c>
      <c r="Y16" s="187">
        <f>+'saisie N2 Pr'!Z16</f>
        <v>50</v>
      </c>
      <c r="Z16" s="187">
        <f>+'saisie N2 Pr'!AA16</f>
        <v>47</v>
      </c>
      <c r="AA16" s="187">
        <f>+'saisie N2 Pr'!AB16</f>
        <v>45</v>
      </c>
      <c r="AB16" s="187">
        <f t="shared" si="7"/>
        <v>194</v>
      </c>
      <c r="AC16" s="187">
        <f>+'saisie N2 Pr'!AD16</f>
        <v>199</v>
      </c>
      <c r="AD16" s="187">
        <f>+'saisie N2 Pr'!AE16</f>
        <v>196</v>
      </c>
      <c r="AE16" s="187">
        <f>+'saisie N2 Pr'!AG16</f>
        <v>336</v>
      </c>
      <c r="AF16" s="187">
        <f>+'saisie N2 Pr'!AH16</f>
        <v>0</v>
      </c>
      <c r="AG16" s="187">
        <f>+'saisie N2 Pr'!AI16</f>
        <v>0</v>
      </c>
      <c r="AH16" s="187">
        <v>46</v>
      </c>
      <c r="AI16" s="187">
        <f t="shared" si="8"/>
        <v>382</v>
      </c>
      <c r="AJ16" s="187">
        <f>+'saisie N2 Pr'!AM16</f>
        <v>49</v>
      </c>
      <c r="AK16" s="187">
        <f>+'saisie N2 Pr'!AN16</f>
        <v>46</v>
      </c>
      <c r="AL16" s="187">
        <f>+'saisie N2 Pr'!AO16</f>
        <v>3</v>
      </c>
    </row>
    <row r="17" spans="1:38" ht="15" customHeight="1">
      <c r="A17" s="187" t="s">
        <v>413</v>
      </c>
      <c r="B17" s="187">
        <f>+'saisie N2 Pr'!B17+'saisie N2 Pr'!C17</f>
        <v>704</v>
      </c>
      <c r="C17" s="187">
        <f>+'saisie N2 Pr'!C17</f>
        <v>362</v>
      </c>
      <c r="D17" s="187">
        <f>+'saisie N2 Pr'!D17+'saisie N2 Pr'!E17</f>
        <v>454</v>
      </c>
      <c r="E17" s="187">
        <f>+'saisie N2 Pr'!E17</f>
        <v>228</v>
      </c>
      <c r="F17" s="187">
        <f>+'saisie N2 Pr'!F17+'saisie N2 Pr'!G17</f>
        <v>334</v>
      </c>
      <c r="G17" s="187">
        <f>+'saisie N2 Pr'!G17</f>
        <v>173</v>
      </c>
      <c r="H17" s="187">
        <f>+'saisie N2 Pr'!H17+'saisie N2 Pr'!I17</f>
        <v>238</v>
      </c>
      <c r="I17" s="187">
        <f>+'saisie N2 Pr'!I17</f>
        <v>123</v>
      </c>
      <c r="J17" s="187">
        <f t="shared" si="3"/>
        <v>1730</v>
      </c>
      <c r="K17" s="187">
        <f t="shared" si="4"/>
        <v>886</v>
      </c>
      <c r="L17" s="750" t="s">
        <v>413</v>
      </c>
      <c r="M17" s="187">
        <f>+'saisie N2 Pr'!M17+'saisie N2 Pr'!N17</f>
        <v>78</v>
      </c>
      <c r="N17" s="187">
        <f>+'saisie N2 Pr'!N17</f>
        <v>38</v>
      </c>
      <c r="O17" s="187">
        <f>+'saisie N2 Pr'!O17+'saisie N2 Pr'!P17</f>
        <v>50</v>
      </c>
      <c r="P17" s="187">
        <f>+'saisie N2 Pr'!P17</f>
        <v>24</v>
      </c>
      <c r="Q17" s="187">
        <f>+'saisie N2 Pr'!Q17+'saisie N2 Pr'!R17</f>
        <v>43</v>
      </c>
      <c r="R17" s="187">
        <f>+'saisie N2 Pr'!R17</f>
        <v>19</v>
      </c>
      <c r="S17" s="187">
        <f>+'saisie N2 Pr'!S17+'saisie N2 Pr'!T17</f>
        <v>49</v>
      </c>
      <c r="T17" s="187">
        <f>+'saisie N2 Pr'!T17</f>
        <v>28</v>
      </c>
      <c r="U17" s="187">
        <f t="shared" si="5"/>
        <v>220</v>
      </c>
      <c r="V17" s="187">
        <f t="shared" si="6"/>
        <v>109</v>
      </c>
      <c r="W17" s="750" t="s">
        <v>413</v>
      </c>
      <c r="X17" s="187">
        <f>+'saisie N2 Pr'!Y17</f>
        <v>19</v>
      </c>
      <c r="Y17" s="187">
        <f>+'saisie N2 Pr'!Z17</f>
        <v>15</v>
      </c>
      <c r="Z17" s="187">
        <f>+'saisie N2 Pr'!AA17</f>
        <v>14</v>
      </c>
      <c r="AA17" s="187">
        <f>+'saisie N2 Pr'!AB17</f>
        <v>12</v>
      </c>
      <c r="AB17" s="187">
        <f t="shared" si="7"/>
        <v>60</v>
      </c>
      <c r="AC17" s="187">
        <f>+'saisie N2 Pr'!AD17</f>
        <v>80</v>
      </c>
      <c r="AD17" s="187">
        <f>+'saisie N2 Pr'!AE17</f>
        <v>72</v>
      </c>
      <c r="AE17" s="187">
        <f>+'saisie N2 Pr'!AG17</f>
        <v>75</v>
      </c>
      <c r="AF17" s="187">
        <f>+'saisie N2 Pr'!AH17</f>
        <v>0</v>
      </c>
      <c r="AG17" s="187">
        <f>+'saisie N2 Pr'!AI17</f>
        <v>0</v>
      </c>
      <c r="AH17" s="187">
        <v>2</v>
      </c>
      <c r="AI17" s="187">
        <f t="shared" si="8"/>
        <v>77</v>
      </c>
      <c r="AJ17" s="187">
        <f>+'saisie N2 Pr'!AM17</f>
        <v>15</v>
      </c>
      <c r="AK17" s="187">
        <f>+'saisie N2 Pr'!AN17</f>
        <v>15</v>
      </c>
      <c r="AL17" s="187">
        <f>+'saisie N2 Pr'!AO17</f>
        <v>0</v>
      </c>
    </row>
    <row r="18" spans="1:38" ht="15" customHeight="1">
      <c r="A18" s="187" t="s">
        <v>414</v>
      </c>
      <c r="B18" s="187">
        <f>+'saisie N2 Pr'!B18+'saisie N2 Pr'!C18</f>
        <v>387</v>
      </c>
      <c r="C18" s="187">
        <f>+'saisie N2 Pr'!C18</f>
        <v>211</v>
      </c>
      <c r="D18" s="187">
        <f>+'saisie N2 Pr'!D18+'saisie N2 Pr'!E18</f>
        <v>260</v>
      </c>
      <c r="E18" s="187">
        <f>+'saisie N2 Pr'!E18</f>
        <v>156</v>
      </c>
      <c r="F18" s="187">
        <f>+'saisie N2 Pr'!F18+'saisie N2 Pr'!G18</f>
        <v>165</v>
      </c>
      <c r="G18" s="187">
        <f>+'saisie N2 Pr'!G18</f>
        <v>101</v>
      </c>
      <c r="H18" s="187">
        <f>+'saisie N2 Pr'!H18+'saisie N2 Pr'!I18</f>
        <v>117</v>
      </c>
      <c r="I18" s="187">
        <f>+'saisie N2 Pr'!I18</f>
        <v>65</v>
      </c>
      <c r="J18" s="187">
        <f t="shared" si="3"/>
        <v>929</v>
      </c>
      <c r="K18" s="187">
        <f t="shared" si="4"/>
        <v>533</v>
      </c>
      <c r="L18" s="750" t="s">
        <v>414</v>
      </c>
      <c r="M18" s="187">
        <f>+'saisie N2 Pr'!M18+'saisie N2 Pr'!N18</f>
        <v>43</v>
      </c>
      <c r="N18" s="187">
        <f>+'saisie N2 Pr'!N18</f>
        <v>21</v>
      </c>
      <c r="O18" s="187">
        <f>+'saisie N2 Pr'!O18+'saisie N2 Pr'!P18</f>
        <v>13</v>
      </c>
      <c r="P18" s="187">
        <f>+'saisie N2 Pr'!P18</f>
        <v>10</v>
      </c>
      <c r="Q18" s="187">
        <f>+'saisie N2 Pr'!Q18+'saisie N2 Pr'!R18</f>
        <v>16</v>
      </c>
      <c r="R18" s="187">
        <f>+'saisie N2 Pr'!R18</f>
        <v>8</v>
      </c>
      <c r="S18" s="187">
        <f>+'saisie N2 Pr'!S18+'saisie N2 Pr'!T18</f>
        <v>25</v>
      </c>
      <c r="T18" s="187">
        <f>+'saisie N2 Pr'!T18</f>
        <v>12</v>
      </c>
      <c r="U18" s="187">
        <f t="shared" si="5"/>
        <v>97</v>
      </c>
      <c r="V18" s="187">
        <f t="shared" si="6"/>
        <v>51</v>
      </c>
      <c r="W18" s="750" t="s">
        <v>414</v>
      </c>
      <c r="X18" s="187">
        <f>+'saisie N2 Pr'!Y18</f>
        <v>9</v>
      </c>
      <c r="Y18" s="187">
        <f>+'saisie N2 Pr'!Z18</f>
        <v>8</v>
      </c>
      <c r="Z18" s="187">
        <f>+'saisie N2 Pr'!AA18</f>
        <v>7</v>
      </c>
      <c r="AA18" s="187">
        <f>+'saisie N2 Pr'!AB18</f>
        <v>6</v>
      </c>
      <c r="AB18" s="187">
        <f t="shared" si="7"/>
        <v>30</v>
      </c>
      <c r="AC18" s="187">
        <f>+'saisie N2 Pr'!AD18</f>
        <v>38</v>
      </c>
      <c r="AD18" s="187">
        <f>+'saisie N2 Pr'!AE18</f>
        <v>34</v>
      </c>
      <c r="AE18" s="187">
        <f>+'saisie N2 Pr'!AG18</f>
        <v>44</v>
      </c>
      <c r="AF18" s="187">
        <f>+'saisie N2 Pr'!AH18</f>
        <v>0</v>
      </c>
      <c r="AG18" s="187">
        <f>+'saisie N2 Pr'!AI18</f>
        <v>0</v>
      </c>
      <c r="AH18" s="187">
        <v>8</v>
      </c>
      <c r="AI18" s="187">
        <f t="shared" si="8"/>
        <v>52</v>
      </c>
      <c r="AJ18" s="187">
        <f>+'saisie N2 Pr'!AM18</f>
        <v>7</v>
      </c>
      <c r="AK18" s="187">
        <f>+'saisie N2 Pr'!AN18</f>
        <v>7</v>
      </c>
      <c r="AL18" s="187">
        <f>+'saisie N2 Pr'!AO18</f>
        <v>0</v>
      </c>
    </row>
    <row r="19" spans="1:38" ht="15" customHeight="1">
      <c r="A19" s="187" t="s">
        <v>415</v>
      </c>
      <c r="B19" s="187">
        <f>+'saisie N2 Pr'!B19+'saisie N2 Pr'!C19</f>
        <v>278</v>
      </c>
      <c r="C19" s="187">
        <f>+'saisie N2 Pr'!C19</f>
        <v>140</v>
      </c>
      <c r="D19" s="187">
        <f>+'saisie N2 Pr'!D19+'saisie N2 Pr'!E19</f>
        <v>142</v>
      </c>
      <c r="E19" s="187">
        <f>+'saisie N2 Pr'!E19</f>
        <v>71</v>
      </c>
      <c r="F19" s="187">
        <f>+'saisie N2 Pr'!F19+'saisie N2 Pr'!G19</f>
        <v>89</v>
      </c>
      <c r="G19" s="187">
        <f>+'saisie N2 Pr'!G19</f>
        <v>44</v>
      </c>
      <c r="H19" s="187">
        <f>+'saisie N2 Pr'!H19+'saisie N2 Pr'!I19</f>
        <v>47</v>
      </c>
      <c r="I19" s="187">
        <f>+'saisie N2 Pr'!I19</f>
        <v>18</v>
      </c>
      <c r="J19" s="187">
        <f t="shared" si="3"/>
        <v>556</v>
      </c>
      <c r="K19" s="187">
        <f t="shared" si="4"/>
        <v>273</v>
      </c>
      <c r="L19" s="750" t="s">
        <v>415</v>
      </c>
      <c r="M19" s="187">
        <f>+'saisie N2 Pr'!M19+'saisie N2 Pr'!N19</f>
        <v>46</v>
      </c>
      <c r="N19" s="187">
        <f>+'saisie N2 Pr'!N19</f>
        <v>19</v>
      </c>
      <c r="O19" s="187">
        <f>+'saisie N2 Pr'!O19+'saisie N2 Pr'!P19</f>
        <v>20</v>
      </c>
      <c r="P19" s="187">
        <f>+'saisie N2 Pr'!P19</f>
        <v>11</v>
      </c>
      <c r="Q19" s="187">
        <f>+'saisie N2 Pr'!Q19+'saisie N2 Pr'!R19</f>
        <v>11</v>
      </c>
      <c r="R19" s="187">
        <f>+'saisie N2 Pr'!R19</f>
        <v>3</v>
      </c>
      <c r="S19" s="187">
        <f>+'saisie N2 Pr'!S19+'saisie N2 Pr'!T19</f>
        <v>9</v>
      </c>
      <c r="T19" s="187">
        <f>+'saisie N2 Pr'!T19</f>
        <v>3</v>
      </c>
      <c r="U19" s="187">
        <f t="shared" si="5"/>
        <v>86</v>
      </c>
      <c r="V19" s="187">
        <f t="shared" si="6"/>
        <v>36</v>
      </c>
      <c r="W19" s="750" t="s">
        <v>415</v>
      </c>
      <c r="X19" s="187">
        <f>+'saisie N2 Pr'!Y19</f>
        <v>7</v>
      </c>
      <c r="Y19" s="187">
        <f>+'saisie N2 Pr'!Z19</f>
        <v>5</v>
      </c>
      <c r="Z19" s="187">
        <f>+'saisie N2 Pr'!AA19</f>
        <v>4</v>
      </c>
      <c r="AA19" s="187">
        <f>+'saisie N2 Pr'!AB19</f>
        <v>3</v>
      </c>
      <c r="AB19" s="187">
        <f t="shared" si="7"/>
        <v>19</v>
      </c>
      <c r="AC19" s="187">
        <f>+'saisie N2 Pr'!AD19</f>
        <v>20</v>
      </c>
      <c r="AD19" s="187">
        <f>+'saisie N2 Pr'!AE19</f>
        <v>18</v>
      </c>
      <c r="AE19" s="187">
        <f>+'saisie N2 Pr'!AG19</f>
        <v>27</v>
      </c>
      <c r="AF19" s="187">
        <f>+'saisie N2 Pr'!AH19</f>
        <v>0</v>
      </c>
      <c r="AG19" s="187">
        <f>+'saisie N2 Pr'!AI19</f>
        <v>0</v>
      </c>
      <c r="AH19" s="187">
        <v>6</v>
      </c>
      <c r="AI19" s="187">
        <f t="shared" si="8"/>
        <v>33</v>
      </c>
      <c r="AJ19" s="187">
        <f>+'saisie N2 Pr'!AM19</f>
        <v>5</v>
      </c>
      <c r="AK19" s="187">
        <f>+'saisie N2 Pr'!AN19</f>
        <v>5</v>
      </c>
      <c r="AL19" s="187">
        <f>+'saisie N2 Pr'!AO19</f>
        <v>0</v>
      </c>
    </row>
    <row r="20" spans="1:38" ht="15" customHeight="1">
      <c r="A20" s="187" t="s">
        <v>416</v>
      </c>
      <c r="B20" s="187">
        <f>+'saisie N2 Pr'!B20+'saisie N2 Pr'!C20</f>
        <v>702</v>
      </c>
      <c r="C20" s="187">
        <f>+'saisie N2 Pr'!C20</f>
        <v>336</v>
      </c>
      <c r="D20" s="187">
        <f>+'saisie N2 Pr'!D20+'saisie N2 Pr'!E20</f>
        <v>472</v>
      </c>
      <c r="E20" s="187">
        <f>+'saisie N2 Pr'!E20</f>
        <v>211</v>
      </c>
      <c r="F20" s="187">
        <f>+'saisie N2 Pr'!F20+'saisie N2 Pr'!G20</f>
        <v>325</v>
      </c>
      <c r="G20" s="187">
        <f>+'saisie N2 Pr'!G20</f>
        <v>161</v>
      </c>
      <c r="H20" s="187">
        <f>+'saisie N2 Pr'!H20+'saisie N2 Pr'!I20</f>
        <v>242</v>
      </c>
      <c r="I20" s="187">
        <f>+'saisie N2 Pr'!I20</f>
        <v>120</v>
      </c>
      <c r="J20" s="187">
        <f t="shared" si="3"/>
        <v>1741</v>
      </c>
      <c r="K20" s="187">
        <f t="shared" si="4"/>
        <v>828</v>
      </c>
      <c r="L20" s="750" t="s">
        <v>416</v>
      </c>
      <c r="M20" s="187">
        <f>+'saisie N2 Pr'!M20+'saisie N2 Pr'!N20</f>
        <v>95</v>
      </c>
      <c r="N20" s="187">
        <f>+'saisie N2 Pr'!N20</f>
        <v>39</v>
      </c>
      <c r="O20" s="187">
        <f>+'saisie N2 Pr'!O20+'saisie N2 Pr'!P20</f>
        <v>25</v>
      </c>
      <c r="P20" s="187">
        <f>+'saisie N2 Pr'!P20</f>
        <v>19</v>
      </c>
      <c r="Q20" s="187">
        <f>+'saisie N2 Pr'!Q20+'saisie N2 Pr'!R20</f>
        <v>23</v>
      </c>
      <c r="R20" s="187">
        <f>+'saisie N2 Pr'!R20</f>
        <v>11</v>
      </c>
      <c r="S20" s="187">
        <f>+'saisie N2 Pr'!S20+'saisie N2 Pr'!T20</f>
        <v>58</v>
      </c>
      <c r="T20" s="187">
        <f>+'saisie N2 Pr'!T20</f>
        <v>30</v>
      </c>
      <c r="U20" s="187">
        <f t="shared" si="5"/>
        <v>201</v>
      </c>
      <c r="V20" s="187">
        <f t="shared" si="6"/>
        <v>99</v>
      </c>
      <c r="W20" s="750" t="s">
        <v>416</v>
      </c>
      <c r="X20" s="187">
        <f>+'saisie N2 Pr'!Y20</f>
        <v>16</v>
      </c>
      <c r="Y20" s="187">
        <f>+'saisie N2 Pr'!Z20</f>
        <v>15</v>
      </c>
      <c r="Z20" s="187">
        <f>+'saisie N2 Pr'!AA20</f>
        <v>12</v>
      </c>
      <c r="AA20" s="187">
        <f>+'saisie N2 Pr'!AB20</f>
        <v>10</v>
      </c>
      <c r="AB20" s="187">
        <f t="shared" si="7"/>
        <v>53</v>
      </c>
      <c r="AC20" s="187">
        <f>+'saisie N2 Pr'!AD20</f>
        <v>59</v>
      </c>
      <c r="AD20" s="187">
        <f>+'saisie N2 Pr'!AE20</f>
        <v>52</v>
      </c>
      <c r="AE20" s="187">
        <f>+'saisie N2 Pr'!AG20</f>
        <v>64</v>
      </c>
      <c r="AF20" s="187">
        <f>+'saisie N2 Pr'!AH20</f>
        <v>0</v>
      </c>
      <c r="AG20" s="187">
        <f>+'saisie N2 Pr'!AI20</f>
        <v>0</v>
      </c>
      <c r="AH20" s="187">
        <v>4</v>
      </c>
      <c r="AI20" s="187">
        <f t="shared" si="8"/>
        <v>68</v>
      </c>
      <c r="AJ20" s="187">
        <f>+'saisie N2 Pr'!AM20</f>
        <v>11</v>
      </c>
      <c r="AK20" s="187">
        <f>+'saisie N2 Pr'!AN20</f>
        <v>11</v>
      </c>
      <c r="AL20" s="187">
        <f>+'saisie N2 Pr'!AO20</f>
        <v>0</v>
      </c>
    </row>
    <row r="21" spans="1:38" ht="15" customHeight="1">
      <c r="A21" s="187" t="s">
        <v>417</v>
      </c>
      <c r="B21" s="187">
        <f>+'saisie N2 Pr'!B21+'saisie N2 Pr'!C21</f>
        <v>1783</v>
      </c>
      <c r="C21" s="187">
        <f>+'saisie N2 Pr'!C21</f>
        <v>904</v>
      </c>
      <c r="D21" s="187">
        <f>+'saisie N2 Pr'!D21+'saisie N2 Pr'!E21</f>
        <v>1282</v>
      </c>
      <c r="E21" s="187">
        <f>+'saisie N2 Pr'!E21</f>
        <v>666</v>
      </c>
      <c r="F21" s="187">
        <f>+'saisie N2 Pr'!F21+'saisie N2 Pr'!G21</f>
        <v>1123</v>
      </c>
      <c r="G21" s="187">
        <f>+'saisie N2 Pr'!G21</f>
        <v>634</v>
      </c>
      <c r="H21" s="187">
        <f>+'saisie N2 Pr'!H21+'saisie N2 Pr'!I21</f>
        <v>1155</v>
      </c>
      <c r="I21" s="187">
        <f>+'saisie N2 Pr'!I21</f>
        <v>620</v>
      </c>
      <c r="J21" s="187">
        <f t="shared" si="3"/>
        <v>5343</v>
      </c>
      <c r="K21" s="187">
        <f t="shared" si="4"/>
        <v>2824</v>
      </c>
      <c r="L21" s="750" t="s">
        <v>417</v>
      </c>
      <c r="M21" s="187">
        <f>+'saisie N2 Pr'!M21+'saisie N2 Pr'!N21</f>
        <v>177</v>
      </c>
      <c r="N21" s="187">
        <f>+'saisie N2 Pr'!N21</f>
        <v>76</v>
      </c>
      <c r="O21" s="187">
        <f>+'saisie N2 Pr'!O21+'saisie N2 Pr'!P21</f>
        <v>71</v>
      </c>
      <c r="P21" s="187">
        <f>+'saisie N2 Pr'!P21</f>
        <v>39</v>
      </c>
      <c r="Q21" s="187">
        <f>+'saisie N2 Pr'!Q21+'saisie N2 Pr'!R21</f>
        <v>71</v>
      </c>
      <c r="R21" s="187">
        <f>+'saisie N2 Pr'!R21</f>
        <v>39</v>
      </c>
      <c r="S21" s="187">
        <f>+'saisie N2 Pr'!S21+'saisie N2 Pr'!T21</f>
        <v>190</v>
      </c>
      <c r="T21" s="187">
        <f>+'saisie N2 Pr'!T21</f>
        <v>105</v>
      </c>
      <c r="U21" s="187">
        <f t="shared" si="5"/>
        <v>509</v>
      </c>
      <c r="V21" s="187">
        <f t="shared" si="6"/>
        <v>259</v>
      </c>
      <c r="W21" s="750" t="s">
        <v>417</v>
      </c>
      <c r="X21" s="187">
        <f>+'saisie N2 Pr'!Y21</f>
        <v>38</v>
      </c>
      <c r="Y21" s="187">
        <f>+'saisie N2 Pr'!Z21</f>
        <v>31</v>
      </c>
      <c r="Z21" s="187">
        <f>+'saisie N2 Pr'!AA21</f>
        <v>28</v>
      </c>
      <c r="AA21" s="187">
        <f>+'saisie N2 Pr'!AB21</f>
        <v>29</v>
      </c>
      <c r="AB21" s="187">
        <f t="shared" si="7"/>
        <v>126</v>
      </c>
      <c r="AC21" s="187">
        <f>+'saisie N2 Pr'!AD21</f>
        <v>120</v>
      </c>
      <c r="AD21" s="187">
        <f>+'saisie N2 Pr'!AE21</f>
        <v>117</v>
      </c>
      <c r="AE21" s="187">
        <f>+'saisie N2 Pr'!AG21</f>
        <v>167</v>
      </c>
      <c r="AF21" s="187">
        <f>+'saisie N2 Pr'!AH21</f>
        <v>0</v>
      </c>
      <c r="AG21" s="187">
        <f>+'saisie N2 Pr'!AI21</f>
        <v>0</v>
      </c>
      <c r="AH21" s="187">
        <v>8</v>
      </c>
      <c r="AI21" s="187">
        <f t="shared" si="8"/>
        <v>175</v>
      </c>
      <c r="AJ21" s="187">
        <f>+'saisie N2 Pr'!AM21</f>
        <v>19</v>
      </c>
      <c r="AK21" s="187">
        <f>+'saisie N2 Pr'!AN21</f>
        <v>19</v>
      </c>
      <c r="AL21" s="187">
        <f>+'saisie N2 Pr'!AO21</f>
        <v>0</v>
      </c>
    </row>
    <row r="22" spans="1:38" ht="15" customHeight="1">
      <c r="A22" s="187" t="s">
        <v>418</v>
      </c>
      <c r="B22" s="187">
        <f>+'saisie N2 Pr'!B22+'saisie N2 Pr'!C22</f>
        <v>499</v>
      </c>
      <c r="C22" s="187">
        <f>+'saisie N2 Pr'!C22</f>
        <v>276</v>
      </c>
      <c r="D22" s="187">
        <f>+'saisie N2 Pr'!D22+'saisie N2 Pr'!E22</f>
        <v>378</v>
      </c>
      <c r="E22" s="187">
        <f>+'saisie N2 Pr'!E22</f>
        <v>192</v>
      </c>
      <c r="F22" s="187">
        <f>+'saisie N2 Pr'!F22+'saisie N2 Pr'!G22</f>
        <v>289</v>
      </c>
      <c r="G22" s="187">
        <f>+'saisie N2 Pr'!G22</f>
        <v>148</v>
      </c>
      <c r="H22" s="187">
        <f>+'saisie N2 Pr'!H22+'saisie N2 Pr'!I22</f>
        <v>225</v>
      </c>
      <c r="I22" s="187">
        <f>+'saisie N2 Pr'!I22</f>
        <v>125</v>
      </c>
      <c r="J22" s="187">
        <f t="shared" si="3"/>
        <v>1391</v>
      </c>
      <c r="K22" s="187">
        <f t="shared" si="4"/>
        <v>741</v>
      </c>
      <c r="L22" s="750" t="s">
        <v>418</v>
      </c>
      <c r="M22" s="187">
        <f>+'saisie N2 Pr'!M22+'saisie N2 Pr'!N22</f>
        <v>37</v>
      </c>
      <c r="N22" s="187">
        <f>+'saisie N2 Pr'!N22</f>
        <v>25</v>
      </c>
      <c r="O22" s="187">
        <f>+'saisie N2 Pr'!O22+'saisie N2 Pr'!P22</f>
        <v>8</v>
      </c>
      <c r="P22" s="187">
        <f>+'saisie N2 Pr'!P22</f>
        <v>6</v>
      </c>
      <c r="Q22" s="187">
        <f>+'saisie N2 Pr'!Q22+'saisie N2 Pr'!R22</f>
        <v>26</v>
      </c>
      <c r="R22" s="187">
        <f>+'saisie N2 Pr'!R22</f>
        <v>10</v>
      </c>
      <c r="S22" s="187">
        <f>+'saisie N2 Pr'!S22+'saisie N2 Pr'!T22</f>
        <v>30</v>
      </c>
      <c r="T22" s="187">
        <f>+'saisie N2 Pr'!T22</f>
        <v>9</v>
      </c>
      <c r="U22" s="187">
        <f t="shared" si="5"/>
        <v>101</v>
      </c>
      <c r="V22" s="187">
        <f t="shared" si="6"/>
        <v>50</v>
      </c>
      <c r="W22" s="750" t="s">
        <v>418</v>
      </c>
      <c r="X22" s="187">
        <f>+'saisie N2 Pr'!Y22</f>
        <v>10</v>
      </c>
      <c r="Y22" s="187">
        <f>+'saisie N2 Pr'!Z22</f>
        <v>11</v>
      </c>
      <c r="Z22" s="187">
        <f>+'saisie N2 Pr'!AA22</f>
        <v>10</v>
      </c>
      <c r="AA22" s="187">
        <f>+'saisie N2 Pr'!AB22</f>
        <v>8</v>
      </c>
      <c r="AB22" s="187">
        <f t="shared" si="7"/>
        <v>39</v>
      </c>
      <c r="AC22" s="187">
        <f>+'saisie N2 Pr'!AD22</f>
        <v>46</v>
      </c>
      <c r="AD22" s="187">
        <f>+'saisie N2 Pr'!AE22</f>
        <v>38</v>
      </c>
      <c r="AE22" s="187">
        <f>+'saisie N2 Pr'!AG22</f>
        <v>60</v>
      </c>
      <c r="AF22" s="187">
        <f>+'saisie N2 Pr'!AH22</f>
        <v>0</v>
      </c>
      <c r="AG22" s="187">
        <f>+'saisie N2 Pr'!AI22</f>
        <v>0</v>
      </c>
      <c r="AH22" s="187">
        <v>3</v>
      </c>
      <c r="AI22" s="187">
        <f t="shared" si="8"/>
        <v>63</v>
      </c>
      <c r="AJ22" s="187">
        <f>+'saisie N2 Pr'!AM22</f>
        <v>9</v>
      </c>
      <c r="AK22" s="187">
        <f>+'saisie N2 Pr'!AN22</f>
        <v>9</v>
      </c>
      <c r="AL22" s="187">
        <f>+'saisie N2 Pr'!AO22</f>
        <v>0</v>
      </c>
    </row>
    <row r="23" spans="1:38" ht="15" customHeight="1">
      <c r="A23" s="187" t="s">
        <v>419</v>
      </c>
      <c r="B23" s="187">
        <f>+'saisie N2 Pr'!B23+'saisie N2 Pr'!C23</f>
        <v>1079</v>
      </c>
      <c r="C23" s="187">
        <f>+'saisie N2 Pr'!C23</f>
        <v>540</v>
      </c>
      <c r="D23" s="187">
        <f>+'saisie N2 Pr'!D23+'saisie N2 Pr'!E23</f>
        <v>702</v>
      </c>
      <c r="E23" s="187">
        <f>+'saisie N2 Pr'!E23</f>
        <v>354</v>
      </c>
      <c r="F23" s="187">
        <f>+'saisie N2 Pr'!F23+'saisie N2 Pr'!G23</f>
        <v>581</v>
      </c>
      <c r="G23" s="187">
        <f>+'saisie N2 Pr'!G23</f>
        <v>296</v>
      </c>
      <c r="H23" s="187">
        <f>+'saisie N2 Pr'!H23+'saisie N2 Pr'!I23</f>
        <v>456</v>
      </c>
      <c r="I23" s="187">
        <f>+'saisie N2 Pr'!I23</f>
        <v>243</v>
      </c>
      <c r="J23" s="187">
        <f t="shared" si="3"/>
        <v>2818</v>
      </c>
      <c r="K23" s="187">
        <f t="shared" si="4"/>
        <v>1433</v>
      </c>
      <c r="L23" s="750" t="s">
        <v>419</v>
      </c>
      <c r="M23" s="187">
        <f>+'saisie N2 Pr'!M23+'saisie N2 Pr'!N23</f>
        <v>77</v>
      </c>
      <c r="N23" s="187">
        <f>+'saisie N2 Pr'!N23</f>
        <v>40</v>
      </c>
      <c r="O23" s="187">
        <f>+'saisie N2 Pr'!O23+'saisie N2 Pr'!P23</f>
        <v>37</v>
      </c>
      <c r="P23" s="187">
        <f>+'saisie N2 Pr'!P23</f>
        <v>16</v>
      </c>
      <c r="Q23" s="187">
        <f>+'saisie N2 Pr'!Q23+'saisie N2 Pr'!R23</f>
        <v>61</v>
      </c>
      <c r="R23" s="187">
        <f>+'saisie N2 Pr'!R23</f>
        <v>26</v>
      </c>
      <c r="S23" s="187">
        <f>+'saisie N2 Pr'!S23+'saisie N2 Pr'!T23</f>
        <v>75</v>
      </c>
      <c r="T23" s="187">
        <f>+'saisie N2 Pr'!T23</f>
        <v>44</v>
      </c>
      <c r="U23" s="187">
        <f t="shared" si="5"/>
        <v>250</v>
      </c>
      <c r="V23" s="187">
        <f t="shared" si="6"/>
        <v>126</v>
      </c>
      <c r="W23" s="750" t="s">
        <v>419</v>
      </c>
      <c r="X23" s="187">
        <f>+'saisie N2 Pr'!Y23</f>
        <v>23</v>
      </c>
      <c r="Y23" s="187">
        <f>+'saisie N2 Pr'!Z23</f>
        <v>17</v>
      </c>
      <c r="Z23" s="187">
        <f>+'saisie N2 Pr'!AA23</f>
        <v>16</v>
      </c>
      <c r="AA23" s="187">
        <f>+'saisie N2 Pr'!AB23</f>
        <v>14</v>
      </c>
      <c r="AB23" s="187">
        <f t="shared" si="7"/>
        <v>70</v>
      </c>
      <c r="AC23" s="187">
        <f>+'saisie N2 Pr'!AD23</f>
        <v>97</v>
      </c>
      <c r="AD23" s="187">
        <f>+'saisie N2 Pr'!AE23</f>
        <v>89</v>
      </c>
      <c r="AE23" s="187">
        <f>+'saisie N2 Pr'!AG23</f>
        <v>100</v>
      </c>
      <c r="AF23" s="187">
        <f>+'saisie N2 Pr'!AH23</f>
        <v>0</v>
      </c>
      <c r="AG23" s="187">
        <f>+'saisie N2 Pr'!AI23</f>
        <v>0</v>
      </c>
      <c r="AH23" s="187">
        <v>17</v>
      </c>
      <c r="AI23" s="187">
        <f t="shared" si="8"/>
        <v>117</v>
      </c>
      <c r="AJ23" s="187">
        <f>+'saisie N2 Pr'!AM23</f>
        <v>13</v>
      </c>
      <c r="AK23" s="187">
        <f>+'saisie N2 Pr'!AN23</f>
        <v>13</v>
      </c>
      <c r="AL23" s="187">
        <f>+'saisie N2 Pr'!AO23</f>
        <v>0</v>
      </c>
    </row>
    <row r="24" spans="1:38" ht="15" customHeight="1">
      <c r="A24" s="187" t="s">
        <v>420</v>
      </c>
      <c r="B24" s="187">
        <f>+'saisie N2 Pr'!B24+'saisie N2 Pr'!C24</f>
        <v>837</v>
      </c>
      <c r="C24" s="187">
        <f>+'saisie N2 Pr'!C24</f>
        <v>388</v>
      </c>
      <c r="D24" s="187">
        <f>+'saisie N2 Pr'!D24+'saisie N2 Pr'!E24</f>
        <v>574</v>
      </c>
      <c r="E24" s="187">
        <f>+'saisie N2 Pr'!E24</f>
        <v>261</v>
      </c>
      <c r="F24" s="187">
        <f>+'saisie N2 Pr'!F24+'saisie N2 Pr'!G24</f>
        <v>427</v>
      </c>
      <c r="G24" s="187">
        <f>+'saisie N2 Pr'!G24</f>
        <v>207</v>
      </c>
      <c r="H24" s="187">
        <f>+'saisie N2 Pr'!H24+'saisie N2 Pr'!I24</f>
        <v>532</v>
      </c>
      <c r="I24" s="187">
        <f>+'saisie N2 Pr'!I24</f>
        <v>227</v>
      </c>
      <c r="J24" s="187">
        <f t="shared" si="3"/>
        <v>2370</v>
      </c>
      <c r="K24" s="187">
        <f t="shared" si="4"/>
        <v>1083</v>
      </c>
      <c r="L24" s="750" t="s">
        <v>420</v>
      </c>
      <c r="M24" s="187">
        <f>+'saisie N2 Pr'!M24+'saisie N2 Pr'!N24</f>
        <v>50</v>
      </c>
      <c r="N24" s="187">
        <f>+'saisie N2 Pr'!N24</f>
        <v>22</v>
      </c>
      <c r="O24" s="187">
        <f>+'saisie N2 Pr'!O24+'saisie N2 Pr'!P24</f>
        <v>50</v>
      </c>
      <c r="P24" s="187">
        <f>+'saisie N2 Pr'!P24</f>
        <v>25</v>
      </c>
      <c r="Q24" s="187">
        <f>+'saisie N2 Pr'!Q24+'saisie N2 Pr'!R24</f>
        <v>33</v>
      </c>
      <c r="R24" s="187">
        <f>+'saisie N2 Pr'!R24</f>
        <v>18</v>
      </c>
      <c r="S24" s="187">
        <f>+'saisie N2 Pr'!S24+'saisie N2 Pr'!T24</f>
        <v>111</v>
      </c>
      <c r="T24" s="187">
        <f>+'saisie N2 Pr'!T24</f>
        <v>63</v>
      </c>
      <c r="U24" s="187">
        <f t="shared" si="5"/>
        <v>244</v>
      </c>
      <c r="V24" s="187">
        <f t="shared" si="6"/>
        <v>128</v>
      </c>
      <c r="W24" s="750" t="s">
        <v>420</v>
      </c>
      <c r="X24" s="187">
        <f>+'saisie N2 Pr'!Y24</f>
        <v>18</v>
      </c>
      <c r="Y24" s="187">
        <f>+'saisie N2 Pr'!Z24</f>
        <v>14</v>
      </c>
      <c r="Z24" s="187">
        <f>+'saisie N2 Pr'!AA24</f>
        <v>12</v>
      </c>
      <c r="AA24" s="187">
        <f>+'saisie N2 Pr'!AB24</f>
        <v>13</v>
      </c>
      <c r="AB24" s="187">
        <f t="shared" si="7"/>
        <v>57</v>
      </c>
      <c r="AC24" s="187">
        <f>+'saisie N2 Pr'!AD24</f>
        <v>58</v>
      </c>
      <c r="AD24" s="187">
        <f>+'saisie N2 Pr'!AE24</f>
        <v>57</v>
      </c>
      <c r="AE24" s="187">
        <f>+'saisie N2 Pr'!AG24</f>
        <v>67</v>
      </c>
      <c r="AF24" s="187">
        <f>+'saisie N2 Pr'!AH24</f>
        <v>0</v>
      </c>
      <c r="AG24" s="187">
        <f>+'saisie N2 Pr'!AI24</f>
        <v>0</v>
      </c>
      <c r="AH24" s="187">
        <v>2</v>
      </c>
      <c r="AI24" s="187">
        <f t="shared" si="8"/>
        <v>69</v>
      </c>
      <c r="AJ24" s="187">
        <f>+'saisie N2 Pr'!AM24</f>
        <v>12</v>
      </c>
      <c r="AK24" s="187">
        <f>+'saisie N2 Pr'!AN24</f>
        <v>12</v>
      </c>
      <c r="AL24" s="187">
        <f>+'saisie N2 Pr'!AO24</f>
        <v>0</v>
      </c>
    </row>
    <row r="25" spans="1:38" ht="15" customHeight="1">
      <c r="A25" s="187" t="s">
        <v>421</v>
      </c>
      <c r="B25" s="187">
        <f>+'saisie N2 Pr'!B25+'saisie N2 Pr'!C25</f>
        <v>871</v>
      </c>
      <c r="C25" s="187">
        <f>+'saisie N2 Pr'!C25</f>
        <v>443</v>
      </c>
      <c r="D25" s="187">
        <f>+'saisie N2 Pr'!D25+'saisie N2 Pr'!E25</f>
        <v>530</v>
      </c>
      <c r="E25" s="187">
        <f>+'saisie N2 Pr'!E25</f>
        <v>264</v>
      </c>
      <c r="F25" s="187">
        <f>+'saisie N2 Pr'!F25+'saisie N2 Pr'!G25</f>
        <v>442</v>
      </c>
      <c r="G25" s="187">
        <f>+'saisie N2 Pr'!G25</f>
        <v>222</v>
      </c>
      <c r="H25" s="187">
        <f>+'saisie N2 Pr'!H25+'saisie N2 Pr'!I25</f>
        <v>344</v>
      </c>
      <c r="I25" s="187">
        <f>+'saisie N2 Pr'!I25</f>
        <v>164</v>
      </c>
      <c r="J25" s="187">
        <f t="shared" si="3"/>
        <v>2187</v>
      </c>
      <c r="K25" s="187">
        <f t="shared" si="4"/>
        <v>1093</v>
      </c>
      <c r="L25" s="750" t="s">
        <v>421</v>
      </c>
      <c r="M25" s="187">
        <f>+'saisie N2 Pr'!M25+'saisie N2 Pr'!N25</f>
        <v>83</v>
      </c>
      <c r="N25" s="187">
        <f>+'saisie N2 Pr'!N25</f>
        <v>37</v>
      </c>
      <c r="O25" s="187">
        <f>+'saisie N2 Pr'!O25+'saisie N2 Pr'!P25</f>
        <v>64</v>
      </c>
      <c r="P25" s="187">
        <f>+'saisie N2 Pr'!P25</f>
        <v>34</v>
      </c>
      <c r="Q25" s="187">
        <f>+'saisie N2 Pr'!Q25+'saisie N2 Pr'!R25</f>
        <v>43</v>
      </c>
      <c r="R25" s="187">
        <f>+'saisie N2 Pr'!R25</f>
        <v>21</v>
      </c>
      <c r="S25" s="187">
        <f>+'saisie N2 Pr'!S25+'saisie N2 Pr'!T25</f>
        <v>89</v>
      </c>
      <c r="T25" s="187">
        <f>+'saisie N2 Pr'!T25</f>
        <v>52</v>
      </c>
      <c r="U25" s="187">
        <f t="shared" si="5"/>
        <v>279</v>
      </c>
      <c r="V25" s="187">
        <f t="shared" si="6"/>
        <v>144</v>
      </c>
      <c r="W25" s="750" t="s">
        <v>421</v>
      </c>
      <c r="X25" s="187">
        <f>+'saisie N2 Pr'!Y25</f>
        <v>20</v>
      </c>
      <c r="Y25" s="187">
        <f>+'saisie N2 Pr'!Z25</f>
        <v>17</v>
      </c>
      <c r="Z25" s="187">
        <f>+'saisie N2 Pr'!AA25</f>
        <v>16</v>
      </c>
      <c r="AA25" s="187">
        <f>+'saisie N2 Pr'!AB25</f>
        <v>15</v>
      </c>
      <c r="AB25" s="187">
        <f t="shared" si="7"/>
        <v>68</v>
      </c>
      <c r="AC25" s="187">
        <f>+'saisie N2 Pr'!AD25</f>
        <v>52</v>
      </c>
      <c r="AD25" s="187">
        <f>+'saisie N2 Pr'!AE25</f>
        <v>51</v>
      </c>
      <c r="AE25" s="187">
        <f>+'saisie N2 Pr'!AG25</f>
        <v>70</v>
      </c>
      <c r="AF25" s="187">
        <f>+'saisie N2 Pr'!AH25</f>
        <v>0</v>
      </c>
      <c r="AG25" s="187">
        <f>+'saisie N2 Pr'!AI25</f>
        <v>0</v>
      </c>
      <c r="AH25" s="187">
        <v>3</v>
      </c>
      <c r="AI25" s="187">
        <f t="shared" si="8"/>
        <v>73</v>
      </c>
      <c r="AJ25" s="187">
        <f>+'saisie N2 Pr'!AM25</f>
        <v>11</v>
      </c>
      <c r="AK25" s="187">
        <f>+'saisie N2 Pr'!AN25</f>
        <v>11</v>
      </c>
      <c r="AL25" s="187">
        <f>+'saisie N2 Pr'!AO25</f>
        <v>0</v>
      </c>
    </row>
    <row r="26" spans="1:38" ht="15" customHeight="1">
      <c r="A26" s="187" t="s">
        <v>422</v>
      </c>
      <c r="B26" s="187">
        <f>+'saisie N2 Pr'!B26+'saisie N2 Pr'!C26</f>
        <v>119</v>
      </c>
      <c r="C26" s="187">
        <f>+'saisie N2 Pr'!C26</f>
        <v>57</v>
      </c>
      <c r="D26" s="187">
        <f>+'saisie N2 Pr'!D26+'saisie N2 Pr'!E26</f>
        <v>68</v>
      </c>
      <c r="E26" s="187">
        <f>+'saisie N2 Pr'!E26</f>
        <v>36</v>
      </c>
      <c r="F26" s="187">
        <f>+'saisie N2 Pr'!F26+'saisie N2 Pr'!G26</f>
        <v>26</v>
      </c>
      <c r="G26" s="187">
        <f>+'saisie N2 Pr'!G26</f>
        <v>12</v>
      </c>
      <c r="H26" s="187">
        <f>+'saisie N2 Pr'!H26+'saisie N2 Pr'!I26</f>
        <v>18</v>
      </c>
      <c r="I26" s="187">
        <f>+'saisie N2 Pr'!I26</f>
        <v>7</v>
      </c>
      <c r="J26" s="187">
        <f t="shared" si="3"/>
        <v>231</v>
      </c>
      <c r="K26" s="187">
        <f t="shared" si="4"/>
        <v>112</v>
      </c>
      <c r="L26" s="750" t="s">
        <v>422</v>
      </c>
      <c r="M26" s="187">
        <f>+'saisie N2 Pr'!M26+'saisie N2 Pr'!N26</f>
        <v>7</v>
      </c>
      <c r="N26" s="187">
        <f>+'saisie N2 Pr'!N26</f>
        <v>2</v>
      </c>
      <c r="O26" s="187">
        <f>+'saisie N2 Pr'!O26+'saisie N2 Pr'!P26</f>
        <v>0</v>
      </c>
      <c r="P26" s="187">
        <f>+'saisie N2 Pr'!P26</f>
        <v>0</v>
      </c>
      <c r="Q26" s="187">
        <f>+'saisie N2 Pr'!Q26+'saisie N2 Pr'!R26</f>
        <v>0</v>
      </c>
      <c r="R26" s="187">
        <f>+'saisie N2 Pr'!R26</f>
        <v>0</v>
      </c>
      <c r="S26" s="187">
        <f>+'saisie N2 Pr'!S26+'saisie N2 Pr'!T26</f>
        <v>1</v>
      </c>
      <c r="T26" s="187">
        <f>+'saisie N2 Pr'!T26</f>
        <v>1</v>
      </c>
      <c r="U26" s="187">
        <f t="shared" si="5"/>
        <v>8</v>
      </c>
      <c r="V26" s="187">
        <f t="shared" si="6"/>
        <v>3</v>
      </c>
      <c r="W26" s="750" t="s">
        <v>422</v>
      </c>
      <c r="X26" s="187">
        <f>+'saisie N2 Pr'!Y26</f>
        <v>3</v>
      </c>
      <c r="Y26" s="187">
        <f>+'saisie N2 Pr'!Z26</f>
        <v>3</v>
      </c>
      <c r="Z26" s="187">
        <f>+'saisie N2 Pr'!AA26</f>
        <v>2</v>
      </c>
      <c r="AA26" s="187">
        <f>+'saisie N2 Pr'!AB26</f>
        <v>4</v>
      </c>
      <c r="AB26" s="187">
        <f t="shared" si="7"/>
        <v>12</v>
      </c>
      <c r="AC26" s="187">
        <f>+'saisie N2 Pr'!AD26</f>
        <v>11</v>
      </c>
      <c r="AD26" s="187">
        <f>+'saisie N2 Pr'!AE26</f>
        <v>9</v>
      </c>
      <c r="AE26" s="187">
        <f>+'saisie N2 Pr'!AG26</f>
        <v>11</v>
      </c>
      <c r="AF26" s="187">
        <f>+'saisie N2 Pr'!AH26</f>
        <v>0</v>
      </c>
      <c r="AG26" s="187">
        <f>+'saisie N2 Pr'!AI26</f>
        <v>0</v>
      </c>
      <c r="AH26" s="187">
        <v>0</v>
      </c>
      <c r="AI26" s="187">
        <f t="shared" si="8"/>
        <v>11</v>
      </c>
      <c r="AJ26" s="187">
        <f>+'saisie N2 Pr'!AM26</f>
        <v>3</v>
      </c>
      <c r="AK26" s="187">
        <f>+'saisie N2 Pr'!AN26</f>
        <v>3</v>
      </c>
      <c r="AL26" s="187">
        <f>+'saisie N2 Pr'!AO26</f>
        <v>0</v>
      </c>
    </row>
    <row r="27" spans="1:38" ht="15" customHeight="1">
      <c r="A27" s="187" t="s">
        <v>423</v>
      </c>
      <c r="B27" s="187">
        <f>+'saisie N2 Pr'!B27+'saisie N2 Pr'!C27</f>
        <v>700</v>
      </c>
      <c r="C27" s="187">
        <f>+'saisie N2 Pr'!C27</f>
        <v>356</v>
      </c>
      <c r="D27" s="187">
        <f>+'saisie N2 Pr'!D27+'saisie N2 Pr'!E27</f>
        <v>357</v>
      </c>
      <c r="E27" s="187">
        <f>+'saisie N2 Pr'!E27</f>
        <v>191</v>
      </c>
      <c r="F27" s="187">
        <f>+'saisie N2 Pr'!F27+'saisie N2 Pr'!G27</f>
        <v>273</v>
      </c>
      <c r="G27" s="187">
        <f>+'saisie N2 Pr'!G27</f>
        <v>134</v>
      </c>
      <c r="H27" s="187">
        <f>+'saisie N2 Pr'!H27+'saisie N2 Pr'!I27</f>
        <v>271</v>
      </c>
      <c r="I27" s="187">
        <f>+'saisie N2 Pr'!I27</f>
        <v>137</v>
      </c>
      <c r="J27" s="187">
        <f t="shared" si="3"/>
        <v>1601</v>
      </c>
      <c r="K27" s="187">
        <f t="shared" si="4"/>
        <v>818</v>
      </c>
      <c r="L27" s="750" t="s">
        <v>423</v>
      </c>
      <c r="M27" s="187">
        <f>+'saisie N2 Pr'!M27+'saisie N2 Pr'!N27</f>
        <v>64</v>
      </c>
      <c r="N27" s="187">
        <f>+'saisie N2 Pr'!N27</f>
        <v>27</v>
      </c>
      <c r="O27" s="187">
        <f>+'saisie N2 Pr'!O27+'saisie N2 Pr'!P27</f>
        <v>21</v>
      </c>
      <c r="P27" s="187">
        <f>+'saisie N2 Pr'!P27</f>
        <v>11</v>
      </c>
      <c r="Q27" s="187">
        <f>+'saisie N2 Pr'!Q27+'saisie N2 Pr'!R27</f>
        <v>36</v>
      </c>
      <c r="R27" s="187">
        <f>+'saisie N2 Pr'!R27</f>
        <v>24</v>
      </c>
      <c r="S27" s="187">
        <f>+'saisie N2 Pr'!S27+'saisie N2 Pr'!T27</f>
        <v>37</v>
      </c>
      <c r="T27" s="187">
        <f>+'saisie N2 Pr'!T27</f>
        <v>18</v>
      </c>
      <c r="U27" s="187">
        <f t="shared" si="5"/>
        <v>158</v>
      </c>
      <c r="V27" s="187">
        <f t="shared" si="6"/>
        <v>80</v>
      </c>
      <c r="W27" s="750" t="s">
        <v>423</v>
      </c>
      <c r="X27" s="187">
        <f>+'saisie N2 Pr'!Y27</f>
        <v>19</v>
      </c>
      <c r="Y27" s="187">
        <f>+'saisie N2 Pr'!Z27</f>
        <v>13</v>
      </c>
      <c r="Z27" s="187">
        <f>+'saisie N2 Pr'!AA27</f>
        <v>12</v>
      </c>
      <c r="AA27" s="187">
        <f>+'saisie N2 Pr'!AB27</f>
        <v>12</v>
      </c>
      <c r="AB27" s="187">
        <f t="shared" si="7"/>
        <v>56</v>
      </c>
      <c r="AC27" s="187">
        <f>+'saisie N2 Pr'!AD27</f>
        <v>69</v>
      </c>
      <c r="AD27" s="187">
        <f>+'saisie N2 Pr'!AE27</f>
        <v>59</v>
      </c>
      <c r="AE27" s="187">
        <f>+'saisie N2 Pr'!AG27</f>
        <v>80</v>
      </c>
      <c r="AF27" s="187">
        <f>+'saisie N2 Pr'!AH27</f>
        <v>0</v>
      </c>
      <c r="AG27" s="187">
        <f>+'saisie N2 Pr'!AI27</f>
        <v>0</v>
      </c>
      <c r="AH27" s="187">
        <v>9</v>
      </c>
      <c r="AI27" s="187">
        <f t="shared" si="8"/>
        <v>89</v>
      </c>
      <c r="AJ27" s="187">
        <f>+'saisie N2 Pr'!AM27</f>
        <v>20</v>
      </c>
      <c r="AK27" s="187">
        <f>+'saisie N2 Pr'!AN27</f>
        <v>15</v>
      </c>
      <c r="AL27" s="187">
        <f>+'saisie N2 Pr'!AO27</f>
        <v>5</v>
      </c>
    </row>
    <row r="28" spans="1:38" ht="15" customHeight="1">
      <c r="A28" s="187" t="s">
        <v>424</v>
      </c>
      <c r="B28" s="187">
        <f>+'saisie N2 Pr'!B28+'saisie N2 Pr'!C28</f>
        <v>718</v>
      </c>
      <c r="C28" s="187">
        <f>+'saisie N2 Pr'!C28</f>
        <v>364</v>
      </c>
      <c r="D28" s="187">
        <f>+'saisie N2 Pr'!D28+'saisie N2 Pr'!E28</f>
        <v>442</v>
      </c>
      <c r="E28" s="187">
        <f>+'saisie N2 Pr'!E28</f>
        <v>225</v>
      </c>
      <c r="F28" s="187">
        <f>+'saisie N2 Pr'!F28+'saisie N2 Pr'!G28</f>
        <v>340</v>
      </c>
      <c r="G28" s="187">
        <f>+'saisie N2 Pr'!G28</f>
        <v>152</v>
      </c>
      <c r="H28" s="187">
        <f>+'saisie N2 Pr'!H28+'saisie N2 Pr'!I28</f>
        <v>347</v>
      </c>
      <c r="I28" s="187">
        <f>+'saisie N2 Pr'!I28</f>
        <v>188</v>
      </c>
      <c r="J28" s="187">
        <f t="shared" si="3"/>
        <v>1847</v>
      </c>
      <c r="K28" s="187">
        <f t="shared" si="4"/>
        <v>929</v>
      </c>
      <c r="L28" s="750" t="s">
        <v>424</v>
      </c>
      <c r="M28" s="187">
        <f>+'saisie N2 Pr'!M28+'saisie N2 Pr'!N28</f>
        <v>53</v>
      </c>
      <c r="N28" s="187">
        <f>+'saisie N2 Pr'!N28</f>
        <v>25</v>
      </c>
      <c r="O28" s="187">
        <f>+'saisie N2 Pr'!O28+'saisie N2 Pr'!P28</f>
        <v>19</v>
      </c>
      <c r="P28" s="187">
        <f>+'saisie N2 Pr'!P28</f>
        <v>6</v>
      </c>
      <c r="Q28" s="187">
        <f>+'saisie N2 Pr'!Q28+'saisie N2 Pr'!R28</f>
        <v>19</v>
      </c>
      <c r="R28" s="187">
        <f>+'saisie N2 Pr'!R28</f>
        <v>11</v>
      </c>
      <c r="S28" s="187">
        <f>+'saisie N2 Pr'!S28+'saisie N2 Pr'!T28</f>
        <v>61</v>
      </c>
      <c r="T28" s="187">
        <f>+'saisie N2 Pr'!T28</f>
        <v>35</v>
      </c>
      <c r="U28" s="187">
        <f t="shared" si="5"/>
        <v>152</v>
      </c>
      <c r="V28" s="187">
        <f t="shared" si="6"/>
        <v>77</v>
      </c>
      <c r="W28" s="750" t="s">
        <v>424</v>
      </c>
      <c r="X28" s="187">
        <f>+'saisie N2 Pr'!Y28</f>
        <v>15</v>
      </c>
      <c r="Y28" s="187">
        <f>+'saisie N2 Pr'!Z28</f>
        <v>13</v>
      </c>
      <c r="Z28" s="187">
        <f>+'saisie N2 Pr'!AA28</f>
        <v>11</v>
      </c>
      <c r="AA28" s="187">
        <f>+'saisie N2 Pr'!AB28</f>
        <v>11</v>
      </c>
      <c r="AB28" s="187">
        <f t="shared" si="7"/>
        <v>50</v>
      </c>
      <c r="AC28" s="187">
        <f>+'saisie N2 Pr'!AD28</f>
        <v>65</v>
      </c>
      <c r="AD28" s="187">
        <f>+'saisie N2 Pr'!AE28</f>
        <v>65</v>
      </c>
      <c r="AE28" s="187">
        <f>+'saisie N2 Pr'!AG28</f>
        <v>73</v>
      </c>
      <c r="AF28" s="187">
        <f>+'saisie N2 Pr'!AH28</f>
        <v>0</v>
      </c>
      <c r="AG28" s="187">
        <f>+'saisie N2 Pr'!AI28</f>
        <v>0</v>
      </c>
      <c r="AH28" s="187">
        <v>13</v>
      </c>
      <c r="AI28" s="187">
        <f t="shared" si="8"/>
        <v>86</v>
      </c>
      <c r="AJ28" s="187">
        <f>+'saisie N2 Pr'!AM28</f>
        <v>10</v>
      </c>
      <c r="AK28" s="187">
        <f>+'saisie N2 Pr'!AN28</f>
        <v>10</v>
      </c>
      <c r="AL28" s="187">
        <f>+'saisie N2 Pr'!AO28</f>
        <v>0</v>
      </c>
    </row>
    <row r="29" spans="1:38" ht="15" customHeight="1">
      <c r="A29" s="187" t="s">
        <v>425</v>
      </c>
      <c r="B29" s="187">
        <f>+'saisie N2 Pr'!B29+'saisie N2 Pr'!C29</f>
        <v>550</v>
      </c>
      <c r="C29" s="187">
        <f>+'saisie N2 Pr'!C29</f>
        <v>272</v>
      </c>
      <c r="D29" s="187">
        <f>+'saisie N2 Pr'!D29+'saisie N2 Pr'!E29</f>
        <v>350</v>
      </c>
      <c r="E29" s="187">
        <f>+'saisie N2 Pr'!E29</f>
        <v>177</v>
      </c>
      <c r="F29" s="187">
        <f>+'saisie N2 Pr'!F29+'saisie N2 Pr'!G29</f>
        <v>217</v>
      </c>
      <c r="G29" s="187">
        <f>+'saisie N2 Pr'!G29</f>
        <v>109</v>
      </c>
      <c r="H29" s="187">
        <f>+'saisie N2 Pr'!H29+'saisie N2 Pr'!I29</f>
        <v>169</v>
      </c>
      <c r="I29" s="187">
        <f>+'saisie N2 Pr'!I29</f>
        <v>75</v>
      </c>
      <c r="J29" s="187">
        <f t="shared" si="3"/>
        <v>1286</v>
      </c>
      <c r="K29" s="187">
        <f t="shared" si="4"/>
        <v>633</v>
      </c>
      <c r="L29" s="750" t="s">
        <v>425</v>
      </c>
      <c r="M29" s="187">
        <f>+'saisie N2 Pr'!M29+'saisie N2 Pr'!N29</f>
        <v>61</v>
      </c>
      <c r="N29" s="187">
        <f>+'saisie N2 Pr'!N29</f>
        <v>23</v>
      </c>
      <c r="O29" s="187">
        <f>+'saisie N2 Pr'!O29+'saisie N2 Pr'!P29</f>
        <v>36</v>
      </c>
      <c r="P29" s="187">
        <f>+'saisie N2 Pr'!P29</f>
        <v>13</v>
      </c>
      <c r="Q29" s="187">
        <f>+'saisie N2 Pr'!Q29+'saisie N2 Pr'!R29</f>
        <v>9</v>
      </c>
      <c r="R29" s="187">
        <f>+'saisie N2 Pr'!R29</f>
        <v>5</v>
      </c>
      <c r="S29" s="187">
        <f>+'saisie N2 Pr'!S29+'saisie N2 Pr'!T29</f>
        <v>10</v>
      </c>
      <c r="T29" s="187">
        <f>+'saisie N2 Pr'!T29</f>
        <v>4</v>
      </c>
      <c r="U29" s="187">
        <f t="shared" si="5"/>
        <v>116</v>
      </c>
      <c r="V29" s="187">
        <f t="shared" si="6"/>
        <v>45</v>
      </c>
      <c r="W29" s="750" t="s">
        <v>425</v>
      </c>
      <c r="X29" s="187">
        <f>+'saisie N2 Pr'!Y29</f>
        <v>13</v>
      </c>
      <c r="Y29" s="187">
        <f>+'saisie N2 Pr'!Z29</f>
        <v>12</v>
      </c>
      <c r="Z29" s="187">
        <f>+'saisie N2 Pr'!AA29</f>
        <v>10</v>
      </c>
      <c r="AA29" s="187">
        <f>+'saisie N2 Pr'!AB29</f>
        <v>9</v>
      </c>
      <c r="AB29" s="187">
        <f t="shared" si="7"/>
        <v>44</v>
      </c>
      <c r="AC29" s="187">
        <f>+'saisie N2 Pr'!AD29</f>
        <v>44</v>
      </c>
      <c r="AD29" s="187">
        <f>+'saisie N2 Pr'!AE29</f>
        <v>42</v>
      </c>
      <c r="AE29" s="187">
        <f>+'saisie N2 Pr'!AG29</f>
        <v>67</v>
      </c>
      <c r="AF29" s="187">
        <f>+'saisie N2 Pr'!AH29</f>
        <v>0</v>
      </c>
      <c r="AG29" s="187">
        <f>+'saisie N2 Pr'!AI29</f>
        <v>0</v>
      </c>
      <c r="AH29" s="187">
        <v>5</v>
      </c>
      <c r="AI29" s="187">
        <f t="shared" si="8"/>
        <v>72</v>
      </c>
      <c r="AJ29" s="187">
        <f>+'saisie N2 Pr'!AM29</f>
        <v>11</v>
      </c>
      <c r="AK29" s="187">
        <f>+'saisie N2 Pr'!AN29</f>
        <v>9</v>
      </c>
      <c r="AL29" s="187">
        <f>+'saisie N2 Pr'!AO29</f>
        <v>2</v>
      </c>
    </row>
    <row r="30" spans="1:38" ht="15" customHeight="1">
      <c r="A30" s="187" t="s">
        <v>426</v>
      </c>
      <c r="B30" s="187">
        <f>+'saisie N2 Pr'!B30+'saisie N2 Pr'!C30</f>
        <v>363</v>
      </c>
      <c r="C30" s="187">
        <f>+'saisie N2 Pr'!C30</f>
        <v>164</v>
      </c>
      <c r="D30" s="187">
        <f>+'saisie N2 Pr'!D30+'saisie N2 Pr'!E30</f>
        <v>378</v>
      </c>
      <c r="E30" s="187">
        <f>+'saisie N2 Pr'!E30</f>
        <v>172</v>
      </c>
      <c r="F30" s="187">
        <f>+'saisie N2 Pr'!F30+'saisie N2 Pr'!G30</f>
        <v>319</v>
      </c>
      <c r="G30" s="187">
        <f>+'saisie N2 Pr'!G30</f>
        <v>164</v>
      </c>
      <c r="H30" s="187">
        <f>+'saisie N2 Pr'!H30+'saisie N2 Pr'!I30</f>
        <v>269</v>
      </c>
      <c r="I30" s="187">
        <f>+'saisie N2 Pr'!I30</f>
        <v>162</v>
      </c>
      <c r="J30" s="187">
        <f t="shared" si="3"/>
        <v>1329</v>
      </c>
      <c r="K30" s="187">
        <f t="shared" si="4"/>
        <v>662</v>
      </c>
      <c r="L30" s="750" t="s">
        <v>426</v>
      </c>
      <c r="M30" s="187">
        <f>+'saisie N2 Pr'!M30+'saisie N2 Pr'!N30</f>
        <v>21</v>
      </c>
      <c r="N30" s="187">
        <f>+'saisie N2 Pr'!N30</f>
        <v>3</v>
      </c>
      <c r="O30" s="187">
        <f>+'saisie N2 Pr'!O30+'saisie N2 Pr'!P30</f>
        <v>25</v>
      </c>
      <c r="P30" s="187">
        <f>+'saisie N2 Pr'!P30</f>
        <v>9</v>
      </c>
      <c r="Q30" s="187">
        <f>+'saisie N2 Pr'!Q30+'saisie N2 Pr'!R30</f>
        <v>23</v>
      </c>
      <c r="R30" s="187">
        <f>+'saisie N2 Pr'!R30</f>
        <v>8</v>
      </c>
      <c r="S30" s="187">
        <f>+'saisie N2 Pr'!S30+'saisie N2 Pr'!T30</f>
        <v>70</v>
      </c>
      <c r="T30" s="187">
        <f>+'saisie N2 Pr'!T30</f>
        <v>46</v>
      </c>
      <c r="U30" s="187">
        <f t="shared" si="5"/>
        <v>139</v>
      </c>
      <c r="V30" s="187">
        <f t="shared" si="6"/>
        <v>66</v>
      </c>
      <c r="W30" s="750" t="s">
        <v>426</v>
      </c>
      <c r="X30" s="187">
        <f>+'saisie N2 Pr'!Y30</f>
        <v>9</v>
      </c>
      <c r="Y30" s="187">
        <f>+'saisie N2 Pr'!Z30</f>
        <v>8</v>
      </c>
      <c r="Z30" s="187">
        <f>+'saisie N2 Pr'!AA30</f>
        <v>7</v>
      </c>
      <c r="AA30" s="187">
        <f>+'saisie N2 Pr'!AB30</f>
        <v>8</v>
      </c>
      <c r="AB30" s="187">
        <f t="shared" si="7"/>
        <v>32</v>
      </c>
      <c r="AC30" s="187">
        <f>+'saisie N2 Pr'!AD30</f>
        <v>45</v>
      </c>
      <c r="AD30" s="187">
        <f>+'saisie N2 Pr'!AE30</f>
        <v>44</v>
      </c>
      <c r="AE30" s="187">
        <f>+'saisie N2 Pr'!AG30</f>
        <v>47</v>
      </c>
      <c r="AF30" s="187">
        <f>+'saisie N2 Pr'!AH30</f>
        <v>0</v>
      </c>
      <c r="AG30" s="187">
        <f>+'saisie N2 Pr'!AI30</f>
        <v>0</v>
      </c>
      <c r="AH30" s="187">
        <v>6</v>
      </c>
      <c r="AI30" s="187">
        <f t="shared" si="8"/>
        <v>53</v>
      </c>
      <c r="AJ30" s="187">
        <f>+'saisie N2 Pr'!AM30</f>
        <v>4</v>
      </c>
      <c r="AK30" s="187">
        <f>+'saisie N2 Pr'!AN30</f>
        <v>4</v>
      </c>
      <c r="AL30" s="187">
        <f>+'saisie N2 Pr'!AO30</f>
        <v>0</v>
      </c>
    </row>
    <row r="31" spans="1:38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167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167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</row>
    <row r="33" spans="1:38">
      <c r="A33" s="328" t="s">
        <v>360</v>
      </c>
      <c r="B33" s="354"/>
      <c r="C33" s="354"/>
      <c r="D33" s="354"/>
      <c r="E33" s="354"/>
      <c r="F33" s="354"/>
      <c r="G33" s="354"/>
      <c r="H33" s="354"/>
      <c r="I33" s="354"/>
      <c r="J33" s="354"/>
      <c r="K33" s="354"/>
      <c r="L33" s="1085" t="s">
        <v>362</v>
      </c>
      <c r="M33" s="1085"/>
      <c r="N33" s="1085"/>
      <c r="O33" s="1085"/>
      <c r="P33" s="1085"/>
      <c r="Q33" s="1085"/>
      <c r="R33" s="1085"/>
      <c r="S33" s="1085"/>
      <c r="T33" s="1085"/>
      <c r="U33" s="1085"/>
      <c r="V33" s="1085"/>
      <c r="W33" s="1085" t="s">
        <v>103</v>
      </c>
      <c r="X33" s="1085"/>
      <c r="Y33" s="1085"/>
      <c r="Z33" s="1085"/>
      <c r="AA33" s="1085"/>
      <c r="AB33" s="1085"/>
      <c r="AC33" s="1085"/>
      <c r="AD33" s="1085"/>
      <c r="AE33" s="1085"/>
      <c r="AF33" s="1085"/>
      <c r="AG33" s="1085"/>
      <c r="AH33" s="1085"/>
      <c r="AI33" s="1085"/>
      <c r="AJ33" s="1085"/>
      <c r="AK33" s="1085"/>
      <c r="AL33" s="1085"/>
    </row>
    <row r="34" spans="1:38">
      <c r="A34" s="328" t="s">
        <v>998</v>
      </c>
      <c r="B34" s="354"/>
      <c r="C34" s="354"/>
      <c r="D34" s="354"/>
      <c r="E34" s="354"/>
      <c r="F34" s="354"/>
      <c r="G34" s="354"/>
      <c r="H34" s="354"/>
      <c r="I34" s="354"/>
      <c r="J34" s="354"/>
      <c r="K34" s="354"/>
      <c r="L34" s="1085" t="s">
        <v>998</v>
      </c>
      <c r="M34" s="1085"/>
      <c r="N34" s="1085"/>
      <c r="O34" s="1085"/>
      <c r="P34" s="1085"/>
      <c r="Q34" s="1085"/>
      <c r="R34" s="1085"/>
      <c r="S34" s="1085"/>
      <c r="T34" s="1085"/>
      <c r="U34" s="1085"/>
      <c r="V34" s="1085"/>
      <c r="W34" s="1085" t="s">
        <v>996</v>
      </c>
      <c r="X34" s="1085"/>
      <c r="Y34" s="1085"/>
      <c r="Z34" s="1085"/>
      <c r="AA34" s="1085"/>
      <c r="AB34" s="1085"/>
      <c r="AC34" s="1085"/>
      <c r="AD34" s="1085"/>
      <c r="AE34" s="1085"/>
      <c r="AF34" s="1085"/>
      <c r="AG34" s="1085"/>
      <c r="AH34" s="1085"/>
      <c r="AI34" s="1085"/>
      <c r="AJ34" s="1085"/>
      <c r="AK34" s="1085"/>
      <c r="AL34" s="1085"/>
    </row>
    <row r="35" spans="1:38">
      <c r="A35" s="328" t="s">
        <v>1</v>
      </c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1085" t="s">
        <v>1</v>
      </c>
      <c r="M35" s="1085"/>
      <c r="N35" s="1085"/>
      <c r="O35" s="1085"/>
      <c r="P35" s="1085"/>
      <c r="Q35" s="1085"/>
      <c r="R35" s="1085"/>
      <c r="S35" s="1085"/>
      <c r="T35" s="1085"/>
      <c r="U35" s="1085"/>
      <c r="V35" s="1085"/>
      <c r="W35" s="1085" t="s">
        <v>1</v>
      </c>
      <c r="X35" s="1085"/>
      <c r="Y35" s="1085"/>
      <c r="Z35" s="1085"/>
      <c r="AA35" s="1085"/>
      <c r="AB35" s="1085"/>
      <c r="AC35" s="1085"/>
      <c r="AD35" s="1085"/>
      <c r="AE35" s="1085"/>
      <c r="AF35" s="1085"/>
      <c r="AG35" s="1085"/>
      <c r="AH35" s="1085"/>
      <c r="AI35" s="1085"/>
      <c r="AJ35" s="1085"/>
      <c r="AK35" s="1085"/>
      <c r="AL35" s="1085"/>
    </row>
    <row r="37" spans="1:38">
      <c r="A37" s="399" t="s">
        <v>530</v>
      </c>
      <c r="H37" s="343" t="s">
        <v>376</v>
      </c>
      <c r="L37" s="399" t="s">
        <v>530</v>
      </c>
      <c r="U37" s="343" t="s">
        <v>376</v>
      </c>
      <c r="W37" s="399" t="s">
        <v>530</v>
      </c>
      <c r="AL37" s="343" t="s">
        <v>376</v>
      </c>
    </row>
    <row r="39" spans="1:38" ht="18" customHeight="1">
      <c r="A39" s="185"/>
      <c r="B39" s="79" t="s">
        <v>544</v>
      </c>
      <c r="C39" s="186"/>
      <c r="D39" s="79" t="s">
        <v>545</v>
      </c>
      <c r="E39" s="186"/>
      <c r="F39" s="79" t="s">
        <v>546</v>
      </c>
      <c r="G39" s="186"/>
      <c r="H39" s="79" t="s">
        <v>547</v>
      </c>
      <c r="I39" s="186"/>
      <c r="J39" s="79" t="s">
        <v>377</v>
      </c>
      <c r="K39" s="186"/>
      <c r="L39" s="639"/>
      <c r="M39" s="79" t="s">
        <v>544</v>
      </c>
      <c r="N39" s="186"/>
      <c r="O39" s="79" t="s">
        <v>545</v>
      </c>
      <c r="P39" s="186"/>
      <c r="Q39" s="79" t="s">
        <v>546</v>
      </c>
      <c r="R39" s="186"/>
      <c r="S39" s="79" t="s">
        <v>547</v>
      </c>
      <c r="T39" s="186"/>
      <c r="U39" s="794" t="s">
        <v>377</v>
      </c>
      <c r="V39" s="795"/>
      <c r="W39" s="639"/>
      <c r="X39" s="1089" t="s">
        <v>383</v>
      </c>
      <c r="Y39" s="1090"/>
      <c r="Z39" s="1090"/>
      <c r="AA39" s="1090"/>
      <c r="AB39" s="1091"/>
      <c r="AC39" s="244" t="s">
        <v>384</v>
      </c>
      <c r="AD39" s="251"/>
      <c r="AE39" s="244" t="s">
        <v>385</v>
      </c>
      <c r="AF39" s="251"/>
      <c r="AG39" s="251"/>
      <c r="AH39" s="251"/>
      <c r="AI39" s="250"/>
      <c r="AJ39" s="1086" t="s">
        <v>386</v>
      </c>
      <c r="AK39" s="1087"/>
      <c r="AL39" s="1088"/>
    </row>
    <row r="40" spans="1:38" ht="24" customHeight="1">
      <c r="A40" s="403" t="s">
        <v>387</v>
      </c>
      <c r="B40" s="85" t="s">
        <v>665</v>
      </c>
      <c r="C40" s="85" t="s">
        <v>389</v>
      </c>
      <c r="D40" s="85" t="s">
        <v>665</v>
      </c>
      <c r="E40" s="85" t="s">
        <v>389</v>
      </c>
      <c r="F40" s="85" t="s">
        <v>665</v>
      </c>
      <c r="G40" s="85" t="s">
        <v>389</v>
      </c>
      <c r="H40" s="85" t="s">
        <v>665</v>
      </c>
      <c r="I40" s="85" t="s">
        <v>389</v>
      </c>
      <c r="J40" s="85" t="s">
        <v>665</v>
      </c>
      <c r="K40" s="85" t="s">
        <v>389</v>
      </c>
      <c r="L40" s="167" t="s">
        <v>387</v>
      </c>
      <c r="M40" s="85" t="s">
        <v>665</v>
      </c>
      <c r="N40" s="85" t="s">
        <v>389</v>
      </c>
      <c r="O40" s="85" t="s">
        <v>665</v>
      </c>
      <c r="P40" s="85" t="s">
        <v>389</v>
      </c>
      <c r="Q40" s="85" t="s">
        <v>665</v>
      </c>
      <c r="R40" s="85" t="s">
        <v>389</v>
      </c>
      <c r="S40" s="85" t="s">
        <v>665</v>
      </c>
      <c r="T40" s="85" t="s">
        <v>389</v>
      </c>
      <c r="U40" s="325" t="s">
        <v>665</v>
      </c>
      <c r="V40" s="325" t="s">
        <v>389</v>
      </c>
      <c r="W40" s="750" t="s">
        <v>387</v>
      </c>
      <c r="X40" s="645" t="s">
        <v>550</v>
      </c>
      <c r="Y40" s="645" t="s">
        <v>551</v>
      </c>
      <c r="Z40" s="645" t="s">
        <v>552</v>
      </c>
      <c r="AA40" s="645" t="s">
        <v>553</v>
      </c>
      <c r="AB40" s="185" t="s">
        <v>395</v>
      </c>
      <c r="AC40" s="646" t="s">
        <v>86</v>
      </c>
      <c r="AD40" s="670" t="s">
        <v>9</v>
      </c>
      <c r="AE40" s="636" t="s">
        <v>85</v>
      </c>
      <c r="AF40" s="636" t="s">
        <v>81</v>
      </c>
      <c r="AG40" s="618" t="s">
        <v>88</v>
      </c>
      <c r="AH40" s="618" t="s">
        <v>83</v>
      </c>
      <c r="AI40" s="249" t="s">
        <v>377</v>
      </c>
      <c r="AJ40" s="845" t="s">
        <v>111</v>
      </c>
      <c r="AK40" s="846" t="s">
        <v>117</v>
      </c>
      <c r="AL40" s="847" t="s">
        <v>156</v>
      </c>
    </row>
    <row r="41" spans="1:38">
      <c r="A41" s="187"/>
      <c r="B41" s="409"/>
      <c r="C41" s="409"/>
      <c r="D41" s="409"/>
      <c r="E41" s="409"/>
      <c r="F41" s="409"/>
      <c r="G41" s="409"/>
      <c r="H41" s="409"/>
      <c r="I41" s="409"/>
      <c r="J41" s="409"/>
      <c r="K41" s="409"/>
      <c r="L41" s="750"/>
      <c r="M41" s="409"/>
      <c r="N41" s="409"/>
      <c r="O41" s="409"/>
      <c r="P41" s="409"/>
      <c r="Q41" s="409"/>
      <c r="R41" s="409"/>
      <c r="S41" s="409"/>
      <c r="T41" s="409"/>
      <c r="U41" s="409"/>
      <c r="V41" s="409"/>
      <c r="W41" s="639"/>
      <c r="X41" s="409"/>
      <c r="Y41" s="409"/>
      <c r="Z41" s="409"/>
      <c r="AA41" s="409"/>
      <c r="AB41" s="409"/>
      <c r="AC41" s="220"/>
      <c r="AD41" s="641"/>
      <c r="AE41" s="404"/>
      <c r="AF41" s="404"/>
      <c r="AG41" s="404"/>
      <c r="AH41" s="404"/>
      <c r="AI41" s="404"/>
      <c r="AJ41" s="134"/>
      <c r="AK41" s="135"/>
      <c r="AL41" s="11"/>
    </row>
    <row r="42" spans="1:38" s="59" customFormat="1">
      <c r="A42" s="16" t="s">
        <v>407</v>
      </c>
      <c r="B42" s="29">
        <f t="shared" ref="B42:I42" si="9">SUM(B44:B52)</f>
        <v>5075</v>
      </c>
      <c r="C42" s="29">
        <f t="shared" si="9"/>
        <v>2783</v>
      </c>
      <c r="D42" s="29">
        <f t="shared" si="9"/>
        <v>3068</v>
      </c>
      <c r="E42" s="29">
        <f t="shared" si="9"/>
        <v>1636</v>
      </c>
      <c r="F42" s="29">
        <f t="shared" si="9"/>
        <v>2552</v>
      </c>
      <c r="G42" s="29">
        <f t="shared" si="9"/>
        <v>1323</v>
      </c>
      <c r="H42" s="29">
        <f t="shared" si="9"/>
        <v>2622</v>
      </c>
      <c r="I42" s="29">
        <f t="shared" si="9"/>
        <v>1352</v>
      </c>
      <c r="J42" s="29">
        <f>SUM(J44:J52)</f>
        <v>13317</v>
      </c>
      <c r="K42" s="29">
        <f>SUM(K44:K52)</f>
        <v>7094</v>
      </c>
      <c r="L42" s="751" t="s">
        <v>407</v>
      </c>
      <c r="M42" s="29">
        <f t="shared" ref="M42:T42" si="10">SUM(M44:M52)</f>
        <v>455</v>
      </c>
      <c r="N42" s="29">
        <f t="shared" si="10"/>
        <v>248</v>
      </c>
      <c r="O42" s="29">
        <f t="shared" si="10"/>
        <v>318</v>
      </c>
      <c r="P42" s="29">
        <f t="shared" si="10"/>
        <v>172</v>
      </c>
      <c r="Q42" s="29">
        <f t="shared" si="10"/>
        <v>279</v>
      </c>
      <c r="R42" s="29">
        <f t="shared" si="10"/>
        <v>161</v>
      </c>
      <c r="S42" s="29">
        <f t="shared" si="10"/>
        <v>521</v>
      </c>
      <c r="T42" s="29">
        <f t="shared" si="10"/>
        <v>253</v>
      </c>
      <c r="U42" s="29">
        <f>SUM(U44:U52)</f>
        <v>1573</v>
      </c>
      <c r="V42" s="29">
        <f>SUM(V44:V52)</f>
        <v>834</v>
      </c>
      <c r="W42" s="751" t="s">
        <v>407</v>
      </c>
      <c r="X42" s="29">
        <f t="shared" ref="X42:AL42" si="11">SUM(X44:X52)</f>
        <v>100</v>
      </c>
      <c r="Y42" s="29">
        <f t="shared" si="11"/>
        <v>72</v>
      </c>
      <c r="Z42" s="29">
        <f t="shared" si="11"/>
        <v>63</v>
      </c>
      <c r="AA42" s="29">
        <f t="shared" si="11"/>
        <v>63</v>
      </c>
      <c r="AB42" s="29">
        <f t="shared" si="11"/>
        <v>298</v>
      </c>
      <c r="AC42" s="29">
        <f t="shared" si="11"/>
        <v>312</v>
      </c>
      <c r="AD42" s="29">
        <f t="shared" si="11"/>
        <v>309</v>
      </c>
      <c r="AE42" s="29">
        <f t="shared" si="11"/>
        <v>457</v>
      </c>
      <c r="AF42" s="29">
        <f t="shared" si="11"/>
        <v>148</v>
      </c>
      <c r="AG42" s="29">
        <f t="shared" si="11"/>
        <v>5</v>
      </c>
      <c r="AH42" s="29">
        <f t="shared" si="11"/>
        <v>34</v>
      </c>
      <c r="AI42" s="29">
        <f t="shared" si="11"/>
        <v>491</v>
      </c>
      <c r="AJ42" s="29">
        <f t="shared" si="11"/>
        <v>37</v>
      </c>
      <c r="AK42" s="29">
        <f t="shared" si="11"/>
        <v>37</v>
      </c>
      <c r="AL42" s="29">
        <f t="shared" si="11"/>
        <v>0</v>
      </c>
    </row>
    <row r="43" spans="1:38">
      <c r="A43" s="187"/>
      <c r="B43" s="194"/>
      <c r="C43" s="194"/>
      <c r="D43" s="194"/>
      <c r="E43" s="194"/>
      <c r="F43" s="194"/>
      <c r="G43" s="194"/>
      <c r="H43" s="194"/>
      <c r="I43" s="194"/>
      <c r="J43" s="29"/>
      <c r="K43" s="29"/>
      <c r="L43" s="750"/>
      <c r="M43" s="194"/>
      <c r="N43" s="194"/>
      <c r="O43" s="194"/>
      <c r="P43" s="194"/>
      <c r="Q43" s="194"/>
      <c r="R43" s="194"/>
      <c r="S43" s="194"/>
      <c r="T43" s="194"/>
      <c r="U43" s="194"/>
      <c r="V43" s="194"/>
      <c r="W43" s="750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  <c r="AH43" s="194"/>
      <c r="AI43" s="194"/>
      <c r="AJ43" s="194"/>
      <c r="AK43" s="194"/>
      <c r="AL43" s="194"/>
    </row>
    <row r="44" spans="1:38" ht="14.45" customHeight="1">
      <c r="A44" s="187" t="s">
        <v>531</v>
      </c>
      <c r="B44" s="187">
        <f>+'saisie N2 Pr'!B44+'saisie N2 Pr'!C44</f>
        <v>1754</v>
      </c>
      <c r="C44" s="187">
        <f>+'saisie N2 Pr'!C44</f>
        <v>959</v>
      </c>
      <c r="D44" s="187">
        <f>+'saisie N2 Pr'!D44+'saisie N2 Pr'!E44</f>
        <v>1038</v>
      </c>
      <c r="E44" s="187">
        <f>+'saisie N2 Pr'!E44</f>
        <v>562</v>
      </c>
      <c r="F44" s="187">
        <f>+'saisie N2 Pr'!F44+'saisie N2 Pr'!G44</f>
        <v>852</v>
      </c>
      <c r="G44" s="187">
        <f>+'saisie N2 Pr'!G44</f>
        <v>477</v>
      </c>
      <c r="H44" s="187">
        <f>+'saisie N2 Pr'!H44+'saisie N2 Pr'!I44</f>
        <v>944</v>
      </c>
      <c r="I44" s="187">
        <f>+'saisie N2 Pr'!I44</f>
        <v>525</v>
      </c>
      <c r="J44" s="29">
        <f t="shared" ref="J44:J52" si="12">B44+D44+F44+H44</f>
        <v>4588</v>
      </c>
      <c r="K44" s="29">
        <f t="shared" ref="K44:K52" si="13">+C44+E44+G44+I44</f>
        <v>2523</v>
      </c>
      <c r="L44" s="750" t="s">
        <v>531</v>
      </c>
      <c r="M44" s="194">
        <f>+'saisie N2 Pr'!M44+'saisie N2 Pr'!N44</f>
        <v>236</v>
      </c>
      <c r="N44" s="194">
        <f>+'saisie N2 Pr'!N44</f>
        <v>126</v>
      </c>
      <c r="O44" s="194">
        <f>+'saisie N2 Pr'!O44+'saisie N2 Pr'!P44</f>
        <v>120</v>
      </c>
      <c r="P44" s="194">
        <f>+'saisie N2 Pr'!P44</f>
        <v>59</v>
      </c>
      <c r="Q44" s="194">
        <f>+'saisie N2 Pr'!Q44+'saisie N2 Pr'!R44</f>
        <v>106</v>
      </c>
      <c r="R44" s="194">
        <f>+'saisie N2 Pr'!R44</f>
        <v>57</v>
      </c>
      <c r="S44" s="194">
        <f>+'saisie N2 Pr'!S44+'saisie N2 Pr'!T44</f>
        <v>159</v>
      </c>
      <c r="T44" s="194">
        <f>+'saisie N2 Pr'!T44</f>
        <v>87</v>
      </c>
      <c r="U44" s="192">
        <f t="shared" ref="U44:U52" si="14">M44+O44+Q44+S44</f>
        <v>621</v>
      </c>
      <c r="V44" s="192">
        <f t="shared" ref="V44:V52" si="15">N44+P44+R44+T44</f>
        <v>329</v>
      </c>
      <c r="W44" s="750" t="s">
        <v>531</v>
      </c>
      <c r="X44" s="194">
        <f>+'saisie N2 Pr'!Y44</f>
        <v>35</v>
      </c>
      <c r="Y44" s="194">
        <f>+'saisie N2 Pr'!Z44</f>
        <v>23</v>
      </c>
      <c r="Z44" s="194">
        <f>+'saisie N2 Pr'!AA44</f>
        <v>21</v>
      </c>
      <c r="AA44" s="194">
        <f>+'saisie N2 Pr'!AB44</f>
        <v>22</v>
      </c>
      <c r="AB44" s="192">
        <f t="shared" ref="AB44:AB52" si="16">SUM(X44:AA44)</f>
        <v>101</v>
      </c>
      <c r="AC44" s="194">
        <f>+'saisie N2 Pr'!AD44</f>
        <v>105</v>
      </c>
      <c r="AD44" s="194">
        <f>+'saisie N2 Pr'!AE44</f>
        <v>103</v>
      </c>
      <c r="AE44" s="194">
        <f>+'saisie N2 Pr'!AG44</f>
        <v>143</v>
      </c>
      <c r="AF44" s="194">
        <f>+'saisie N2 Pr'!AH44</f>
        <v>66</v>
      </c>
      <c r="AG44" s="194">
        <f>+'saisie N2 Pr'!AI44</f>
        <v>0</v>
      </c>
      <c r="AH44" s="194">
        <f>+'saisie N2 Pr'!AJ44</f>
        <v>9</v>
      </c>
      <c r="AI44" s="194">
        <f t="shared" ref="AI44:AI52" si="17">AE44+AH44</f>
        <v>152</v>
      </c>
      <c r="AJ44" s="194">
        <f>+'saisie N2 Pr'!AM44</f>
        <v>11</v>
      </c>
      <c r="AK44" s="194">
        <f>+'saisie N2 Pr'!AN44</f>
        <v>11</v>
      </c>
      <c r="AL44" s="194">
        <f>+'saisie N2 Pr'!AO44</f>
        <v>0</v>
      </c>
    </row>
    <row r="45" spans="1:38" ht="14.45" customHeight="1">
      <c r="A45" s="412" t="s">
        <v>532</v>
      </c>
      <c r="B45" s="187">
        <f>+'saisie N2 Pr'!B45+'saisie N2 Pr'!C45</f>
        <v>5</v>
      </c>
      <c r="C45" s="187">
        <f>+'saisie N2 Pr'!C45</f>
        <v>2</v>
      </c>
      <c r="D45" s="187">
        <f>+'saisie N2 Pr'!D45+'saisie N2 Pr'!E45</f>
        <v>5</v>
      </c>
      <c r="E45" s="187">
        <f>+'saisie N2 Pr'!E45</f>
        <v>1</v>
      </c>
      <c r="F45" s="187">
        <f>+'saisie N2 Pr'!F45+'saisie N2 Pr'!G45</f>
        <v>0</v>
      </c>
      <c r="G45" s="187">
        <f>+'saisie N2 Pr'!G45</f>
        <v>0</v>
      </c>
      <c r="H45" s="187">
        <f>+'saisie N2 Pr'!H45+'saisie N2 Pr'!I45</f>
        <v>2</v>
      </c>
      <c r="I45" s="187">
        <f>+'saisie N2 Pr'!I45</f>
        <v>1</v>
      </c>
      <c r="J45" s="29">
        <f t="shared" si="12"/>
        <v>12</v>
      </c>
      <c r="K45" s="29">
        <f t="shared" si="13"/>
        <v>4</v>
      </c>
      <c r="L45" s="412" t="s">
        <v>532</v>
      </c>
      <c r="M45" s="194">
        <f>+'saisie N2 Pr'!M45+'saisie N2 Pr'!N45</f>
        <v>0</v>
      </c>
      <c r="N45" s="194">
        <f>+'saisie N2 Pr'!N45</f>
        <v>0</v>
      </c>
      <c r="O45" s="194">
        <f>+'saisie N2 Pr'!O45+'saisie N2 Pr'!P45</f>
        <v>0</v>
      </c>
      <c r="P45" s="194">
        <f>+'saisie N2 Pr'!P45</f>
        <v>0</v>
      </c>
      <c r="Q45" s="194">
        <f>+'saisie N2 Pr'!Q45+'saisie N2 Pr'!R45</f>
        <v>0</v>
      </c>
      <c r="R45" s="194">
        <f>+'saisie N2 Pr'!R45</f>
        <v>0</v>
      </c>
      <c r="S45" s="194">
        <f>+'saisie N2 Pr'!S45+'saisie N2 Pr'!T45</f>
        <v>0</v>
      </c>
      <c r="T45" s="194">
        <f>+'saisie N2 Pr'!T45</f>
        <v>0</v>
      </c>
      <c r="U45" s="192">
        <f t="shared" si="14"/>
        <v>0</v>
      </c>
      <c r="V45" s="192">
        <f t="shared" si="15"/>
        <v>0</v>
      </c>
      <c r="W45" s="412" t="s">
        <v>532</v>
      </c>
      <c r="X45" s="194">
        <f>+'saisie N2 Pr'!Y45</f>
        <v>1</v>
      </c>
      <c r="Y45" s="194">
        <f>+'saisie N2 Pr'!Z45</f>
        <v>1</v>
      </c>
      <c r="Z45" s="194">
        <f>+'saisie N2 Pr'!AA45</f>
        <v>0</v>
      </c>
      <c r="AA45" s="194">
        <f>+'saisie N2 Pr'!AB45</f>
        <v>1</v>
      </c>
      <c r="AB45" s="192">
        <f t="shared" si="16"/>
        <v>3</v>
      </c>
      <c r="AC45" s="194">
        <f>+'saisie N2 Pr'!AD45</f>
        <v>3</v>
      </c>
      <c r="AD45" s="194">
        <f>+'saisie N2 Pr'!AE45</f>
        <v>2</v>
      </c>
      <c r="AE45" s="194">
        <f>+'saisie N2 Pr'!AG45</f>
        <v>2</v>
      </c>
      <c r="AF45" s="194">
        <f>+'saisie N2 Pr'!AH45</f>
        <v>1</v>
      </c>
      <c r="AG45" s="194">
        <f>+'saisie N2 Pr'!AI45</f>
        <v>0</v>
      </c>
      <c r="AH45" s="194">
        <f>+'saisie N2 Pr'!AJ45</f>
        <v>0</v>
      </c>
      <c r="AI45" s="194">
        <f t="shared" si="17"/>
        <v>2</v>
      </c>
      <c r="AJ45" s="194">
        <f>+'saisie N2 Pr'!AM45</f>
        <v>1</v>
      </c>
      <c r="AK45" s="194">
        <f>+'saisie N2 Pr'!AN45</f>
        <v>1</v>
      </c>
      <c r="AL45" s="194">
        <f>+'saisie N2 Pr'!AO45</f>
        <v>0</v>
      </c>
    </row>
    <row r="46" spans="1:38" ht="14.45" customHeight="1">
      <c r="A46" s="187" t="s">
        <v>534</v>
      </c>
      <c r="B46" s="187">
        <f>+'saisie N2 Pr'!B47+'saisie N2 Pr'!C47</f>
        <v>535</v>
      </c>
      <c r="C46" s="187">
        <f>+'saisie N2 Pr'!C47</f>
        <v>294</v>
      </c>
      <c r="D46" s="187">
        <f>+'saisie N2 Pr'!D47+'saisie N2 Pr'!E47</f>
        <v>364</v>
      </c>
      <c r="E46" s="187">
        <f>+'saisie N2 Pr'!E47</f>
        <v>181</v>
      </c>
      <c r="F46" s="187">
        <f>+'saisie N2 Pr'!F47+'saisie N2 Pr'!G47</f>
        <v>321</v>
      </c>
      <c r="G46" s="187">
        <f>+'saisie N2 Pr'!G47</f>
        <v>152</v>
      </c>
      <c r="H46" s="187">
        <f>+'saisie N2 Pr'!H47+'saisie N2 Pr'!I47</f>
        <v>290</v>
      </c>
      <c r="I46" s="187">
        <f>+'saisie N2 Pr'!I47</f>
        <v>160</v>
      </c>
      <c r="J46" s="29">
        <f t="shared" si="12"/>
        <v>1510</v>
      </c>
      <c r="K46" s="29">
        <f t="shared" si="13"/>
        <v>787</v>
      </c>
      <c r="L46" s="750" t="s">
        <v>534</v>
      </c>
      <c r="M46" s="194">
        <f>+'saisie N2 Pr'!M47+'saisie N2 Pr'!N47</f>
        <v>31</v>
      </c>
      <c r="N46" s="194">
        <f>+'saisie N2 Pr'!N47</f>
        <v>13</v>
      </c>
      <c r="O46" s="194">
        <f>+'saisie N2 Pr'!O47+'saisie N2 Pr'!P47</f>
        <v>32</v>
      </c>
      <c r="P46" s="194">
        <f>+'saisie N2 Pr'!P47</f>
        <v>23</v>
      </c>
      <c r="Q46" s="194">
        <f>+'saisie N2 Pr'!Q47+'saisie N2 Pr'!R47</f>
        <v>36</v>
      </c>
      <c r="R46" s="194">
        <f>+'saisie N2 Pr'!R47</f>
        <v>16</v>
      </c>
      <c r="S46" s="194">
        <f>+'saisie N2 Pr'!S47+'saisie N2 Pr'!T47</f>
        <v>53</v>
      </c>
      <c r="T46" s="194">
        <f>+'saisie N2 Pr'!T47</f>
        <v>25</v>
      </c>
      <c r="U46" s="192">
        <f t="shared" si="14"/>
        <v>152</v>
      </c>
      <c r="V46" s="192">
        <f t="shared" si="15"/>
        <v>77</v>
      </c>
      <c r="W46" s="750" t="s">
        <v>534</v>
      </c>
      <c r="X46" s="194">
        <f>+'saisie N2 Pr'!Y46</f>
        <v>12</v>
      </c>
      <c r="Y46" s="194">
        <f>+'saisie N2 Pr'!Z46</f>
        <v>10</v>
      </c>
      <c r="Z46" s="194">
        <f>+'saisie N2 Pr'!AA46</f>
        <v>8</v>
      </c>
      <c r="AA46" s="194">
        <f>+'saisie N2 Pr'!AB46</f>
        <v>8</v>
      </c>
      <c r="AB46" s="192">
        <f t="shared" si="16"/>
        <v>38</v>
      </c>
      <c r="AC46" s="194">
        <f>+'saisie N2 Pr'!AD46</f>
        <v>30</v>
      </c>
      <c r="AD46" s="194">
        <f>+'saisie N2 Pr'!AE46</f>
        <v>30</v>
      </c>
      <c r="AE46" s="194">
        <f>+'saisie N2 Pr'!AG46</f>
        <v>62</v>
      </c>
      <c r="AF46" s="194">
        <f>+'saisie N2 Pr'!AH46</f>
        <v>11</v>
      </c>
      <c r="AG46" s="194">
        <f>+'saisie N2 Pr'!AI46</f>
        <v>0</v>
      </c>
      <c r="AH46" s="194">
        <v>3</v>
      </c>
      <c r="AI46" s="194">
        <f t="shared" si="17"/>
        <v>65</v>
      </c>
      <c r="AJ46" s="194">
        <f>+'saisie N2 Pr'!AM46</f>
        <v>3</v>
      </c>
      <c r="AK46" s="194">
        <f>+'saisie N2 Pr'!AN46</f>
        <v>3</v>
      </c>
      <c r="AL46" s="194">
        <f>+'saisie N2 Pr'!AO46</f>
        <v>0</v>
      </c>
    </row>
    <row r="47" spans="1:38" ht="14.45" customHeight="1">
      <c r="A47" s="187" t="s">
        <v>533</v>
      </c>
      <c r="B47" s="187">
        <f>+'saisie N2 Pr'!B46+'saisie N2 Pr'!C46</f>
        <v>672</v>
      </c>
      <c r="C47" s="187">
        <f>+'saisie N2 Pr'!C46</f>
        <v>360</v>
      </c>
      <c r="D47" s="187">
        <f>+'saisie N2 Pr'!D46+'saisie N2 Pr'!E46</f>
        <v>368</v>
      </c>
      <c r="E47" s="187">
        <f>+'saisie N2 Pr'!E46</f>
        <v>201</v>
      </c>
      <c r="F47" s="187">
        <f>+'saisie N2 Pr'!F46+'saisie N2 Pr'!G46</f>
        <v>339</v>
      </c>
      <c r="G47" s="187">
        <f>+'saisie N2 Pr'!G46</f>
        <v>169</v>
      </c>
      <c r="H47" s="187">
        <f>+'saisie N2 Pr'!H46+'saisie N2 Pr'!I46</f>
        <v>388</v>
      </c>
      <c r="I47" s="187">
        <f>+'saisie N2 Pr'!I46</f>
        <v>183</v>
      </c>
      <c r="J47" s="29">
        <f t="shared" si="12"/>
        <v>1767</v>
      </c>
      <c r="K47" s="29">
        <f t="shared" si="13"/>
        <v>913</v>
      </c>
      <c r="L47" s="750" t="s">
        <v>533</v>
      </c>
      <c r="M47" s="194">
        <f>+'saisie N2 Pr'!M46+'saisie N2 Pr'!N46</f>
        <v>44</v>
      </c>
      <c r="N47" s="194">
        <f>+'saisie N2 Pr'!N46</f>
        <v>28</v>
      </c>
      <c r="O47" s="194">
        <f>+'saisie N2 Pr'!O46+'saisie N2 Pr'!P46</f>
        <v>41</v>
      </c>
      <c r="P47" s="194">
        <f>+'saisie N2 Pr'!P46</f>
        <v>18</v>
      </c>
      <c r="Q47" s="194">
        <f>+'saisie N2 Pr'!Q46+'saisie N2 Pr'!R46</f>
        <v>40</v>
      </c>
      <c r="R47" s="194">
        <f>+'saisie N2 Pr'!R46</f>
        <v>28</v>
      </c>
      <c r="S47" s="194">
        <f>+'saisie N2 Pr'!S46+'saisie N2 Pr'!T46</f>
        <v>108</v>
      </c>
      <c r="T47" s="194">
        <f>+'saisie N2 Pr'!T46</f>
        <v>50</v>
      </c>
      <c r="U47" s="192">
        <f t="shared" si="14"/>
        <v>233</v>
      </c>
      <c r="V47" s="192">
        <f t="shared" si="15"/>
        <v>124</v>
      </c>
      <c r="W47" s="750" t="s">
        <v>533</v>
      </c>
      <c r="X47" s="194">
        <f>+'saisie N2 Pr'!Y47</f>
        <v>11</v>
      </c>
      <c r="Y47" s="194">
        <f>+'saisie N2 Pr'!Z47</f>
        <v>9</v>
      </c>
      <c r="Z47" s="194">
        <f>+'saisie N2 Pr'!AA47</f>
        <v>9</v>
      </c>
      <c r="AA47" s="194">
        <f>+'saisie N2 Pr'!AB47</f>
        <v>8</v>
      </c>
      <c r="AB47" s="192">
        <f t="shared" si="16"/>
        <v>37</v>
      </c>
      <c r="AC47" s="194">
        <f>+'saisie N2 Pr'!AD47</f>
        <v>26</v>
      </c>
      <c r="AD47" s="194">
        <f>+'saisie N2 Pr'!AE47</f>
        <v>26</v>
      </c>
      <c r="AE47" s="194">
        <f>+'saisie N2 Pr'!AG47</f>
        <v>50</v>
      </c>
      <c r="AF47" s="194">
        <f>+'saisie N2 Pr'!AH47</f>
        <v>12</v>
      </c>
      <c r="AG47" s="194">
        <f>+'saisie N2 Pr'!AI47</f>
        <v>0</v>
      </c>
      <c r="AH47" s="194">
        <v>4</v>
      </c>
      <c r="AI47" s="194">
        <f t="shared" si="17"/>
        <v>54</v>
      </c>
      <c r="AJ47" s="194">
        <f>+'saisie N2 Pr'!AM47</f>
        <v>4</v>
      </c>
      <c r="AK47" s="194">
        <f>+'saisie N2 Pr'!AN47</f>
        <v>4</v>
      </c>
      <c r="AL47" s="194">
        <f>+'saisie N2 Pr'!AO47</f>
        <v>0</v>
      </c>
    </row>
    <row r="48" spans="1:38" ht="14.45" customHeight="1">
      <c r="A48" s="187" t="s">
        <v>535</v>
      </c>
      <c r="B48" s="187">
        <f>+'saisie N2 Pr'!B48+'saisie N2 Pr'!C48</f>
        <v>449</v>
      </c>
      <c r="C48" s="187">
        <f>+'saisie N2 Pr'!C48</f>
        <v>239</v>
      </c>
      <c r="D48" s="187">
        <f>+'saisie N2 Pr'!D48+'saisie N2 Pr'!E48</f>
        <v>243</v>
      </c>
      <c r="E48" s="187">
        <f>+'saisie N2 Pr'!E48</f>
        <v>132</v>
      </c>
      <c r="F48" s="187">
        <f>+'saisie N2 Pr'!F48+'saisie N2 Pr'!G48</f>
        <v>203</v>
      </c>
      <c r="G48" s="187">
        <f>+'saisie N2 Pr'!G48</f>
        <v>98</v>
      </c>
      <c r="H48" s="187">
        <f>+'saisie N2 Pr'!H48+'saisie N2 Pr'!I48</f>
        <v>222</v>
      </c>
      <c r="I48" s="187">
        <f>+'saisie N2 Pr'!I48</f>
        <v>82</v>
      </c>
      <c r="J48" s="29">
        <f t="shared" si="12"/>
        <v>1117</v>
      </c>
      <c r="K48" s="29">
        <f t="shared" si="13"/>
        <v>551</v>
      </c>
      <c r="L48" s="750" t="s">
        <v>535</v>
      </c>
      <c r="M48" s="194">
        <f>+'saisie N2 Pr'!M48+'saisie N2 Pr'!N48</f>
        <v>20</v>
      </c>
      <c r="N48" s="194">
        <f>+'saisie N2 Pr'!N48</f>
        <v>12</v>
      </c>
      <c r="O48" s="194">
        <f>+'saisie N2 Pr'!O48+'saisie N2 Pr'!P48</f>
        <v>8</v>
      </c>
      <c r="P48" s="194">
        <f>+'saisie N2 Pr'!P48</f>
        <v>3</v>
      </c>
      <c r="Q48" s="194">
        <f>+'saisie N2 Pr'!Q48+'saisie N2 Pr'!R48</f>
        <v>14</v>
      </c>
      <c r="R48" s="194">
        <f>+'saisie N2 Pr'!R48</f>
        <v>8</v>
      </c>
      <c r="S48" s="194">
        <f>+'saisie N2 Pr'!S48+'saisie N2 Pr'!T48</f>
        <v>55</v>
      </c>
      <c r="T48" s="194">
        <f>+'saisie N2 Pr'!T48</f>
        <v>20</v>
      </c>
      <c r="U48" s="192">
        <f t="shared" si="14"/>
        <v>97</v>
      </c>
      <c r="V48" s="192">
        <f t="shared" si="15"/>
        <v>43</v>
      </c>
      <c r="W48" s="750" t="s">
        <v>535</v>
      </c>
      <c r="X48" s="194">
        <f>+'saisie N2 Pr'!Y48</f>
        <v>10</v>
      </c>
      <c r="Y48" s="194">
        <f>+'saisie N2 Pr'!Z48</f>
        <v>6</v>
      </c>
      <c r="Z48" s="194">
        <f>+'saisie N2 Pr'!AA48</f>
        <v>5</v>
      </c>
      <c r="AA48" s="194">
        <f>+'saisie N2 Pr'!AB48</f>
        <v>5</v>
      </c>
      <c r="AB48" s="192">
        <f t="shared" si="16"/>
        <v>26</v>
      </c>
      <c r="AC48" s="194">
        <f>+'saisie N2 Pr'!AD48</f>
        <v>26</v>
      </c>
      <c r="AD48" s="194">
        <f>+'saisie N2 Pr'!AE48</f>
        <v>26</v>
      </c>
      <c r="AE48" s="194">
        <f>+'saisie N2 Pr'!AG48</f>
        <v>50</v>
      </c>
      <c r="AF48" s="194">
        <f>+'saisie N2 Pr'!AH48</f>
        <v>12</v>
      </c>
      <c r="AG48" s="194">
        <f>+'saisie N2 Pr'!AI48</f>
        <v>0</v>
      </c>
      <c r="AH48" s="194">
        <v>4</v>
      </c>
      <c r="AI48" s="194">
        <f t="shared" si="17"/>
        <v>54</v>
      </c>
      <c r="AJ48" s="194">
        <f>+'saisie N2 Pr'!AM48</f>
        <v>5</v>
      </c>
      <c r="AK48" s="194">
        <f>+'saisie N2 Pr'!AN48</f>
        <v>5</v>
      </c>
      <c r="AL48" s="194">
        <f>+'saisie N2 Pr'!AO48</f>
        <v>0</v>
      </c>
    </row>
    <row r="49" spans="1:38" ht="14.45" customHeight="1">
      <c r="A49" s="187" t="s">
        <v>536</v>
      </c>
      <c r="B49" s="187">
        <f>+'saisie N2 Pr'!B49+'saisie N2 Pr'!C49</f>
        <v>358</v>
      </c>
      <c r="C49" s="187">
        <f>+'saisie N2 Pr'!C49</f>
        <v>199</v>
      </c>
      <c r="D49" s="187">
        <f>+'saisie N2 Pr'!D49+'saisie N2 Pr'!E49</f>
        <v>217</v>
      </c>
      <c r="E49" s="187">
        <f>+'saisie N2 Pr'!E49</f>
        <v>123</v>
      </c>
      <c r="F49" s="187">
        <f>+'saisie N2 Pr'!F49+'saisie N2 Pr'!G49</f>
        <v>223</v>
      </c>
      <c r="G49" s="187">
        <f>+'saisie N2 Pr'!G49</f>
        <v>104</v>
      </c>
      <c r="H49" s="187">
        <f>+'saisie N2 Pr'!H49+'saisie N2 Pr'!I49</f>
        <v>281</v>
      </c>
      <c r="I49" s="187">
        <f>+'saisie N2 Pr'!I49</f>
        <v>156</v>
      </c>
      <c r="J49" s="29">
        <f t="shared" si="12"/>
        <v>1079</v>
      </c>
      <c r="K49" s="29">
        <f t="shared" si="13"/>
        <v>582</v>
      </c>
      <c r="L49" s="750" t="s">
        <v>536</v>
      </c>
      <c r="M49" s="194">
        <f>+'saisie N2 Pr'!M49+'saisie N2 Pr'!N49</f>
        <v>20</v>
      </c>
      <c r="N49" s="194">
        <f>+'saisie N2 Pr'!N49</f>
        <v>12</v>
      </c>
      <c r="O49" s="194">
        <f>+'saisie N2 Pr'!O49+'saisie N2 Pr'!P49</f>
        <v>40</v>
      </c>
      <c r="P49" s="194">
        <f>+'saisie N2 Pr'!P49</f>
        <v>25</v>
      </c>
      <c r="Q49" s="194">
        <f>+'saisie N2 Pr'!Q49+'saisie N2 Pr'!R49</f>
        <v>34</v>
      </c>
      <c r="R49" s="194">
        <f>+'saisie N2 Pr'!R49</f>
        <v>18</v>
      </c>
      <c r="S49" s="194">
        <f>+'saisie N2 Pr'!S49+'saisie N2 Pr'!T49</f>
        <v>93</v>
      </c>
      <c r="T49" s="194">
        <f>+'saisie N2 Pr'!T49</f>
        <v>51</v>
      </c>
      <c r="U49" s="192">
        <f t="shared" si="14"/>
        <v>187</v>
      </c>
      <c r="V49" s="192">
        <f t="shared" si="15"/>
        <v>106</v>
      </c>
      <c r="W49" s="750" t="s">
        <v>536</v>
      </c>
      <c r="X49" s="194">
        <f>+'saisie N2 Pr'!Y49</f>
        <v>6</v>
      </c>
      <c r="Y49" s="194">
        <f>+'saisie N2 Pr'!Z49</f>
        <v>5</v>
      </c>
      <c r="Z49" s="194">
        <f>+'saisie N2 Pr'!AA49</f>
        <v>4</v>
      </c>
      <c r="AA49" s="194">
        <f>+'saisie N2 Pr'!AB49</f>
        <v>5</v>
      </c>
      <c r="AB49" s="192">
        <f t="shared" si="16"/>
        <v>20</v>
      </c>
      <c r="AC49" s="194">
        <f>+'saisie N2 Pr'!AD49</f>
        <v>20</v>
      </c>
      <c r="AD49" s="194">
        <f>+'saisie N2 Pr'!AE49</f>
        <v>20</v>
      </c>
      <c r="AE49" s="194">
        <f>+'saisie N2 Pr'!AG49</f>
        <v>17</v>
      </c>
      <c r="AF49" s="194">
        <f>+'saisie N2 Pr'!AH49</f>
        <v>4</v>
      </c>
      <c r="AG49" s="194">
        <f>+'saisie N2 Pr'!AI49</f>
        <v>5</v>
      </c>
      <c r="AH49" s="194">
        <f>+'saisie N2 Pr'!AJ49</f>
        <v>8</v>
      </c>
      <c r="AI49" s="194">
        <f t="shared" si="17"/>
        <v>25</v>
      </c>
      <c r="AJ49" s="194">
        <f>+'saisie N2 Pr'!AM49</f>
        <v>2</v>
      </c>
      <c r="AK49" s="194">
        <f>+'saisie N2 Pr'!AN49</f>
        <v>2</v>
      </c>
      <c r="AL49" s="194">
        <f>+'saisie N2 Pr'!AO49</f>
        <v>0</v>
      </c>
    </row>
    <row r="50" spans="1:38" ht="14.45" customHeight="1">
      <c r="A50" s="412" t="s">
        <v>537</v>
      </c>
      <c r="B50" s="187">
        <f>+'saisie N2 Pr'!B50+'saisie N2 Pr'!C50</f>
        <v>769</v>
      </c>
      <c r="C50" s="187">
        <f>+'saisie N2 Pr'!C50</f>
        <v>449</v>
      </c>
      <c r="D50" s="187">
        <f>+'saisie N2 Pr'!D50+'saisie N2 Pr'!E50</f>
        <v>418</v>
      </c>
      <c r="E50" s="187">
        <f>+'saisie N2 Pr'!E50</f>
        <v>227</v>
      </c>
      <c r="F50" s="187">
        <f>+'saisie N2 Pr'!F50+'saisie N2 Pr'!G50</f>
        <v>333</v>
      </c>
      <c r="G50" s="187">
        <f>+'saisie N2 Pr'!G50</f>
        <v>186</v>
      </c>
      <c r="H50" s="187">
        <f>+'saisie N2 Pr'!H50+'saisie N2 Pr'!I50</f>
        <v>217</v>
      </c>
      <c r="I50" s="187">
        <f>+'saisie N2 Pr'!I50</f>
        <v>119</v>
      </c>
      <c r="J50" s="29">
        <f t="shared" si="12"/>
        <v>1737</v>
      </c>
      <c r="K50" s="29">
        <f t="shared" si="13"/>
        <v>981</v>
      </c>
      <c r="L50" s="412" t="s">
        <v>537</v>
      </c>
      <c r="M50" s="194">
        <f>+'saisie N2 Pr'!M50+'saisie N2 Pr'!N50</f>
        <v>78</v>
      </c>
      <c r="N50" s="194">
        <f>+'saisie N2 Pr'!N50</f>
        <v>42</v>
      </c>
      <c r="O50" s="194">
        <f>+'saisie N2 Pr'!O50+'saisie N2 Pr'!P50</f>
        <v>53</v>
      </c>
      <c r="P50" s="194">
        <f>+'saisie N2 Pr'!P50</f>
        <v>35</v>
      </c>
      <c r="Q50" s="194">
        <f>+'saisie N2 Pr'!Q50+'saisie N2 Pr'!R50</f>
        <v>32</v>
      </c>
      <c r="R50" s="194">
        <f>+'saisie N2 Pr'!R50</f>
        <v>23</v>
      </c>
      <c r="S50" s="194">
        <f>+'saisie N2 Pr'!S50+'saisie N2 Pr'!T50</f>
        <v>2</v>
      </c>
      <c r="T50" s="194">
        <f>+'saisie N2 Pr'!T50</f>
        <v>0</v>
      </c>
      <c r="U50" s="192">
        <f t="shared" si="14"/>
        <v>165</v>
      </c>
      <c r="V50" s="192">
        <f t="shared" si="15"/>
        <v>100</v>
      </c>
      <c r="W50" s="412" t="s">
        <v>537</v>
      </c>
      <c r="X50" s="194">
        <f>+'saisie N2 Pr'!Y50</f>
        <v>12</v>
      </c>
      <c r="Y50" s="194">
        <f>+'saisie N2 Pr'!Z50</f>
        <v>8</v>
      </c>
      <c r="Z50" s="194">
        <f>+'saisie N2 Pr'!AA50</f>
        <v>7</v>
      </c>
      <c r="AA50" s="194">
        <f>+'saisie N2 Pr'!AB50</f>
        <v>6</v>
      </c>
      <c r="AB50" s="192">
        <f t="shared" si="16"/>
        <v>33</v>
      </c>
      <c r="AC50" s="194">
        <f>+'saisie N2 Pr'!AD50</f>
        <v>32</v>
      </c>
      <c r="AD50" s="194">
        <f>+'saisie N2 Pr'!AE50</f>
        <v>32</v>
      </c>
      <c r="AE50" s="194">
        <f>+'saisie N2 Pr'!AG50</f>
        <v>60</v>
      </c>
      <c r="AF50" s="194">
        <f>+'saisie N2 Pr'!AH50</f>
        <v>27</v>
      </c>
      <c r="AG50" s="194">
        <f>+'saisie N2 Pr'!AI50</f>
        <v>0</v>
      </c>
      <c r="AH50" s="194">
        <f>+'saisie N2 Pr'!AJ50</f>
        <v>3</v>
      </c>
      <c r="AI50" s="194">
        <f t="shared" si="17"/>
        <v>63</v>
      </c>
      <c r="AJ50" s="194">
        <f>+'saisie N2 Pr'!AM50</f>
        <v>4</v>
      </c>
      <c r="AK50" s="194">
        <f>+'saisie N2 Pr'!AN50</f>
        <v>4</v>
      </c>
      <c r="AL50" s="194">
        <f>+'saisie N2 Pr'!AO50</f>
        <v>0</v>
      </c>
    </row>
    <row r="51" spans="1:38" ht="14.45" customHeight="1">
      <c r="A51" s="187" t="s">
        <v>538</v>
      </c>
      <c r="B51" s="187">
        <f>+'saisie N2 Pr'!B51+'saisie N2 Pr'!C51</f>
        <v>449</v>
      </c>
      <c r="C51" s="187">
        <f>+'saisie N2 Pr'!C51</f>
        <v>242</v>
      </c>
      <c r="D51" s="187">
        <f>+'saisie N2 Pr'!D51+'saisie N2 Pr'!E51</f>
        <v>357</v>
      </c>
      <c r="E51" s="187">
        <f>+'saisie N2 Pr'!E51</f>
        <v>185</v>
      </c>
      <c r="F51" s="187">
        <f>+'saisie N2 Pr'!F51+'saisie N2 Pr'!G51</f>
        <v>250</v>
      </c>
      <c r="G51" s="187">
        <f>+'saisie N2 Pr'!G51</f>
        <v>123</v>
      </c>
      <c r="H51" s="187">
        <f>+'saisie N2 Pr'!H51+'saisie N2 Pr'!I51</f>
        <v>254</v>
      </c>
      <c r="I51" s="187">
        <f>+'saisie N2 Pr'!I51</f>
        <v>116</v>
      </c>
      <c r="J51" s="29">
        <f t="shared" si="12"/>
        <v>1310</v>
      </c>
      <c r="K51" s="29">
        <f t="shared" si="13"/>
        <v>666</v>
      </c>
      <c r="L51" s="750" t="s">
        <v>538</v>
      </c>
      <c r="M51" s="194">
        <f>+'saisie N2 Pr'!M51+'saisie N2 Pr'!N51</f>
        <v>26</v>
      </c>
      <c r="N51" s="194">
        <f>+'saisie N2 Pr'!N51</f>
        <v>15</v>
      </c>
      <c r="O51" s="194">
        <f>+'saisie N2 Pr'!O51+'saisie N2 Pr'!P51</f>
        <v>24</v>
      </c>
      <c r="P51" s="194">
        <f>+'saisie N2 Pr'!P51</f>
        <v>9</v>
      </c>
      <c r="Q51" s="194">
        <f>+'saisie N2 Pr'!Q51+'saisie N2 Pr'!R51</f>
        <v>15</v>
      </c>
      <c r="R51" s="194">
        <f>+'saisie N2 Pr'!R51</f>
        <v>11</v>
      </c>
      <c r="S51" s="194">
        <f>+'saisie N2 Pr'!S51+'saisie N2 Pr'!T51</f>
        <v>51</v>
      </c>
      <c r="T51" s="194">
        <f>+'saisie N2 Pr'!T51</f>
        <v>20</v>
      </c>
      <c r="U51" s="192">
        <f t="shared" si="14"/>
        <v>116</v>
      </c>
      <c r="V51" s="192">
        <f t="shared" si="15"/>
        <v>55</v>
      </c>
      <c r="W51" s="750" t="s">
        <v>538</v>
      </c>
      <c r="X51" s="194">
        <f>+'saisie N2 Pr'!Y51</f>
        <v>11</v>
      </c>
      <c r="Y51" s="194">
        <f>+'saisie N2 Pr'!Z51</f>
        <v>8</v>
      </c>
      <c r="Z51" s="194">
        <f>+'saisie N2 Pr'!AA51</f>
        <v>7</v>
      </c>
      <c r="AA51" s="194">
        <f>+'saisie N2 Pr'!AB51</f>
        <v>7</v>
      </c>
      <c r="AB51" s="192">
        <f t="shared" si="16"/>
        <v>33</v>
      </c>
      <c r="AC51" s="194">
        <f>+'saisie N2 Pr'!AD51</f>
        <v>40</v>
      </c>
      <c r="AD51" s="194">
        <f>+'saisie N2 Pr'!AE51</f>
        <v>40</v>
      </c>
      <c r="AE51" s="194">
        <f>+'saisie N2 Pr'!AG51</f>
        <v>61</v>
      </c>
      <c r="AF51" s="194">
        <f>+'saisie N2 Pr'!AH51</f>
        <v>14</v>
      </c>
      <c r="AG51" s="194">
        <f>+'saisie N2 Pr'!AI51</f>
        <v>0</v>
      </c>
      <c r="AH51" s="194">
        <f>+'saisie N2 Pr'!AJ51</f>
        <v>2</v>
      </c>
      <c r="AI51" s="194">
        <f t="shared" si="17"/>
        <v>63</v>
      </c>
      <c r="AJ51" s="194">
        <f>+'saisie N2 Pr'!AM51</f>
        <v>6</v>
      </c>
      <c r="AK51" s="194">
        <f>+'saisie N2 Pr'!AN51</f>
        <v>6</v>
      </c>
      <c r="AL51" s="194">
        <f>+'saisie N2 Pr'!AO51</f>
        <v>0</v>
      </c>
    </row>
    <row r="52" spans="1:38" ht="14.45" customHeight="1">
      <c r="A52" s="187" t="s">
        <v>539</v>
      </c>
      <c r="B52" s="187">
        <f>+'saisie N2 Pr'!B52+'saisie N2 Pr'!C52</f>
        <v>84</v>
      </c>
      <c r="C52" s="187">
        <f>+'saisie N2 Pr'!C52</f>
        <v>39</v>
      </c>
      <c r="D52" s="187">
        <f>+'saisie N2 Pr'!D52+'saisie N2 Pr'!E52</f>
        <v>58</v>
      </c>
      <c r="E52" s="187">
        <f>+'saisie N2 Pr'!E52</f>
        <v>24</v>
      </c>
      <c r="F52" s="187">
        <f>+'saisie N2 Pr'!F52+'saisie N2 Pr'!G52</f>
        <v>31</v>
      </c>
      <c r="G52" s="187">
        <f>+'saisie N2 Pr'!G52</f>
        <v>14</v>
      </c>
      <c r="H52" s="187">
        <f>+'saisie N2 Pr'!H52+'saisie N2 Pr'!I52</f>
        <v>24</v>
      </c>
      <c r="I52" s="187">
        <f>+'saisie N2 Pr'!I52</f>
        <v>10</v>
      </c>
      <c r="J52" s="29">
        <f t="shared" si="12"/>
        <v>197</v>
      </c>
      <c r="K52" s="29">
        <f t="shared" si="13"/>
        <v>87</v>
      </c>
      <c r="L52" s="750" t="s">
        <v>539</v>
      </c>
      <c r="M52" s="194">
        <f>+'saisie N2 Pr'!M52+'saisie N2 Pr'!N52</f>
        <v>0</v>
      </c>
      <c r="N52" s="194">
        <f>+'saisie N2 Pr'!N52</f>
        <v>0</v>
      </c>
      <c r="O52" s="194">
        <f>+'saisie N2 Pr'!O52+'saisie N2 Pr'!P52</f>
        <v>0</v>
      </c>
      <c r="P52" s="194">
        <f>+'saisie N2 Pr'!P52</f>
        <v>0</v>
      </c>
      <c r="Q52" s="194">
        <f>+'saisie N2 Pr'!Q52+'saisie N2 Pr'!R52</f>
        <v>2</v>
      </c>
      <c r="R52" s="194">
        <f>+'saisie N2 Pr'!R52</f>
        <v>0</v>
      </c>
      <c r="S52" s="194">
        <f>+'saisie N2 Pr'!S52+'saisie N2 Pr'!T52</f>
        <v>0</v>
      </c>
      <c r="T52" s="194">
        <f>+'saisie N2 Pr'!T52</f>
        <v>0</v>
      </c>
      <c r="U52" s="192">
        <f t="shared" si="14"/>
        <v>2</v>
      </c>
      <c r="V52" s="192">
        <f t="shared" si="15"/>
        <v>0</v>
      </c>
      <c r="W52" s="750" t="s">
        <v>539</v>
      </c>
      <c r="X52" s="194">
        <f>+'saisie N2 Pr'!Y52</f>
        <v>2</v>
      </c>
      <c r="Y52" s="194">
        <f>+'saisie N2 Pr'!Z52</f>
        <v>2</v>
      </c>
      <c r="Z52" s="194">
        <f>+'saisie N2 Pr'!AA52</f>
        <v>2</v>
      </c>
      <c r="AA52" s="194">
        <f>+'saisie N2 Pr'!AB52</f>
        <v>1</v>
      </c>
      <c r="AB52" s="192">
        <f t="shared" si="16"/>
        <v>7</v>
      </c>
      <c r="AC52" s="194">
        <f>+'saisie N2 Pr'!AD52</f>
        <v>30</v>
      </c>
      <c r="AD52" s="194">
        <f>+'saisie N2 Pr'!AE52</f>
        <v>30</v>
      </c>
      <c r="AE52" s="194">
        <f>+'saisie N2 Pr'!AG52</f>
        <v>12</v>
      </c>
      <c r="AF52" s="194">
        <f>+'saisie N2 Pr'!AH52</f>
        <v>1</v>
      </c>
      <c r="AG52" s="194">
        <f>+'saisie N2 Pr'!AI52</f>
        <v>0</v>
      </c>
      <c r="AH52" s="194">
        <f>+'saisie N2 Pr'!AJ52</f>
        <v>1</v>
      </c>
      <c r="AI52" s="194">
        <f t="shared" si="17"/>
        <v>13</v>
      </c>
      <c r="AJ52" s="194">
        <f>+'saisie N2 Pr'!AM52</f>
        <v>1</v>
      </c>
      <c r="AK52" s="194">
        <f>+'saisie N2 Pr'!AN52</f>
        <v>1</v>
      </c>
      <c r="AL52" s="194">
        <f>+'saisie N2 Pr'!AO52</f>
        <v>0</v>
      </c>
    </row>
    <row r="53" spans="1:38" ht="14.45" customHeight="1">
      <c r="A53" s="403"/>
      <c r="B53" s="411"/>
      <c r="C53" s="411"/>
      <c r="D53" s="411"/>
      <c r="E53" s="411"/>
      <c r="F53" s="411"/>
      <c r="G53" s="411"/>
      <c r="H53" s="411"/>
      <c r="I53" s="411"/>
      <c r="J53" s="411"/>
      <c r="K53" s="411"/>
      <c r="L53" s="167"/>
      <c r="M53" s="411"/>
      <c r="N53" s="411"/>
      <c r="O53" s="411"/>
      <c r="P53" s="411"/>
      <c r="Q53" s="411"/>
      <c r="R53" s="411"/>
      <c r="S53" s="411"/>
      <c r="T53" s="411"/>
      <c r="U53" s="411"/>
      <c r="V53" s="411"/>
      <c r="W53" s="167"/>
      <c r="X53" s="411"/>
      <c r="Y53" s="411"/>
      <c r="Z53" s="411"/>
      <c r="AA53" s="411"/>
      <c r="AB53" s="411"/>
      <c r="AC53" s="411"/>
      <c r="AD53" s="411"/>
      <c r="AE53" s="411"/>
      <c r="AF53" s="411"/>
      <c r="AG53" s="411"/>
      <c r="AH53" s="411"/>
      <c r="AI53" s="411"/>
      <c r="AJ53" s="411"/>
      <c r="AK53" s="411"/>
      <c r="AL53" s="411"/>
    </row>
    <row r="55" spans="1:38">
      <c r="A55" s="328" t="s">
        <v>252</v>
      </c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1085" t="s">
        <v>363</v>
      </c>
      <c r="M55" s="1085"/>
      <c r="N55" s="1085"/>
      <c r="O55" s="1085"/>
      <c r="P55" s="1085"/>
      <c r="Q55" s="1085"/>
      <c r="R55" s="1085"/>
      <c r="S55" s="1085"/>
      <c r="T55" s="1085"/>
      <c r="U55" s="1085"/>
      <c r="V55" s="1085"/>
      <c r="W55" s="1085" t="s">
        <v>104</v>
      </c>
      <c r="X55" s="1085"/>
      <c r="Y55" s="1085"/>
      <c r="Z55" s="1085"/>
      <c r="AA55" s="1085"/>
      <c r="AB55" s="1085"/>
      <c r="AC55" s="1085"/>
      <c r="AD55" s="1085"/>
      <c r="AE55" s="1085"/>
      <c r="AF55" s="1085"/>
      <c r="AG55" s="1085"/>
      <c r="AH55" s="1085"/>
      <c r="AI55" s="1085"/>
      <c r="AJ55" s="1085"/>
      <c r="AK55" s="1085"/>
      <c r="AL55" s="1085"/>
    </row>
    <row r="56" spans="1:38">
      <c r="A56" s="328" t="s">
        <v>998</v>
      </c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1085" t="s">
        <v>998</v>
      </c>
      <c r="M56" s="1085"/>
      <c r="N56" s="1085"/>
      <c r="O56" s="1085"/>
      <c r="P56" s="1085"/>
      <c r="Q56" s="1085"/>
      <c r="R56" s="1085"/>
      <c r="S56" s="1085"/>
      <c r="T56" s="1085"/>
      <c r="U56" s="1085"/>
      <c r="V56" s="1085"/>
      <c r="W56" s="1085" t="s">
        <v>996</v>
      </c>
      <c r="X56" s="1085"/>
      <c r="Y56" s="1085"/>
      <c r="Z56" s="1085"/>
      <c r="AA56" s="1085"/>
      <c r="AB56" s="1085"/>
      <c r="AC56" s="1085"/>
      <c r="AD56" s="1085"/>
      <c r="AE56" s="1085"/>
      <c r="AF56" s="1085"/>
      <c r="AG56" s="1085"/>
      <c r="AH56" s="1085"/>
      <c r="AI56" s="1085"/>
      <c r="AJ56" s="1085"/>
      <c r="AK56" s="1085"/>
      <c r="AL56" s="1085"/>
    </row>
    <row r="57" spans="1:38">
      <c r="A57" s="328" t="s">
        <v>1</v>
      </c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1085" t="s">
        <v>1</v>
      </c>
      <c r="M57" s="1085"/>
      <c r="N57" s="1085"/>
      <c r="O57" s="1085"/>
      <c r="P57" s="1085"/>
      <c r="Q57" s="1085"/>
      <c r="R57" s="1085"/>
      <c r="S57" s="1085"/>
      <c r="T57" s="1085"/>
      <c r="U57" s="1085"/>
      <c r="V57" s="1085"/>
      <c r="W57" s="1085" t="s">
        <v>1</v>
      </c>
      <c r="X57" s="1085"/>
      <c r="Y57" s="1085"/>
      <c r="Z57" s="1085"/>
      <c r="AA57" s="1085"/>
      <c r="AB57" s="1085"/>
      <c r="AC57" s="1085"/>
      <c r="AD57" s="1085"/>
      <c r="AE57" s="1085"/>
      <c r="AF57" s="1085"/>
      <c r="AG57" s="1085"/>
      <c r="AH57" s="1085"/>
      <c r="AI57" s="1085"/>
      <c r="AJ57" s="1085"/>
      <c r="AK57" s="1085"/>
      <c r="AL57" s="1085"/>
    </row>
    <row r="58" spans="1:38">
      <c r="L58" s="752"/>
      <c r="U58" s="408"/>
    </row>
    <row r="59" spans="1:38">
      <c r="A59" s="399" t="s">
        <v>430</v>
      </c>
      <c r="H59" s="343" t="s">
        <v>376</v>
      </c>
      <c r="L59" s="399" t="s">
        <v>430</v>
      </c>
      <c r="S59" s="343" t="s">
        <v>376</v>
      </c>
      <c r="U59" s="408"/>
      <c r="W59" s="399" t="s">
        <v>430</v>
      </c>
      <c r="AL59" s="343" t="s">
        <v>376</v>
      </c>
    </row>
    <row r="61" spans="1:38" ht="18" customHeight="1">
      <c r="A61" s="185"/>
      <c r="B61" s="79" t="s">
        <v>544</v>
      </c>
      <c r="C61" s="186"/>
      <c r="D61" s="79" t="s">
        <v>545</v>
      </c>
      <c r="E61" s="186"/>
      <c r="F61" s="79" t="s">
        <v>546</v>
      </c>
      <c r="G61" s="186"/>
      <c r="H61" s="79" t="s">
        <v>547</v>
      </c>
      <c r="I61" s="186"/>
      <c r="J61" s="79" t="s">
        <v>377</v>
      </c>
      <c r="K61" s="186"/>
      <c r="L61" s="639"/>
      <c r="M61" s="79" t="s">
        <v>544</v>
      </c>
      <c r="N61" s="186"/>
      <c r="O61" s="79" t="s">
        <v>545</v>
      </c>
      <c r="P61" s="186"/>
      <c r="Q61" s="79" t="s">
        <v>546</v>
      </c>
      <c r="R61" s="186"/>
      <c r="S61" s="79" t="s">
        <v>547</v>
      </c>
      <c r="T61" s="186"/>
      <c r="U61" s="79" t="s">
        <v>377</v>
      </c>
      <c r="V61" s="186"/>
      <c r="W61" s="639"/>
      <c r="X61" s="1089" t="s">
        <v>383</v>
      </c>
      <c r="Y61" s="1090"/>
      <c r="Z61" s="1090"/>
      <c r="AA61" s="1090"/>
      <c r="AB61" s="1091"/>
      <c r="AC61" s="244" t="s">
        <v>384</v>
      </c>
      <c r="AD61" s="251"/>
      <c r="AE61" s="244" t="s">
        <v>385</v>
      </c>
      <c r="AF61" s="251"/>
      <c r="AG61" s="251"/>
      <c r="AH61" s="251"/>
      <c r="AI61" s="250"/>
      <c r="AJ61" s="1086" t="s">
        <v>386</v>
      </c>
      <c r="AK61" s="1087"/>
      <c r="AL61" s="1088"/>
    </row>
    <row r="62" spans="1:38" ht="26.25" customHeight="1">
      <c r="A62" s="403" t="s">
        <v>387</v>
      </c>
      <c r="B62" s="85" t="s">
        <v>665</v>
      </c>
      <c r="C62" s="85" t="s">
        <v>389</v>
      </c>
      <c r="D62" s="85" t="s">
        <v>665</v>
      </c>
      <c r="E62" s="85" t="s">
        <v>389</v>
      </c>
      <c r="F62" s="85" t="s">
        <v>665</v>
      </c>
      <c r="G62" s="85" t="s">
        <v>389</v>
      </c>
      <c r="H62" s="85" t="s">
        <v>665</v>
      </c>
      <c r="I62" s="85" t="s">
        <v>389</v>
      </c>
      <c r="J62" s="85" t="s">
        <v>665</v>
      </c>
      <c r="K62" s="85" t="s">
        <v>389</v>
      </c>
      <c r="L62" s="167" t="s">
        <v>387</v>
      </c>
      <c r="M62" s="85" t="s">
        <v>665</v>
      </c>
      <c r="N62" s="85" t="s">
        <v>389</v>
      </c>
      <c r="O62" s="85" t="s">
        <v>665</v>
      </c>
      <c r="P62" s="85" t="s">
        <v>389</v>
      </c>
      <c r="Q62" s="85" t="s">
        <v>665</v>
      </c>
      <c r="R62" s="85" t="s">
        <v>389</v>
      </c>
      <c r="S62" s="85" t="s">
        <v>665</v>
      </c>
      <c r="T62" s="85" t="s">
        <v>389</v>
      </c>
      <c r="U62" s="85" t="s">
        <v>665</v>
      </c>
      <c r="V62" s="85" t="s">
        <v>389</v>
      </c>
      <c r="W62" s="750" t="s">
        <v>387</v>
      </c>
      <c r="X62" s="645" t="s">
        <v>550</v>
      </c>
      <c r="Y62" s="645" t="s">
        <v>551</v>
      </c>
      <c r="Z62" s="645" t="s">
        <v>552</v>
      </c>
      <c r="AA62" s="645" t="s">
        <v>553</v>
      </c>
      <c r="AB62" s="185" t="s">
        <v>395</v>
      </c>
      <c r="AC62" s="646" t="s">
        <v>86</v>
      </c>
      <c r="AD62" s="670" t="s">
        <v>9</v>
      </c>
      <c r="AE62" s="636" t="s">
        <v>85</v>
      </c>
      <c r="AF62" s="636" t="s">
        <v>81</v>
      </c>
      <c r="AG62" s="618" t="s">
        <v>88</v>
      </c>
      <c r="AH62" s="618" t="s">
        <v>83</v>
      </c>
      <c r="AI62" s="249" t="s">
        <v>377</v>
      </c>
      <c r="AJ62" s="845" t="s">
        <v>111</v>
      </c>
      <c r="AK62" s="846" t="s">
        <v>117</v>
      </c>
      <c r="AL62" s="847" t="s">
        <v>156</v>
      </c>
    </row>
    <row r="63" spans="1:38">
      <c r="A63" s="187"/>
      <c r="B63" s="409"/>
      <c r="C63" s="409"/>
      <c r="D63" s="409"/>
      <c r="E63" s="409"/>
      <c r="F63" s="409"/>
      <c r="G63" s="409"/>
      <c r="H63" s="409"/>
      <c r="I63" s="409"/>
      <c r="J63" s="409"/>
      <c r="K63" s="409"/>
      <c r="L63" s="750"/>
      <c r="M63" s="409"/>
      <c r="N63" s="409"/>
      <c r="O63" s="409"/>
      <c r="P63" s="409"/>
      <c r="Q63" s="409"/>
      <c r="R63" s="409"/>
      <c r="S63" s="409"/>
      <c r="T63" s="409"/>
      <c r="U63" s="409"/>
      <c r="V63" s="409"/>
      <c r="W63" s="639"/>
      <c r="X63" s="409"/>
      <c r="Y63" s="409"/>
      <c r="Z63" s="409"/>
      <c r="AA63" s="409"/>
      <c r="AB63" s="409"/>
      <c r="AC63" s="220"/>
      <c r="AD63" s="641"/>
      <c r="AE63" s="404"/>
      <c r="AF63" s="404"/>
      <c r="AG63" s="404"/>
      <c r="AH63" s="404"/>
      <c r="AI63" s="404"/>
      <c r="AJ63" s="134"/>
      <c r="AK63" s="135"/>
      <c r="AL63" s="11"/>
    </row>
    <row r="64" spans="1:38" s="59" customFormat="1">
      <c r="A64" s="16" t="s">
        <v>407</v>
      </c>
      <c r="B64" s="29">
        <f>SUM(B66:B88)</f>
        <v>5928</v>
      </c>
      <c r="C64" s="29">
        <f t="shared" ref="C64:K64" si="18">SUM(C66:C88)</f>
        <v>3096</v>
      </c>
      <c r="D64" s="29">
        <f t="shared" si="18"/>
        <v>3732</v>
      </c>
      <c r="E64" s="29">
        <f t="shared" si="18"/>
        <v>1935</v>
      </c>
      <c r="F64" s="29">
        <f t="shared" si="18"/>
        <v>3239</v>
      </c>
      <c r="G64" s="29">
        <f t="shared" si="18"/>
        <v>1699</v>
      </c>
      <c r="H64" s="29">
        <f t="shared" si="18"/>
        <v>3594</v>
      </c>
      <c r="I64" s="29">
        <f t="shared" si="18"/>
        <v>1850</v>
      </c>
      <c r="J64" s="29">
        <f t="shared" si="18"/>
        <v>16493</v>
      </c>
      <c r="K64" s="29">
        <f t="shared" si="18"/>
        <v>8580</v>
      </c>
      <c r="L64" s="751" t="s">
        <v>407</v>
      </c>
      <c r="M64" s="29">
        <f t="shared" ref="M64:T64" si="19">SUM(M66:M88)</f>
        <v>754</v>
      </c>
      <c r="N64" s="29">
        <f t="shared" si="19"/>
        <v>382</v>
      </c>
      <c r="O64" s="29">
        <f t="shared" si="19"/>
        <v>393</v>
      </c>
      <c r="P64" s="29">
        <f t="shared" si="19"/>
        <v>232</v>
      </c>
      <c r="Q64" s="29">
        <f t="shared" si="19"/>
        <v>464</v>
      </c>
      <c r="R64" s="29">
        <f t="shared" si="19"/>
        <v>236</v>
      </c>
      <c r="S64" s="29">
        <f t="shared" si="19"/>
        <v>808</v>
      </c>
      <c r="T64" s="29">
        <f t="shared" si="19"/>
        <v>425</v>
      </c>
      <c r="U64" s="29">
        <f>SUM(U66:U88)</f>
        <v>2419</v>
      </c>
      <c r="V64" s="29">
        <f>SUM(V66:V88)</f>
        <v>1275</v>
      </c>
      <c r="W64" s="751" t="s">
        <v>407</v>
      </c>
      <c r="X64" s="29">
        <f>SUM(X66:X88)</f>
        <v>126</v>
      </c>
      <c r="Y64" s="29">
        <f t="shared" ref="Y64:AL64" si="20">SUM(Y66:Y88)</f>
        <v>94</v>
      </c>
      <c r="Z64" s="29">
        <f t="shared" si="20"/>
        <v>89</v>
      </c>
      <c r="AA64" s="29">
        <f t="shared" si="20"/>
        <v>95</v>
      </c>
      <c r="AB64" s="29">
        <f t="shared" si="20"/>
        <v>404</v>
      </c>
      <c r="AC64" s="29">
        <f t="shared" si="20"/>
        <v>503</v>
      </c>
      <c r="AD64" s="29">
        <f t="shared" si="20"/>
        <v>441</v>
      </c>
      <c r="AE64" s="29">
        <f t="shared" si="20"/>
        <v>598</v>
      </c>
      <c r="AF64" s="29">
        <f t="shared" si="20"/>
        <v>262</v>
      </c>
      <c r="AG64" s="29">
        <f t="shared" si="20"/>
        <v>65</v>
      </c>
      <c r="AH64" s="29">
        <f t="shared" si="20"/>
        <v>55</v>
      </c>
      <c r="AI64" s="29">
        <f t="shared" si="20"/>
        <v>653</v>
      </c>
      <c r="AJ64" s="29">
        <f t="shared" si="20"/>
        <v>76</v>
      </c>
      <c r="AK64" s="29">
        <f t="shared" si="20"/>
        <v>70</v>
      </c>
      <c r="AL64" s="29">
        <f t="shared" si="20"/>
        <v>6</v>
      </c>
    </row>
    <row r="65" spans="1:38">
      <c r="A65" s="187"/>
      <c r="B65" s="194"/>
      <c r="C65" s="194"/>
      <c r="D65" s="194"/>
      <c r="E65" s="194"/>
      <c r="F65" s="194"/>
      <c r="G65" s="194"/>
      <c r="H65" s="194"/>
      <c r="I65" s="194"/>
      <c r="J65" s="194"/>
      <c r="K65" s="194"/>
      <c r="L65" s="750"/>
      <c r="M65" s="194"/>
      <c r="N65" s="194"/>
      <c r="O65" s="194"/>
      <c r="P65" s="194"/>
      <c r="Q65" s="194"/>
      <c r="R65" s="194"/>
      <c r="S65" s="194"/>
      <c r="T65" s="194"/>
      <c r="U65" s="194"/>
      <c r="V65" s="194"/>
      <c r="W65" s="750"/>
      <c r="X65" s="194"/>
      <c r="Y65" s="194"/>
      <c r="Z65" s="194"/>
      <c r="AA65" s="194"/>
      <c r="AB65" s="194"/>
      <c r="AC65" s="194"/>
      <c r="AD65" s="194"/>
      <c r="AE65" s="194"/>
      <c r="AF65" s="194"/>
      <c r="AG65" s="16"/>
      <c r="AH65" s="194"/>
      <c r="AI65" s="194"/>
      <c r="AJ65" s="194"/>
      <c r="AK65" s="194"/>
      <c r="AL65" s="194"/>
    </row>
    <row r="66" spans="1:38" ht="14.45" customHeight="1">
      <c r="A66" s="187" t="s">
        <v>431</v>
      </c>
      <c r="B66" s="187">
        <f>+'saisie N2 Pr'!B66+'saisie N2 Pr'!C66</f>
        <v>1901</v>
      </c>
      <c r="C66" s="187">
        <f>+'saisie N2 Pr'!C66</f>
        <v>988</v>
      </c>
      <c r="D66" s="187">
        <f>+'saisie N2 Pr'!D66+'saisie N2 Pr'!E66</f>
        <v>1226</v>
      </c>
      <c r="E66" s="187">
        <f>+'saisie N2 Pr'!E66</f>
        <v>646</v>
      </c>
      <c r="F66" s="187">
        <f>+'saisie N2 Pr'!F66+'saisie N2 Pr'!G66</f>
        <v>1073</v>
      </c>
      <c r="G66" s="187">
        <f>+'saisie N2 Pr'!G66</f>
        <v>563</v>
      </c>
      <c r="H66" s="187">
        <f>+'saisie N2 Pr'!H66+'saisie N2 Pr'!I66</f>
        <v>1144</v>
      </c>
      <c r="I66" s="187">
        <f>+'saisie N2 Pr'!I66</f>
        <v>610</v>
      </c>
      <c r="J66" s="192">
        <f t="shared" ref="J66:J88" si="21">B66+D66+F66+H66</f>
        <v>5344</v>
      </c>
      <c r="K66" s="192">
        <f t="shared" ref="K66:K88" si="22">+C66+E66+G66+I66</f>
        <v>2807</v>
      </c>
      <c r="L66" s="750" t="s">
        <v>431</v>
      </c>
      <c r="M66" s="187">
        <f>+'saisie N2 Pr'!M66+'saisie N2 Pr'!N66</f>
        <v>228</v>
      </c>
      <c r="N66" s="187">
        <f>+'saisie N2 Pr'!N66</f>
        <v>99</v>
      </c>
      <c r="O66" s="187">
        <f>+'saisie N2 Pr'!O66+'saisie N2 Pr'!P66</f>
        <v>131</v>
      </c>
      <c r="P66" s="187">
        <f>+'saisie N2 Pr'!P66</f>
        <v>75</v>
      </c>
      <c r="Q66" s="187">
        <f>+'saisie N2 Pr'!Q66+'saisie N2 Pr'!R66</f>
        <v>192</v>
      </c>
      <c r="R66" s="187">
        <f>+'saisie N2 Pr'!R66</f>
        <v>92</v>
      </c>
      <c r="S66" s="187">
        <f>+'saisie N2 Pr'!S66+'saisie N2 Pr'!T66</f>
        <v>222</v>
      </c>
      <c r="T66" s="187">
        <f>+'saisie N2 Pr'!T66</f>
        <v>117</v>
      </c>
      <c r="U66" s="194">
        <f t="shared" ref="U66:U88" si="23">M66+O66+Q66+S66</f>
        <v>773</v>
      </c>
      <c r="V66" s="194">
        <f t="shared" ref="V66:V88" si="24">N66+P66+R66+T66</f>
        <v>383</v>
      </c>
      <c r="W66" s="750" t="s">
        <v>431</v>
      </c>
      <c r="X66" s="194">
        <f>+'saisie N2 Pr'!Y66</f>
        <v>38</v>
      </c>
      <c r="Y66" s="194">
        <f>+'saisie N2 Pr'!Z66</f>
        <v>26</v>
      </c>
      <c r="Z66" s="194">
        <f>+'saisie N2 Pr'!AA66</f>
        <v>25</v>
      </c>
      <c r="AA66" s="194">
        <f>+'saisie N2 Pr'!AB66</f>
        <v>26</v>
      </c>
      <c r="AB66" s="194">
        <f t="shared" ref="AB66:AB88" si="25">SUM(X66:AA66)</f>
        <v>115</v>
      </c>
      <c r="AC66" s="194">
        <f>+'saisie N2 Pr'!AD66</f>
        <v>139</v>
      </c>
      <c r="AD66" s="194">
        <f>+'saisie N2 Pr'!AE66</f>
        <v>127</v>
      </c>
      <c r="AE66" s="194">
        <f>+'saisie N2 Pr'!AG66</f>
        <v>199</v>
      </c>
      <c r="AF66" s="194">
        <f>+'saisie N2 Pr'!AH66</f>
        <v>106</v>
      </c>
      <c r="AG66" s="194">
        <f>+'saisie N2 Pr'!AI66</f>
        <v>0</v>
      </c>
      <c r="AH66" s="194">
        <f>+'saisie N2 Pr'!AJ66</f>
        <v>9</v>
      </c>
      <c r="AI66" s="194">
        <f>+AE66+AH66</f>
        <v>208</v>
      </c>
      <c r="AJ66" s="194">
        <f>+'saisie N2 Pr'!AM66</f>
        <v>17</v>
      </c>
      <c r="AK66" s="194">
        <f>+'saisie N2 Pr'!AN66</f>
        <v>17</v>
      </c>
      <c r="AL66" s="194">
        <f>+'saisie N2 Pr'!AO66</f>
        <v>0</v>
      </c>
    </row>
    <row r="67" spans="1:38" ht="14.45" customHeight="1">
      <c r="A67" s="187" t="s">
        <v>432</v>
      </c>
      <c r="B67" s="187">
        <f>+'saisie N2 Pr'!B67+'saisie N2 Pr'!C67</f>
        <v>464</v>
      </c>
      <c r="C67" s="187">
        <f>+'saisie N2 Pr'!C67</f>
        <v>277</v>
      </c>
      <c r="D67" s="187">
        <f>+'saisie N2 Pr'!D67+'saisie N2 Pr'!E67</f>
        <v>273</v>
      </c>
      <c r="E67" s="187">
        <f>+'saisie N2 Pr'!E67</f>
        <v>147</v>
      </c>
      <c r="F67" s="187">
        <f>+'saisie N2 Pr'!F67+'saisie N2 Pr'!G67</f>
        <v>228</v>
      </c>
      <c r="G67" s="187">
        <f>+'saisie N2 Pr'!G67</f>
        <v>140</v>
      </c>
      <c r="H67" s="187">
        <f>+'saisie N2 Pr'!H67+'saisie N2 Pr'!I67</f>
        <v>186</v>
      </c>
      <c r="I67" s="187">
        <f>+'saisie N2 Pr'!I67</f>
        <v>107</v>
      </c>
      <c r="J67" s="192">
        <f t="shared" si="21"/>
        <v>1151</v>
      </c>
      <c r="K67" s="192">
        <f t="shared" si="22"/>
        <v>671</v>
      </c>
      <c r="L67" s="750" t="s">
        <v>432</v>
      </c>
      <c r="M67" s="187">
        <f>+'saisie N2 Pr'!M67+'saisie N2 Pr'!N67</f>
        <v>70</v>
      </c>
      <c r="N67" s="187">
        <f>+'saisie N2 Pr'!N67</f>
        <v>43</v>
      </c>
      <c r="O67" s="187">
        <f>+'saisie N2 Pr'!O67+'saisie N2 Pr'!P67</f>
        <v>44</v>
      </c>
      <c r="P67" s="187">
        <f>+'saisie N2 Pr'!P67</f>
        <v>31</v>
      </c>
      <c r="Q67" s="187">
        <f>+'saisie N2 Pr'!Q67+'saisie N2 Pr'!R67</f>
        <v>47</v>
      </c>
      <c r="R67" s="187">
        <f>+'saisie N2 Pr'!R67</f>
        <v>22</v>
      </c>
      <c r="S67" s="187">
        <f>+'saisie N2 Pr'!S67+'saisie N2 Pr'!T67</f>
        <v>34</v>
      </c>
      <c r="T67" s="187">
        <f>+'saisie N2 Pr'!T67</f>
        <v>22</v>
      </c>
      <c r="U67" s="194">
        <f t="shared" si="23"/>
        <v>195</v>
      </c>
      <c r="V67" s="194">
        <f t="shared" si="24"/>
        <v>118</v>
      </c>
      <c r="W67" s="750" t="s">
        <v>432</v>
      </c>
      <c r="X67" s="194">
        <f>+'saisie N2 Pr'!Y67</f>
        <v>10</v>
      </c>
      <c r="Y67" s="194">
        <f>+'saisie N2 Pr'!Z67</f>
        <v>7</v>
      </c>
      <c r="Z67" s="194">
        <f>+'saisie N2 Pr'!AA67</f>
        <v>7</v>
      </c>
      <c r="AA67" s="194">
        <f>+'saisie N2 Pr'!AB67</f>
        <v>7</v>
      </c>
      <c r="AB67" s="194">
        <f t="shared" si="25"/>
        <v>31</v>
      </c>
      <c r="AC67" s="194">
        <f>+'saisie N2 Pr'!AD67</f>
        <v>37</v>
      </c>
      <c r="AD67" s="194">
        <f>+'saisie N2 Pr'!AE67</f>
        <v>32</v>
      </c>
      <c r="AE67" s="194">
        <f>+'saisie N2 Pr'!AG67</f>
        <v>40</v>
      </c>
      <c r="AF67" s="194">
        <f>+'saisie N2 Pr'!AH67</f>
        <v>20</v>
      </c>
      <c r="AG67" s="194">
        <f>+'saisie N2 Pr'!AI67</f>
        <v>0</v>
      </c>
      <c r="AH67" s="194">
        <f>+'saisie N2 Pr'!AJ67</f>
        <v>6</v>
      </c>
      <c r="AI67" s="194">
        <f t="shared" ref="AI67:AI87" si="26">+AE67+AH67</f>
        <v>46</v>
      </c>
      <c r="AJ67" s="194">
        <f>+'saisie N2 Pr'!AM67</f>
        <v>7</v>
      </c>
      <c r="AK67" s="194">
        <f>+'saisie N2 Pr'!AN67</f>
        <v>7</v>
      </c>
      <c r="AL67" s="194">
        <f>+'saisie N2 Pr'!AO67</f>
        <v>0</v>
      </c>
    </row>
    <row r="68" spans="1:38" ht="14.45" customHeight="1">
      <c r="A68" s="187" t="s">
        <v>433</v>
      </c>
      <c r="B68" s="187">
        <f>+'saisie N2 Pr'!B68+'saisie N2 Pr'!C68</f>
        <v>321</v>
      </c>
      <c r="C68" s="187">
        <f>+'saisie N2 Pr'!C68</f>
        <v>168</v>
      </c>
      <c r="D68" s="187">
        <f>+'saisie N2 Pr'!D68+'saisie N2 Pr'!E68</f>
        <v>190</v>
      </c>
      <c r="E68" s="187">
        <f>+'saisie N2 Pr'!E68</f>
        <v>110</v>
      </c>
      <c r="F68" s="187">
        <f>+'saisie N2 Pr'!F68+'saisie N2 Pr'!G68</f>
        <v>216</v>
      </c>
      <c r="G68" s="187">
        <f>+'saisie N2 Pr'!G68</f>
        <v>122</v>
      </c>
      <c r="H68" s="187">
        <f>+'saisie N2 Pr'!H68+'saisie N2 Pr'!I68</f>
        <v>166</v>
      </c>
      <c r="I68" s="187">
        <f>+'saisie N2 Pr'!I68</f>
        <v>98</v>
      </c>
      <c r="J68" s="192">
        <f t="shared" si="21"/>
        <v>893</v>
      </c>
      <c r="K68" s="192">
        <f t="shared" si="22"/>
        <v>498</v>
      </c>
      <c r="L68" s="750" t="s">
        <v>433</v>
      </c>
      <c r="M68" s="187">
        <f>+'saisie N2 Pr'!M68+'saisie N2 Pr'!N68</f>
        <v>87</v>
      </c>
      <c r="N68" s="187">
        <f>+'saisie N2 Pr'!N68</f>
        <v>48</v>
      </c>
      <c r="O68" s="187">
        <f>+'saisie N2 Pr'!O68+'saisie N2 Pr'!P68</f>
        <v>25</v>
      </c>
      <c r="P68" s="187">
        <f>+'saisie N2 Pr'!P68</f>
        <v>16</v>
      </c>
      <c r="Q68" s="187">
        <f>+'saisie N2 Pr'!Q68+'saisie N2 Pr'!R68</f>
        <v>43</v>
      </c>
      <c r="R68" s="187">
        <f>+'saisie N2 Pr'!R68</f>
        <v>27</v>
      </c>
      <c r="S68" s="187">
        <f>+'saisie N2 Pr'!S68+'saisie N2 Pr'!T68</f>
        <v>50</v>
      </c>
      <c r="T68" s="187">
        <f>+'saisie N2 Pr'!T68</f>
        <v>33</v>
      </c>
      <c r="U68" s="194">
        <f t="shared" si="23"/>
        <v>205</v>
      </c>
      <c r="V68" s="194">
        <f t="shared" si="24"/>
        <v>124</v>
      </c>
      <c r="W68" s="750" t="s">
        <v>433</v>
      </c>
      <c r="X68" s="194">
        <f>+'saisie N2 Pr'!Y68</f>
        <v>5</v>
      </c>
      <c r="Y68" s="194">
        <f>+'saisie N2 Pr'!Z68</f>
        <v>4</v>
      </c>
      <c r="Z68" s="194">
        <f>+'saisie N2 Pr'!AA68</f>
        <v>4</v>
      </c>
      <c r="AA68" s="194">
        <f>+'saisie N2 Pr'!AB68</f>
        <v>3</v>
      </c>
      <c r="AB68" s="194">
        <f t="shared" si="25"/>
        <v>16</v>
      </c>
      <c r="AC68" s="194">
        <f>+'saisie N2 Pr'!AD68</f>
        <v>32</v>
      </c>
      <c r="AD68" s="194">
        <f>+'saisie N2 Pr'!AE68</f>
        <v>17</v>
      </c>
      <c r="AE68" s="194">
        <f>+'saisie N2 Pr'!AG68</f>
        <v>33</v>
      </c>
      <c r="AF68" s="194">
        <f>+'saisie N2 Pr'!AH68</f>
        <v>14</v>
      </c>
      <c r="AG68" s="194">
        <f>+'saisie N2 Pr'!AI68</f>
        <v>0</v>
      </c>
      <c r="AH68" s="194">
        <f>+'saisie N2 Pr'!AJ68</f>
        <v>5</v>
      </c>
      <c r="AI68" s="194">
        <f t="shared" si="26"/>
        <v>38</v>
      </c>
      <c r="AJ68" s="194">
        <f>+'saisie N2 Pr'!AM68</f>
        <v>3</v>
      </c>
      <c r="AK68" s="194">
        <f>+'saisie N2 Pr'!AN68</f>
        <v>3</v>
      </c>
      <c r="AL68" s="194">
        <f>+'saisie N2 Pr'!AO68</f>
        <v>0</v>
      </c>
    </row>
    <row r="69" spans="1:38" ht="14.45" customHeight="1">
      <c r="A69" s="187" t="s">
        <v>434</v>
      </c>
      <c r="B69" s="187">
        <f>+'saisie N2 Pr'!B69+'saisie N2 Pr'!C69</f>
        <v>143</v>
      </c>
      <c r="C69" s="187">
        <f>+'saisie N2 Pr'!C69</f>
        <v>89</v>
      </c>
      <c r="D69" s="187">
        <f>+'saisie N2 Pr'!D69+'saisie N2 Pr'!E69</f>
        <v>65</v>
      </c>
      <c r="E69" s="187">
        <f>+'saisie N2 Pr'!E69</f>
        <v>36</v>
      </c>
      <c r="F69" s="187">
        <f>+'saisie N2 Pr'!F69+'saisie N2 Pr'!G69</f>
        <v>61</v>
      </c>
      <c r="G69" s="187">
        <f>+'saisie N2 Pr'!G69</f>
        <v>33</v>
      </c>
      <c r="H69" s="187">
        <f>+'saisie N2 Pr'!H69+'saisie N2 Pr'!I69</f>
        <v>37</v>
      </c>
      <c r="I69" s="187">
        <f>+'saisie N2 Pr'!I69</f>
        <v>25</v>
      </c>
      <c r="J69" s="192">
        <f t="shared" si="21"/>
        <v>306</v>
      </c>
      <c r="K69" s="192">
        <f t="shared" si="22"/>
        <v>183</v>
      </c>
      <c r="L69" s="750" t="s">
        <v>434</v>
      </c>
      <c r="M69" s="187">
        <f>+'saisie N2 Pr'!M69+'saisie N2 Pr'!N69</f>
        <v>37</v>
      </c>
      <c r="N69" s="187">
        <f>+'saisie N2 Pr'!N69</f>
        <v>21</v>
      </c>
      <c r="O69" s="187">
        <f>+'saisie N2 Pr'!O69+'saisie N2 Pr'!P69</f>
        <v>4</v>
      </c>
      <c r="P69" s="187">
        <f>+'saisie N2 Pr'!P69</f>
        <v>3</v>
      </c>
      <c r="Q69" s="187">
        <f>+'saisie N2 Pr'!Q69+'saisie N2 Pr'!R69</f>
        <v>13</v>
      </c>
      <c r="R69" s="187">
        <f>+'saisie N2 Pr'!R69</f>
        <v>9</v>
      </c>
      <c r="S69" s="187">
        <f>+'saisie N2 Pr'!S69+'saisie N2 Pr'!T69</f>
        <v>7</v>
      </c>
      <c r="T69" s="187">
        <f>+'saisie N2 Pr'!T69</f>
        <v>4</v>
      </c>
      <c r="U69" s="194">
        <f t="shared" si="23"/>
        <v>61</v>
      </c>
      <c r="V69" s="194">
        <f t="shared" si="24"/>
        <v>37</v>
      </c>
      <c r="W69" s="750" t="s">
        <v>434</v>
      </c>
      <c r="X69" s="194">
        <f>+'saisie N2 Pr'!Y69</f>
        <v>6</v>
      </c>
      <c r="Y69" s="194">
        <f>+'saisie N2 Pr'!Z69</f>
        <v>3</v>
      </c>
      <c r="Z69" s="194">
        <f>+'saisie N2 Pr'!AA69</f>
        <v>3</v>
      </c>
      <c r="AA69" s="194">
        <f>+'saisie N2 Pr'!AB69</f>
        <v>2</v>
      </c>
      <c r="AB69" s="194">
        <f t="shared" si="25"/>
        <v>14</v>
      </c>
      <c r="AC69" s="194">
        <f>+'saisie N2 Pr'!AD69</f>
        <v>21</v>
      </c>
      <c r="AD69" s="194">
        <f>+'saisie N2 Pr'!AE69</f>
        <v>15</v>
      </c>
      <c r="AE69" s="194">
        <f>+'saisie N2 Pr'!AG69</f>
        <v>21</v>
      </c>
      <c r="AF69" s="194">
        <f>+'saisie N2 Pr'!AH69</f>
        <v>5</v>
      </c>
      <c r="AG69" s="194">
        <f>+'saisie N2 Pr'!AI69</f>
        <v>0</v>
      </c>
      <c r="AH69" s="194">
        <v>4</v>
      </c>
      <c r="AI69" s="194">
        <f t="shared" si="26"/>
        <v>25</v>
      </c>
      <c r="AJ69" s="194">
        <f>+'saisie N2 Pr'!AM69</f>
        <v>4</v>
      </c>
      <c r="AK69" s="194">
        <f>+'saisie N2 Pr'!AN69</f>
        <v>4</v>
      </c>
      <c r="AL69" s="194">
        <f>+'saisie N2 Pr'!AO69</f>
        <v>0</v>
      </c>
    </row>
    <row r="70" spans="1:38" ht="14.45" customHeight="1">
      <c r="A70" s="187" t="s">
        <v>435</v>
      </c>
      <c r="B70" s="187">
        <f>+'saisie N2 Pr'!B70+'saisie N2 Pr'!C70</f>
        <v>166</v>
      </c>
      <c r="C70" s="187">
        <f>+'saisie N2 Pr'!C70</f>
        <v>104</v>
      </c>
      <c r="D70" s="187">
        <f>+'saisie N2 Pr'!D70+'saisie N2 Pr'!E70</f>
        <v>104</v>
      </c>
      <c r="E70" s="187">
        <f>+'saisie N2 Pr'!E70</f>
        <v>65</v>
      </c>
      <c r="F70" s="187">
        <f>+'saisie N2 Pr'!F70+'saisie N2 Pr'!G70</f>
        <v>79</v>
      </c>
      <c r="G70" s="187">
        <f>+'saisie N2 Pr'!G70</f>
        <v>52</v>
      </c>
      <c r="H70" s="187">
        <f>+'saisie N2 Pr'!H70+'saisie N2 Pr'!I70</f>
        <v>73</v>
      </c>
      <c r="I70" s="187">
        <f>+'saisie N2 Pr'!I70</f>
        <v>47</v>
      </c>
      <c r="J70" s="192">
        <f t="shared" si="21"/>
        <v>422</v>
      </c>
      <c r="K70" s="192">
        <f t="shared" si="22"/>
        <v>268</v>
      </c>
      <c r="L70" s="750" t="s">
        <v>435</v>
      </c>
      <c r="M70" s="187">
        <f>+'saisie N2 Pr'!M70+'saisie N2 Pr'!N70</f>
        <v>31</v>
      </c>
      <c r="N70" s="187">
        <f>+'saisie N2 Pr'!N70</f>
        <v>19</v>
      </c>
      <c r="O70" s="187">
        <f>+'saisie N2 Pr'!O70+'saisie N2 Pr'!P70</f>
        <v>24</v>
      </c>
      <c r="P70" s="187">
        <f>+'saisie N2 Pr'!P70</f>
        <v>12</v>
      </c>
      <c r="Q70" s="187">
        <f>+'saisie N2 Pr'!Q70+'saisie N2 Pr'!R70</f>
        <v>11</v>
      </c>
      <c r="R70" s="187">
        <f>+'saisie N2 Pr'!R70</f>
        <v>10</v>
      </c>
      <c r="S70" s="187">
        <f>+'saisie N2 Pr'!S70+'saisie N2 Pr'!T70</f>
        <v>12</v>
      </c>
      <c r="T70" s="187">
        <f>+'saisie N2 Pr'!T70</f>
        <v>9</v>
      </c>
      <c r="U70" s="194">
        <f t="shared" si="23"/>
        <v>78</v>
      </c>
      <c r="V70" s="194">
        <f t="shared" si="24"/>
        <v>50</v>
      </c>
      <c r="W70" s="750" t="s">
        <v>435</v>
      </c>
      <c r="X70" s="194">
        <f>+'saisie N2 Pr'!Y70</f>
        <v>3</v>
      </c>
      <c r="Y70" s="194">
        <f>+'saisie N2 Pr'!Z70</f>
        <v>3</v>
      </c>
      <c r="Z70" s="194">
        <f>+'saisie N2 Pr'!AA70</f>
        <v>2</v>
      </c>
      <c r="AA70" s="194">
        <f>+'saisie N2 Pr'!AB70</f>
        <v>2</v>
      </c>
      <c r="AB70" s="194">
        <f t="shared" si="25"/>
        <v>10</v>
      </c>
      <c r="AC70" s="194">
        <f>+'saisie N2 Pr'!AD70</f>
        <v>10</v>
      </c>
      <c r="AD70" s="194">
        <f>+'saisie N2 Pr'!AE70</f>
        <v>10</v>
      </c>
      <c r="AE70" s="194">
        <f>+'saisie N2 Pr'!AG70</f>
        <v>18</v>
      </c>
      <c r="AF70" s="194">
        <f>+'saisie N2 Pr'!AH70</f>
        <v>14</v>
      </c>
      <c r="AG70" s="194">
        <f>+'saisie N2 Pr'!AI70</f>
        <v>0</v>
      </c>
      <c r="AH70" s="194">
        <f>+'saisie N2 Pr'!AJ70</f>
        <v>0</v>
      </c>
      <c r="AI70" s="194">
        <f t="shared" si="26"/>
        <v>18</v>
      </c>
      <c r="AJ70" s="194">
        <f>+'saisie N2 Pr'!AM70</f>
        <v>1</v>
      </c>
      <c r="AK70" s="194">
        <f>+'saisie N2 Pr'!AN70</f>
        <v>1</v>
      </c>
      <c r="AL70" s="194">
        <f>+'saisie N2 Pr'!AO70</f>
        <v>0</v>
      </c>
    </row>
    <row r="71" spans="1:38" ht="14.45" customHeight="1">
      <c r="A71" s="187" t="s">
        <v>436</v>
      </c>
      <c r="B71" s="187">
        <f>+'saisie N2 Pr'!B71+'saisie N2 Pr'!C71</f>
        <v>855</v>
      </c>
      <c r="C71" s="187">
        <f>+'saisie N2 Pr'!C71</f>
        <v>449</v>
      </c>
      <c r="D71" s="187">
        <f>+'saisie N2 Pr'!D71+'saisie N2 Pr'!E71</f>
        <v>544</v>
      </c>
      <c r="E71" s="187">
        <f>+'saisie N2 Pr'!E71</f>
        <v>292</v>
      </c>
      <c r="F71" s="187">
        <f>+'saisie N2 Pr'!F71+'saisie N2 Pr'!G71</f>
        <v>484</v>
      </c>
      <c r="G71" s="187">
        <f>+'saisie N2 Pr'!G71</f>
        <v>258</v>
      </c>
      <c r="H71" s="187">
        <f>+'saisie N2 Pr'!H71+'saisie N2 Pr'!I71</f>
        <v>590</v>
      </c>
      <c r="I71" s="187">
        <f>+'saisie N2 Pr'!I71</f>
        <v>285</v>
      </c>
      <c r="J71" s="192">
        <f t="shared" si="21"/>
        <v>2473</v>
      </c>
      <c r="K71" s="192">
        <f t="shared" si="22"/>
        <v>1284</v>
      </c>
      <c r="L71" s="750" t="s">
        <v>436</v>
      </c>
      <c r="M71" s="187">
        <f>+'saisie N2 Pr'!M71+'saisie N2 Pr'!N71</f>
        <v>66</v>
      </c>
      <c r="N71" s="187">
        <f>+'saisie N2 Pr'!N71</f>
        <v>38</v>
      </c>
      <c r="O71" s="187">
        <f>+'saisie N2 Pr'!O71+'saisie N2 Pr'!P71</f>
        <v>34</v>
      </c>
      <c r="P71" s="187">
        <f>+'saisie N2 Pr'!P71</f>
        <v>18</v>
      </c>
      <c r="Q71" s="187">
        <f>+'saisie N2 Pr'!Q71+'saisie N2 Pr'!R71</f>
        <v>23</v>
      </c>
      <c r="R71" s="187">
        <f>+'saisie N2 Pr'!R71</f>
        <v>11</v>
      </c>
      <c r="S71" s="187">
        <f>+'saisie N2 Pr'!S71+'saisie N2 Pr'!T71</f>
        <v>175</v>
      </c>
      <c r="T71" s="187">
        <f>+'saisie N2 Pr'!T71</f>
        <v>92</v>
      </c>
      <c r="U71" s="194">
        <f t="shared" si="23"/>
        <v>298</v>
      </c>
      <c r="V71" s="194">
        <f t="shared" si="24"/>
        <v>159</v>
      </c>
      <c r="W71" s="750" t="s">
        <v>436</v>
      </c>
      <c r="X71" s="194">
        <f>+'saisie N2 Pr'!Y71</f>
        <v>17</v>
      </c>
      <c r="Y71" s="194">
        <f>+'saisie N2 Pr'!Z71</f>
        <v>14</v>
      </c>
      <c r="Z71" s="194">
        <f>+'saisie N2 Pr'!AA71</f>
        <v>14</v>
      </c>
      <c r="AA71" s="194">
        <f>+'saisie N2 Pr'!AB71</f>
        <v>16</v>
      </c>
      <c r="AB71" s="194">
        <f t="shared" si="25"/>
        <v>61</v>
      </c>
      <c r="AC71" s="194">
        <f>+'saisie N2 Pr'!AD71</f>
        <v>73</v>
      </c>
      <c r="AD71" s="194">
        <f>+'saisie N2 Pr'!AE71</f>
        <v>69</v>
      </c>
      <c r="AE71" s="194">
        <f>+'saisie N2 Pr'!AG71</f>
        <v>81</v>
      </c>
      <c r="AF71" s="194">
        <f>+'saisie N2 Pr'!AH71</f>
        <v>44</v>
      </c>
      <c r="AG71" s="194">
        <f>+'saisie N2 Pr'!AI71</f>
        <v>1</v>
      </c>
      <c r="AH71" s="194">
        <f>+'saisie N2 Pr'!AJ71</f>
        <v>3</v>
      </c>
      <c r="AI71" s="194">
        <f t="shared" si="26"/>
        <v>84</v>
      </c>
      <c r="AJ71" s="194">
        <f>+'saisie N2 Pr'!AM71</f>
        <v>12</v>
      </c>
      <c r="AK71" s="194">
        <f>+'saisie N2 Pr'!AN71</f>
        <v>10</v>
      </c>
      <c r="AL71" s="194">
        <f>+'saisie N2 Pr'!AO71</f>
        <v>2</v>
      </c>
    </row>
    <row r="72" spans="1:38" ht="14.45" customHeight="1">
      <c r="A72" s="187" t="s">
        <v>437</v>
      </c>
      <c r="B72" s="187">
        <f>+'saisie N2 Pr'!B72+'saisie N2 Pr'!C72</f>
        <v>0</v>
      </c>
      <c r="C72" s="187">
        <f>+'saisie N2 Pr'!C72</f>
        <v>0</v>
      </c>
      <c r="D72" s="187">
        <f>+'saisie N2 Pr'!D72+'saisie N2 Pr'!E72</f>
        <v>0</v>
      </c>
      <c r="E72" s="187">
        <f>+'saisie N2 Pr'!E72</f>
        <v>0</v>
      </c>
      <c r="F72" s="187">
        <f>+'saisie N2 Pr'!F72+'saisie N2 Pr'!G72</f>
        <v>0</v>
      </c>
      <c r="G72" s="187">
        <f>+'saisie N2 Pr'!G72</f>
        <v>0</v>
      </c>
      <c r="H72" s="187">
        <f>+'saisie N2 Pr'!H72+'saisie N2 Pr'!I72</f>
        <v>0</v>
      </c>
      <c r="I72" s="187">
        <f>+'saisie N2 Pr'!I72</f>
        <v>0</v>
      </c>
      <c r="J72" s="192">
        <f t="shared" si="21"/>
        <v>0</v>
      </c>
      <c r="K72" s="192">
        <f t="shared" si="22"/>
        <v>0</v>
      </c>
      <c r="L72" s="750" t="s">
        <v>437</v>
      </c>
      <c r="M72" s="187">
        <f>+'saisie N2 Pr'!M72+'saisie N2 Pr'!N72</f>
        <v>0</v>
      </c>
      <c r="N72" s="187">
        <f>+'saisie N2 Pr'!N72</f>
        <v>0</v>
      </c>
      <c r="O72" s="187">
        <f>+'saisie N2 Pr'!O72+'saisie N2 Pr'!P72</f>
        <v>0</v>
      </c>
      <c r="P72" s="187">
        <f>+'saisie N2 Pr'!P72</f>
        <v>0</v>
      </c>
      <c r="Q72" s="187">
        <f>+'saisie N2 Pr'!Q72+'saisie N2 Pr'!R72</f>
        <v>0</v>
      </c>
      <c r="R72" s="187">
        <f>+'saisie N2 Pr'!R72</f>
        <v>0</v>
      </c>
      <c r="S72" s="187">
        <f>+'saisie N2 Pr'!S72+'saisie N2 Pr'!T72</f>
        <v>0</v>
      </c>
      <c r="T72" s="187">
        <f>+'saisie N2 Pr'!T72</f>
        <v>0</v>
      </c>
      <c r="U72" s="194">
        <f t="shared" si="23"/>
        <v>0</v>
      </c>
      <c r="V72" s="194">
        <f t="shared" si="24"/>
        <v>0</v>
      </c>
      <c r="W72" s="750" t="s">
        <v>437</v>
      </c>
      <c r="X72" s="194">
        <f>+'saisie N2 Pr'!Y72</f>
        <v>0</v>
      </c>
      <c r="Y72" s="194">
        <f>+'saisie N2 Pr'!Z72</f>
        <v>0</v>
      </c>
      <c r="Z72" s="194">
        <f>+'saisie N2 Pr'!AA72</f>
        <v>0</v>
      </c>
      <c r="AA72" s="194">
        <f>+'saisie N2 Pr'!AB72</f>
        <v>0</v>
      </c>
      <c r="AB72" s="194">
        <f t="shared" si="25"/>
        <v>0</v>
      </c>
      <c r="AC72" s="194">
        <f>+'saisie N2 Pr'!AD72</f>
        <v>0</v>
      </c>
      <c r="AD72" s="194">
        <f>+'saisie N2 Pr'!AE72</f>
        <v>0</v>
      </c>
      <c r="AE72" s="194">
        <f>+'saisie N2 Pr'!AG72</f>
        <v>0</v>
      </c>
      <c r="AF72" s="194">
        <f>+'saisie N2 Pr'!AH72</f>
        <v>0</v>
      </c>
      <c r="AG72" s="194">
        <f>+'saisie N2 Pr'!AI72</f>
        <v>0</v>
      </c>
      <c r="AH72" s="194">
        <f>+'saisie N2 Pr'!AJ72</f>
        <v>0</v>
      </c>
      <c r="AI72" s="194">
        <f t="shared" si="26"/>
        <v>0</v>
      </c>
      <c r="AJ72" s="194">
        <f>+'saisie N2 Pr'!AM72</f>
        <v>0</v>
      </c>
      <c r="AK72" s="194">
        <f>+'saisie N2 Pr'!AN72</f>
        <v>0</v>
      </c>
      <c r="AL72" s="194">
        <f>+'saisie N2 Pr'!AO72</f>
        <v>0</v>
      </c>
    </row>
    <row r="73" spans="1:38" ht="14.45" customHeight="1">
      <c r="A73" s="187" t="s">
        <v>438</v>
      </c>
      <c r="B73" s="187">
        <f>+'saisie N2 Pr'!B73+'saisie N2 Pr'!C73</f>
        <v>574</v>
      </c>
      <c r="C73" s="187">
        <f>+'saisie N2 Pr'!C73</f>
        <v>289</v>
      </c>
      <c r="D73" s="187">
        <f>+'saisie N2 Pr'!D73+'saisie N2 Pr'!E73</f>
        <v>368</v>
      </c>
      <c r="E73" s="187">
        <f>+'saisie N2 Pr'!E73</f>
        <v>184</v>
      </c>
      <c r="F73" s="187">
        <f>+'saisie N2 Pr'!F73+'saisie N2 Pr'!G73</f>
        <v>297</v>
      </c>
      <c r="G73" s="187">
        <f>+'saisie N2 Pr'!G73</f>
        <v>149</v>
      </c>
      <c r="H73" s="187">
        <f>+'saisie N2 Pr'!H73+'saisie N2 Pr'!I73</f>
        <v>498</v>
      </c>
      <c r="I73" s="187">
        <f>+'saisie N2 Pr'!I73</f>
        <v>254</v>
      </c>
      <c r="J73" s="192">
        <f t="shared" si="21"/>
        <v>1737</v>
      </c>
      <c r="K73" s="192">
        <f t="shared" si="22"/>
        <v>876</v>
      </c>
      <c r="L73" s="750" t="s">
        <v>438</v>
      </c>
      <c r="M73" s="187">
        <f>+'saisie N2 Pr'!M73+'saisie N2 Pr'!N73</f>
        <v>55</v>
      </c>
      <c r="N73" s="187">
        <f>+'saisie N2 Pr'!N73</f>
        <v>32</v>
      </c>
      <c r="O73" s="187">
        <f>+'saisie N2 Pr'!O73+'saisie N2 Pr'!P73</f>
        <v>36</v>
      </c>
      <c r="P73" s="187">
        <f>+'saisie N2 Pr'!P73</f>
        <v>27</v>
      </c>
      <c r="Q73" s="187">
        <f>+'saisie N2 Pr'!Q73+'saisie N2 Pr'!R73</f>
        <v>34</v>
      </c>
      <c r="R73" s="187">
        <f>+'saisie N2 Pr'!R73</f>
        <v>17</v>
      </c>
      <c r="S73" s="187">
        <f>+'saisie N2 Pr'!S73+'saisie N2 Pr'!T73</f>
        <v>173</v>
      </c>
      <c r="T73" s="187">
        <f>+'saisie N2 Pr'!T73</f>
        <v>86</v>
      </c>
      <c r="U73" s="194">
        <f t="shared" si="23"/>
        <v>298</v>
      </c>
      <c r="V73" s="194">
        <f t="shared" si="24"/>
        <v>162</v>
      </c>
      <c r="W73" s="750" t="s">
        <v>438</v>
      </c>
      <c r="X73" s="194">
        <f>+'saisie N2 Pr'!Y73</f>
        <v>16</v>
      </c>
      <c r="Y73" s="194">
        <f>+'saisie N2 Pr'!Z73</f>
        <v>12</v>
      </c>
      <c r="Z73" s="194">
        <f>+'saisie N2 Pr'!AA73</f>
        <v>11</v>
      </c>
      <c r="AA73" s="194">
        <f>+'saisie N2 Pr'!AB73</f>
        <v>15</v>
      </c>
      <c r="AB73" s="194">
        <f t="shared" si="25"/>
        <v>54</v>
      </c>
      <c r="AC73" s="194">
        <f>+'saisie N2 Pr'!AD73</f>
        <v>80</v>
      </c>
      <c r="AD73" s="194">
        <f>+'saisie N2 Pr'!AE73</f>
        <v>64</v>
      </c>
      <c r="AE73" s="194">
        <f>+'saisie N2 Pr'!AG73</f>
        <v>62</v>
      </c>
      <c r="AF73" s="194">
        <f>+'saisie N2 Pr'!AH73</f>
        <v>0</v>
      </c>
      <c r="AG73" s="194">
        <f>+'saisie N2 Pr'!AI73</f>
        <v>62</v>
      </c>
      <c r="AH73" s="194">
        <f>+'saisie N2 Pr'!AJ73</f>
        <v>9</v>
      </c>
      <c r="AI73" s="194">
        <f t="shared" si="26"/>
        <v>71</v>
      </c>
      <c r="AJ73" s="194">
        <f>+'saisie N2 Pr'!AM73</f>
        <v>11</v>
      </c>
      <c r="AK73" s="194">
        <f>+'saisie N2 Pr'!AN73</f>
        <v>10</v>
      </c>
      <c r="AL73" s="194">
        <f>+'saisie N2 Pr'!AO73</f>
        <v>1</v>
      </c>
    </row>
    <row r="74" spans="1:38" ht="14.45" customHeight="1">
      <c r="A74" s="187" t="s">
        <v>439</v>
      </c>
      <c r="B74" s="187">
        <f>+'saisie N2 Pr'!B74+'saisie N2 Pr'!C74</f>
        <v>0</v>
      </c>
      <c r="C74" s="187">
        <f>+'saisie N2 Pr'!C74</f>
        <v>0</v>
      </c>
      <c r="D74" s="187">
        <f>+'saisie N2 Pr'!D74+'saisie N2 Pr'!E74</f>
        <v>0</v>
      </c>
      <c r="E74" s="187">
        <f>+'saisie N2 Pr'!E74</f>
        <v>0</v>
      </c>
      <c r="F74" s="187">
        <f>+'saisie N2 Pr'!F74+'saisie N2 Pr'!G74</f>
        <v>0</v>
      </c>
      <c r="G74" s="187">
        <f>+'saisie N2 Pr'!G74</f>
        <v>0</v>
      </c>
      <c r="H74" s="187">
        <f>+'saisie N2 Pr'!H74+'saisie N2 Pr'!I74</f>
        <v>0</v>
      </c>
      <c r="I74" s="187">
        <f>+'saisie N2 Pr'!I74</f>
        <v>0</v>
      </c>
      <c r="J74" s="192">
        <f t="shared" si="21"/>
        <v>0</v>
      </c>
      <c r="K74" s="192">
        <f t="shared" si="22"/>
        <v>0</v>
      </c>
      <c r="L74" s="750" t="s">
        <v>439</v>
      </c>
      <c r="M74" s="187">
        <f>+'saisie N2 Pr'!M74+'saisie N2 Pr'!N74</f>
        <v>0</v>
      </c>
      <c r="N74" s="187">
        <f>+'saisie N2 Pr'!N74</f>
        <v>0</v>
      </c>
      <c r="O74" s="187">
        <f>+'saisie N2 Pr'!O74+'saisie N2 Pr'!P74</f>
        <v>0</v>
      </c>
      <c r="P74" s="187">
        <f>+'saisie N2 Pr'!P74</f>
        <v>0</v>
      </c>
      <c r="Q74" s="187">
        <f>+'saisie N2 Pr'!Q74+'saisie N2 Pr'!R74</f>
        <v>0</v>
      </c>
      <c r="R74" s="187">
        <f>+'saisie N2 Pr'!R74</f>
        <v>0</v>
      </c>
      <c r="S74" s="187">
        <f>+'saisie N2 Pr'!S74+'saisie N2 Pr'!T74</f>
        <v>0</v>
      </c>
      <c r="T74" s="187">
        <f>+'saisie N2 Pr'!T74</f>
        <v>0</v>
      </c>
      <c r="U74" s="194">
        <f t="shared" si="23"/>
        <v>0</v>
      </c>
      <c r="V74" s="194">
        <f t="shared" si="24"/>
        <v>0</v>
      </c>
      <c r="W74" s="750" t="s">
        <v>439</v>
      </c>
      <c r="X74" s="194">
        <f>+'saisie N2 Pr'!Y74</f>
        <v>0</v>
      </c>
      <c r="Y74" s="194">
        <f>+'saisie N2 Pr'!Z74</f>
        <v>0</v>
      </c>
      <c r="Z74" s="194">
        <f>+'saisie N2 Pr'!AA74</f>
        <v>0</v>
      </c>
      <c r="AA74" s="194">
        <f>+'saisie N2 Pr'!AB74</f>
        <v>0</v>
      </c>
      <c r="AB74" s="194">
        <f t="shared" si="25"/>
        <v>0</v>
      </c>
      <c r="AC74" s="194">
        <f>+'saisie N2 Pr'!AD74</f>
        <v>0</v>
      </c>
      <c r="AD74" s="194">
        <f>+'saisie N2 Pr'!AE74</f>
        <v>0</v>
      </c>
      <c r="AE74" s="194">
        <f>+'saisie N2 Pr'!AG74</f>
        <v>0</v>
      </c>
      <c r="AF74" s="194">
        <f>+'saisie N2 Pr'!AH74</f>
        <v>0</v>
      </c>
      <c r="AG74" s="194">
        <f>+'saisie N2 Pr'!AI74</f>
        <v>0</v>
      </c>
      <c r="AH74" s="194">
        <f>+'saisie N2 Pr'!AJ74</f>
        <v>0</v>
      </c>
      <c r="AI74" s="194">
        <f t="shared" si="26"/>
        <v>0</v>
      </c>
      <c r="AJ74" s="194">
        <f>+'saisie N2 Pr'!AM74</f>
        <v>3</v>
      </c>
      <c r="AK74" s="194">
        <f>+'saisie N2 Pr'!AN74</f>
        <v>0</v>
      </c>
      <c r="AL74" s="194">
        <f>+'saisie N2 Pr'!AO74</f>
        <v>3</v>
      </c>
    </row>
    <row r="75" spans="1:38" ht="14.45" customHeight="1">
      <c r="A75" s="187" t="s">
        <v>440</v>
      </c>
      <c r="B75" s="187">
        <f>+'saisie N2 Pr'!B75+'saisie N2 Pr'!C75</f>
        <v>0</v>
      </c>
      <c r="C75" s="187">
        <f>+'saisie N2 Pr'!C75</f>
        <v>0</v>
      </c>
      <c r="D75" s="187">
        <f>+'saisie N2 Pr'!D75+'saisie N2 Pr'!E75</f>
        <v>0</v>
      </c>
      <c r="E75" s="187">
        <f>+'saisie N2 Pr'!E75</f>
        <v>0</v>
      </c>
      <c r="F75" s="187">
        <f>+'saisie N2 Pr'!F75+'saisie N2 Pr'!G75</f>
        <v>0</v>
      </c>
      <c r="G75" s="187">
        <f>+'saisie N2 Pr'!G75</f>
        <v>0</v>
      </c>
      <c r="H75" s="187">
        <f>+'saisie N2 Pr'!H75+'saisie N2 Pr'!I75</f>
        <v>0</v>
      </c>
      <c r="I75" s="187">
        <f>+'saisie N2 Pr'!I75</f>
        <v>0</v>
      </c>
      <c r="J75" s="192">
        <f t="shared" si="21"/>
        <v>0</v>
      </c>
      <c r="K75" s="192">
        <f t="shared" si="22"/>
        <v>0</v>
      </c>
      <c r="L75" s="750" t="s">
        <v>440</v>
      </c>
      <c r="M75" s="187">
        <f>+'saisie N2 Pr'!M75+'saisie N2 Pr'!N75</f>
        <v>0</v>
      </c>
      <c r="N75" s="187">
        <f>+'saisie N2 Pr'!N75</f>
        <v>0</v>
      </c>
      <c r="O75" s="187">
        <f>+'saisie N2 Pr'!O75+'saisie N2 Pr'!P75</f>
        <v>0</v>
      </c>
      <c r="P75" s="187">
        <f>+'saisie N2 Pr'!P75</f>
        <v>0</v>
      </c>
      <c r="Q75" s="187">
        <f>+'saisie N2 Pr'!Q75+'saisie N2 Pr'!R75</f>
        <v>0</v>
      </c>
      <c r="R75" s="187">
        <f>+'saisie N2 Pr'!R75</f>
        <v>0</v>
      </c>
      <c r="S75" s="187">
        <f>+'saisie N2 Pr'!S75+'saisie N2 Pr'!T75</f>
        <v>0</v>
      </c>
      <c r="T75" s="187">
        <f>+'saisie N2 Pr'!T75</f>
        <v>0</v>
      </c>
      <c r="U75" s="194">
        <f t="shared" si="23"/>
        <v>0</v>
      </c>
      <c r="V75" s="194">
        <f t="shared" si="24"/>
        <v>0</v>
      </c>
      <c r="W75" s="750" t="s">
        <v>440</v>
      </c>
      <c r="X75" s="194">
        <f>+'saisie N2 Pr'!Y75</f>
        <v>0</v>
      </c>
      <c r="Y75" s="194">
        <f>+'saisie N2 Pr'!Z75</f>
        <v>0</v>
      </c>
      <c r="Z75" s="194">
        <f>+'saisie N2 Pr'!AA75</f>
        <v>0</v>
      </c>
      <c r="AA75" s="194">
        <f>+'saisie N2 Pr'!AB75</f>
        <v>0</v>
      </c>
      <c r="AB75" s="194">
        <f t="shared" si="25"/>
        <v>0</v>
      </c>
      <c r="AC75" s="194">
        <f>+'saisie N2 Pr'!AD75</f>
        <v>0</v>
      </c>
      <c r="AD75" s="194">
        <f>+'saisie N2 Pr'!AE75</f>
        <v>0</v>
      </c>
      <c r="AE75" s="194">
        <f>+'saisie N2 Pr'!AG75</f>
        <v>0</v>
      </c>
      <c r="AF75" s="194">
        <f>+'saisie N2 Pr'!AH75</f>
        <v>0</v>
      </c>
      <c r="AG75" s="194">
        <f>+'saisie N2 Pr'!AI75</f>
        <v>0</v>
      </c>
      <c r="AH75" s="194">
        <f>+'saisie N2 Pr'!AJ75</f>
        <v>0</v>
      </c>
      <c r="AI75" s="194">
        <f t="shared" si="26"/>
        <v>0</v>
      </c>
      <c r="AJ75" s="194">
        <f>+'saisie N2 Pr'!AM75</f>
        <v>0</v>
      </c>
      <c r="AK75" s="194">
        <f>+'saisie N2 Pr'!AN75</f>
        <v>0</v>
      </c>
      <c r="AL75" s="194">
        <f>+'saisie N2 Pr'!AO75</f>
        <v>0</v>
      </c>
    </row>
    <row r="76" spans="1:38" ht="14.45" customHeight="1">
      <c r="A76" s="187" t="s">
        <v>441</v>
      </c>
      <c r="B76" s="187">
        <f>+'saisie N2 Pr'!B76+'saisie N2 Pr'!C76</f>
        <v>44</v>
      </c>
      <c r="C76" s="187">
        <f>+'saisie N2 Pr'!C76</f>
        <v>23</v>
      </c>
      <c r="D76" s="187">
        <f>+'saisie N2 Pr'!D76+'saisie N2 Pr'!E76</f>
        <v>31</v>
      </c>
      <c r="E76" s="187">
        <f>+'saisie N2 Pr'!E76</f>
        <v>18</v>
      </c>
      <c r="F76" s="187">
        <f>+'saisie N2 Pr'!F76+'saisie N2 Pr'!G76</f>
        <v>17</v>
      </c>
      <c r="G76" s="187">
        <f>+'saisie N2 Pr'!G76</f>
        <v>7</v>
      </c>
      <c r="H76" s="187">
        <f>+'saisie N2 Pr'!H76+'saisie N2 Pr'!I76</f>
        <v>28</v>
      </c>
      <c r="I76" s="187">
        <f>+'saisie N2 Pr'!I76</f>
        <v>12</v>
      </c>
      <c r="J76" s="192">
        <f t="shared" si="21"/>
        <v>120</v>
      </c>
      <c r="K76" s="192">
        <f t="shared" si="22"/>
        <v>60</v>
      </c>
      <c r="L76" s="750" t="s">
        <v>441</v>
      </c>
      <c r="M76" s="187">
        <f>+'saisie N2 Pr'!M76+'saisie N2 Pr'!N76</f>
        <v>10</v>
      </c>
      <c r="N76" s="187">
        <f>+'saisie N2 Pr'!N76</f>
        <v>6</v>
      </c>
      <c r="O76" s="187">
        <f>+'saisie N2 Pr'!O76+'saisie N2 Pr'!P76</f>
        <v>8</v>
      </c>
      <c r="P76" s="187">
        <f>+'saisie N2 Pr'!P76</f>
        <v>5</v>
      </c>
      <c r="Q76" s="187">
        <f>+'saisie N2 Pr'!Q76+'saisie N2 Pr'!R76</f>
        <v>3</v>
      </c>
      <c r="R76" s="187">
        <f>+'saisie N2 Pr'!R76</f>
        <v>0</v>
      </c>
      <c r="S76" s="187">
        <f>+'saisie N2 Pr'!S76+'saisie N2 Pr'!T76</f>
        <v>5</v>
      </c>
      <c r="T76" s="187">
        <f>+'saisie N2 Pr'!T76</f>
        <v>1</v>
      </c>
      <c r="U76" s="194">
        <f t="shared" si="23"/>
        <v>26</v>
      </c>
      <c r="V76" s="194">
        <f t="shared" si="24"/>
        <v>12</v>
      </c>
      <c r="W76" s="750" t="s">
        <v>441</v>
      </c>
      <c r="X76" s="194">
        <f>+'saisie N2 Pr'!Y76</f>
        <v>1</v>
      </c>
      <c r="Y76" s="194">
        <f>+'saisie N2 Pr'!Z76</f>
        <v>1</v>
      </c>
      <c r="Z76" s="194">
        <f>+'saisie N2 Pr'!AA76</f>
        <v>1</v>
      </c>
      <c r="AA76" s="194">
        <f>+'saisie N2 Pr'!AB76</f>
        <v>2</v>
      </c>
      <c r="AB76" s="194">
        <f t="shared" si="25"/>
        <v>5</v>
      </c>
      <c r="AC76" s="194">
        <f>+'saisie N2 Pr'!AD76</f>
        <v>8</v>
      </c>
      <c r="AD76" s="194">
        <f>+'saisie N2 Pr'!AE76</f>
        <v>5</v>
      </c>
      <c r="AE76" s="194">
        <f>+'saisie N2 Pr'!AG76</f>
        <v>9</v>
      </c>
      <c r="AF76" s="194">
        <f>+'saisie N2 Pr'!AH76</f>
        <v>3</v>
      </c>
      <c r="AG76" s="194">
        <f>+'saisie N2 Pr'!AI76</f>
        <v>2</v>
      </c>
      <c r="AH76" s="194">
        <f>+'saisie N2 Pr'!AJ76</f>
        <v>2</v>
      </c>
      <c r="AI76" s="194">
        <f t="shared" si="26"/>
        <v>11</v>
      </c>
      <c r="AJ76" s="194">
        <f>+'saisie N2 Pr'!AM76</f>
        <v>2</v>
      </c>
      <c r="AK76" s="194">
        <f>+'saisie N2 Pr'!AN76</f>
        <v>2</v>
      </c>
      <c r="AL76" s="194">
        <f>+'saisie N2 Pr'!AO76</f>
        <v>0</v>
      </c>
    </row>
    <row r="77" spans="1:38" ht="14.45" customHeight="1">
      <c r="A77" s="187" t="s">
        <v>442</v>
      </c>
      <c r="B77" s="187">
        <f>+'saisie N2 Pr'!B77+'saisie N2 Pr'!C77</f>
        <v>342</v>
      </c>
      <c r="C77" s="187">
        <f>+'saisie N2 Pr'!C77</f>
        <v>158</v>
      </c>
      <c r="D77" s="187">
        <f>+'saisie N2 Pr'!D77+'saisie N2 Pr'!E77</f>
        <v>179</v>
      </c>
      <c r="E77" s="187">
        <f>+'saisie N2 Pr'!E77</f>
        <v>91</v>
      </c>
      <c r="F77" s="187">
        <f>+'saisie N2 Pr'!F77+'saisie N2 Pr'!G77</f>
        <v>185</v>
      </c>
      <c r="G77" s="187">
        <f>+'saisie N2 Pr'!G77</f>
        <v>92</v>
      </c>
      <c r="H77" s="187">
        <f>+'saisie N2 Pr'!H77+'saisie N2 Pr'!I77</f>
        <v>207</v>
      </c>
      <c r="I77" s="187">
        <f>+'saisie N2 Pr'!I77</f>
        <v>102</v>
      </c>
      <c r="J77" s="192">
        <f t="shared" si="21"/>
        <v>913</v>
      </c>
      <c r="K77" s="192">
        <f t="shared" si="22"/>
        <v>443</v>
      </c>
      <c r="L77" s="750" t="s">
        <v>442</v>
      </c>
      <c r="M77" s="187">
        <f>+'saisie N2 Pr'!M77+'saisie N2 Pr'!N77</f>
        <v>58</v>
      </c>
      <c r="N77" s="187">
        <f>+'saisie N2 Pr'!N77</f>
        <v>25</v>
      </c>
      <c r="O77" s="187">
        <f>+'saisie N2 Pr'!O77+'saisie N2 Pr'!P77</f>
        <v>25</v>
      </c>
      <c r="P77" s="187">
        <f>+'saisie N2 Pr'!P77</f>
        <v>12</v>
      </c>
      <c r="Q77" s="187">
        <f>+'saisie N2 Pr'!Q77+'saisie N2 Pr'!R77</f>
        <v>31</v>
      </c>
      <c r="R77" s="187">
        <f>+'saisie N2 Pr'!R77</f>
        <v>13</v>
      </c>
      <c r="S77" s="187">
        <f>+'saisie N2 Pr'!S77+'saisie N2 Pr'!T77</f>
        <v>29</v>
      </c>
      <c r="T77" s="187">
        <f>+'saisie N2 Pr'!T77</f>
        <v>17</v>
      </c>
      <c r="U77" s="194">
        <f t="shared" si="23"/>
        <v>143</v>
      </c>
      <c r="V77" s="194">
        <f t="shared" si="24"/>
        <v>67</v>
      </c>
      <c r="W77" s="750" t="s">
        <v>442</v>
      </c>
      <c r="X77" s="194">
        <f>+'saisie N2 Pr'!Y77</f>
        <v>6</v>
      </c>
      <c r="Y77" s="194">
        <f>+'saisie N2 Pr'!Z77</f>
        <v>4</v>
      </c>
      <c r="Z77" s="194">
        <f>+'saisie N2 Pr'!AA77</f>
        <v>4</v>
      </c>
      <c r="AA77" s="194">
        <f>+'saisie N2 Pr'!AB77</f>
        <v>5</v>
      </c>
      <c r="AB77" s="194">
        <f t="shared" si="25"/>
        <v>19</v>
      </c>
      <c r="AC77" s="194">
        <f>+'saisie N2 Pr'!AD77</f>
        <v>26</v>
      </c>
      <c r="AD77" s="194">
        <f>+'saisie N2 Pr'!AE77</f>
        <v>26</v>
      </c>
      <c r="AE77" s="194">
        <f>+'saisie N2 Pr'!AG77</f>
        <v>30</v>
      </c>
      <c r="AF77" s="194">
        <f>+'saisie N2 Pr'!AH77</f>
        <v>13</v>
      </c>
      <c r="AG77" s="194">
        <f>+'saisie N2 Pr'!AI77</f>
        <v>0</v>
      </c>
      <c r="AH77" s="194">
        <f>+'saisie N2 Pr'!AJ77</f>
        <v>3</v>
      </c>
      <c r="AI77" s="194">
        <f t="shared" si="26"/>
        <v>33</v>
      </c>
      <c r="AJ77" s="194">
        <f>+'saisie N2 Pr'!AM77</f>
        <v>2</v>
      </c>
      <c r="AK77" s="194">
        <f>+'saisie N2 Pr'!AN77</f>
        <v>2</v>
      </c>
      <c r="AL77" s="194">
        <f>+'saisie N2 Pr'!AO77</f>
        <v>0</v>
      </c>
    </row>
    <row r="78" spans="1:38" ht="14.45" customHeight="1">
      <c r="A78" s="187" t="s">
        <v>443</v>
      </c>
      <c r="B78" s="187">
        <f>+'saisie N2 Pr'!B78+'saisie N2 Pr'!C78</f>
        <v>0</v>
      </c>
      <c r="C78" s="187">
        <f>+'saisie N2 Pr'!C78</f>
        <v>0</v>
      </c>
      <c r="D78" s="187">
        <f>+'saisie N2 Pr'!D78+'saisie N2 Pr'!E78</f>
        <v>0</v>
      </c>
      <c r="E78" s="187">
        <f>+'saisie N2 Pr'!E78</f>
        <v>0</v>
      </c>
      <c r="F78" s="187">
        <f>+'saisie N2 Pr'!F78+'saisie N2 Pr'!G78</f>
        <v>0</v>
      </c>
      <c r="G78" s="187">
        <f>+'saisie N2 Pr'!G78</f>
        <v>0</v>
      </c>
      <c r="H78" s="187">
        <f>+'saisie N2 Pr'!H78+'saisie N2 Pr'!I78</f>
        <v>0</v>
      </c>
      <c r="I78" s="187">
        <f>+'saisie N2 Pr'!I78</f>
        <v>0</v>
      </c>
      <c r="J78" s="192">
        <f t="shared" si="21"/>
        <v>0</v>
      </c>
      <c r="K78" s="192">
        <f t="shared" si="22"/>
        <v>0</v>
      </c>
      <c r="L78" s="750" t="s">
        <v>443</v>
      </c>
      <c r="M78" s="187">
        <f>+'saisie N2 Pr'!M78+'saisie N2 Pr'!N78</f>
        <v>0</v>
      </c>
      <c r="N78" s="187">
        <f>+'saisie N2 Pr'!N78</f>
        <v>0</v>
      </c>
      <c r="O78" s="187">
        <f>+'saisie N2 Pr'!O78+'saisie N2 Pr'!P78</f>
        <v>0</v>
      </c>
      <c r="P78" s="187">
        <f>+'saisie N2 Pr'!P78</f>
        <v>0</v>
      </c>
      <c r="Q78" s="187">
        <f>+'saisie N2 Pr'!Q78+'saisie N2 Pr'!R78</f>
        <v>0</v>
      </c>
      <c r="R78" s="187">
        <f>+'saisie N2 Pr'!R78</f>
        <v>0</v>
      </c>
      <c r="S78" s="187">
        <f>+'saisie N2 Pr'!S78+'saisie N2 Pr'!T78</f>
        <v>0</v>
      </c>
      <c r="T78" s="187">
        <f>+'saisie N2 Pr'!T78</f>
        <v>0</v>
      </c>
      <c r="U78" s="194">
        <f t="shared" si="23"/>
        <v>0</v>
      </c>
      <c r="V78" s="194">
        <f t="shared" si="24"/>
        <v>0</v>
      </c>
      <c r="W78" s="750" t="s">
        <v>443</v>
      </c>
      <c r="X78" s="194">
        <f>+'saisie N2 Pr'!Y78</f>
        <v>0</v>
      </c>
      <c r="Y78" s="194">
        <f>+'saisie N2 Pr'!Z78</f>
        <v>0</v>
      </c>
      <c r="Z78" s="194">
        <f>+'saisie N2 Pr'!AA78</f>
        <v>0</v>
      </c>
      <c r="AA78" s="194">
        <f>+'saisie N2 Pr'!AB78</f>
        <v>0</v>
      </c>
      <c r="AB78" s="194">
        <f t="shared" si="25"/>
        <v>0</v>
      </c>
      <c r="AC78" s="194">
        <f>+'saisie N2 Pr'!AD78</f>
        <v>0</v>
      </c>
      <c r="AD78" s="194">
        <f>+'saisie N2 Pr'!AE78</f>
        <v>0</v>
      </c>
      <c r="AE78" s="194">
        <f>+'saisie N2 Pr'!AG78</f>
        <v>0</v>
      </c>
      <c r="AF78" s="194">
        <f>+'saisie N2 Pr'!AH78</f>
        <v>0</v>
      </c>
      <c r="AG78" s="194">
        <f>+'saisie N2 Pr'!AI78</f>
        <v>0</v>
      </c>
      <c r="AH78" s="194">
        <f>+'saisie N2 Pr'!AJ78</f>
        <v>0</v>
      </c>
      <c r="AI78" s="194">
        <f t="shared" si="26"/>
        <v>0</v>
      </c>
      <c r="AJ78" s="194">
        <f>+'saisie N2 Pr'!AM78</f>
        <v>0</v>
      </c>
      <c r="AK78" s="194">
        <f>+'saisie N2 Pr'!AN78</f>
        <v>0</v>
      </c>
      <c r="AL78" s="194">
        <f>+'saisie N2 Pr'!AO78</f>
        <v>0</v>
      </c>
    </row>
    <row r="79" spans="1:38" ht="14.45" customHeight="1">
      <c r="A79" s="187" t="s">
        <v>444</v>
      </c>
      <c r="B79" s="187">
        <f>+'saisie N2 Pr'!B79+'saisie N2 Pr'!C79</f>
        <v>0</v>
      </c>
      <c r="C79" s="187">
        <f>+'saisie N2 Pr'!C79</f>
        <v>0</v>
      </c>
      <c r="D79" s="187">
        <f>+'saisie N2 Pr'!D79+'saisie N2 Pr'!E79</f>
        <v>0</v>
      </c>
      <c r="E79" s="187">
        <f>+'saisie N2 Pr'!E79</f>
        <v>0</v>
      </c>
      <c r="F79" s="187">
        <f>+'saisie N2 Pr'!F79+'saisie N2 Pr'!G79</f>
        <v>0</v>
      </c>
      <c r="G79" s="187">
        <f>+'saisie N2 Pr'!G79</f>
        <v>0</v>
      </c>
      <c r="H79" s="187">
        <f>+'saisie N2 Pr'!H79+'saisie N2 Pr'!I79</f>
        <v>0</v>
      </c>
      <c r="I79" s="187">
        <f>+'saisie N2 Pr'!I79</f>
        <v>0</v>
      </c>
      <c r="J79" s="192">
        <f t="shared" si="21"/>
        <v>0</v>
      </c>
      <c r="K79" s="192">
        <f t="shared" si="22"/>
        <v>0</v>
      </c>
      <c r="L79" s="750" t="s">
        <v>444</v>
      </c>
      <c r="M79" s="187">
        <f>+'saisie N2 Pr'!M79+'saisie N2 Pr'!N79</f>
        <v>0</v>
      </c>
      <c r="N79" s="187">
        <f>+'saisie N2 Pr'!N79</f>
        <v>0</v>
      </c>
      <c r="O79" s="187">
        <f>+'saisie N2 Pr'!O79+'saisie N2 Pr'!P79</f>
        <v>0</v>
      </c>
      <c r="P79" s="187">
        <f>+'saisie N2 Pr'!P79</f>
        <v>0</v>
      </c>
      <c r="Q79" s="187">
        <f>+'saisie N2 Pr'!Q79+'saisie N2 Pr'!R79</f>
        <v>0</v>
      </c>
      <c r="R79" s="187">
        <f>+'saisie N2 Pr'!R79</f>
        <v>0</v>
      </c>
      <c r="S79" s="187">
        <f>+'saisie N2 Pr'!S79+'saisie N2 Pr'!T79</f>
        <v>0</v>
      </c>
      <c r="T79" s="187">
        <f>+'saisie N2 Pr'!T79</f>
        <v>0</v>
      </c>
      <c r="U79" s="194">
        <f t="shared" si="23"/>
        <v>0</v>
      </c>
      <c r="V79" s="194">
        <f t="shared" si="24"/>
        <v>0</v>
      </c>
      <c r="W79" s="750" t="s">
        <v>444</v>
      </c>
      <c r="X79" s="194">
        <f>+'saisie N2 Pr'!Y79</f>
        <v>0</v>
      </c>
      <c r="Y79" s="194">
        <f>+'saisie N2 Pr'!Z79</f>
        <v>0</v>
      </c>
      <c r="Z79" s="194">
        <f>+'saisie N2 Pr'!AA79</f>
        <v>0</v>
      </c>
      <c r="AA79" s="194">
        <f>+'saisie N2 Pr'!AB79</f>
        <v>0</v>
      </c>
      <c r="AB79" s="194">
        <f t="shared" si="25"/>
        <v>0</v>
      </c>
      <c r="AC79" s="194">
        <f>+'saisie N2 Pr'!AD79</f>
        <v>0</v>
      </c>
      <c r="AD79" s="194">
        <f>+'saisie N2 Pr'!AE79</f>
        <v>0</v>
      </c>
      <c r="AE79" s="194">
        <f>+'saisie N2 Pr'!AG79</f>
        <v>0</v>
      </c>
      <c r="AF79" s="194">
        <f>+'saisie N2 Pr'!AH79</f>
        <v>0</v>
      </c>
      <c r="AG79" s="194">
        <f>+'saisie N2 Pr'!AI79</f>
        <v>0</v>
      </c>
      <c r="AH79" s="194">
        <f>+'saisie N2 Pr'!AJ79</f>
        <v>0</v>
      </c>
      <c r="AI79" s="194">
        <f>+AE79+AH79</f>
        <v>0</v>
      </c>
      <c r="AJ79" s="194">
        <f>+'saisie N2 Pr'!AM79</f>
        <v>0</v>
      </c>
      <c r="AK79" s="194">
        <f>+'saisie N2 Pr'!AN79</f>
        <v>0</v>
      </c>
      <c r="AL79" s="194">
        <f>+'saisie N2 Pr'!AO79</f>
        <v>0</v>
      </c>
    </row>
    <row r="80" spans="1:38" ht="14.45" customHeight="1">
      <c r="A80" s="187" t="s">
        <v>445</v>
      </c>
      <c r="B80" s="187">
        <f>+'saisie N2 Pr'!B80+'saisie N2 Pr'!C80</f>
        <v>0</v>
      </c>
      <c r="C80" s="187">
        <f>+'saisie N2 Pr'!C80</f>
        <v>0</v>
      </c>
      <c r="D80" s="187">
        <f>+'saisie N2 Pr'!D80+'saisie N2 Pr'!E80</f>
        <v>0</v>
      </c>
      <c r="E80" s="187">
        <f>+'saisie N2 Pr'!E80</f>
        <v>0</v>
      </c>
      <c r="F80" s="187">
        <f>+'saisie N2 Pr'!F80+'saisie N2 Pr'!G80</f>
        <v>0</v>
      </c>
      <c r="G80" s="187">
        <f>+'saisie N2 Pr'!G80</f>
        <v>0</v>
      </c>
      <c r="H80" s="187">
        <f>+'saisie N2 Pr'!H80+'saisie N2 Pr'!I80</f>
        <v>0</v>
      </c>
      <c r="I80" s="187">
        <f>+'saisie N2 Pr'!I80</f>
        <v>0</v>
      </c>
      <c r="J80" s="192">
        <f t="shared" si="21"/>
        <v>0</v>
      </c>
      <c r="K80" s="192">
        <f t="shared" si="22"/>
        <v>0</v>
      </c>
      <c r="L80" s="750" t="s">
        <v>445</v>
      </c>
      <c r="M80" s="187">
        <f>+'saisie N2 Pr'!M80+'saisie N2 Pr'!N80</f>
        <v>0</v>
      </c>
      <c r="N80" s="187">
        <f>+'saisie N2 Pr'!N80</f>
        <v>0</v>
      </c>
      <c r="O80" s="187">
        <f>+'saisie N2 Pr'!O80+'saisie N2 Pr'!P80</f>
        <v>0</v>
      </c>
      <c r="P80" s="187">
        <f>+'saisie N2 Pr'!P80</f>
        <v>0</v>
      </c>
      <c r="Q80" s="187">
        <f>+'saisie N2 Pr'!Q80+'saisie N2 Pr'!R80</f>
        <v>0</v>
      </c>
      <c r="R80" s="187">
        <f>+'saisie N2 Pr'!R80</f>
        <v>0</v>
      </c>
      <c r="S80" s="187">
        <f>+'saisie N2 Pr'!S80+'saisie N2 Pr'!T80</f>
        <v>0</v>
      </c>
      <c r="T80" s="187">
        <f>+'saisie N2 Pr'!T80</f>
        <v>0</v>
      </c>
      <c r="U80" s="194">
        <f t="shared" si="23"/>
        <v>0</v>
      </c>
      <c r="V80" s="194">
        <f t="shared" si="24"/>
        <v>0</v>
      </c>
      <c r="W80" s="750" t="s">
        <v>445</v>
      </c>
      <c r="X80" s="194">
        <f>+'saisie N2 Pr'!Y80</f>
        <v>0</v>
      </c>
      <c r="Y80" s="194">
        <f>+'saisie N2 Pr'!Z80</f>
        <v>0</v>
      </c>
      <c r="Z80" s="194">
        <f>+'saisie N2 Pr'!AA80</f>
        <v>0</v>
      </c>
      <c r="AA80" s="194">
        <f>+'saisie N2 Pr'!AB80</f>
        <v>0</v>
      </c>
      <c r="AB80" s="194">
        <f t="shared" si="25"/>
        <v>0</v>
      </c>
      <c r="AC80" s="194">
        <f>+'saisie N2 Pr'!AD80</f>
        <v>0</v>
      </c>
      <c r="AD80" s="194">
        <f>+'saisie N2 Pr'!AE80</f>
        <v>0</v>
      </c>
      <c r="AE80" s="194">
        <f>+'saisie N2 Pr'!AG80</f>
        <v>0</v>
      </c>
      <c r="AF80" s="194">
        <f>+'saisie N2 Pr'!AH80</f>
        <v>0</v>
      </c>
      <c r="AG80" s="194">
        <f>+'saisie N2 Pr'!AI80</f>
        <v>0</v>
      </c>
      <c r="AH80" s="194">
        <f>+'saisie N2 Pr'!AJ80</f>
        <v>0</v>
      </c>
      <c r="AI80" s="194">
        <f t="shared" si="26"/>
        <v>0</v>
      </c>
      <c r="AJ80" s="194">
        <f>+'saisie N2 Pr'!AM80</f>
        <v>0</v>
      </c>
      <c r="AK80" s="194">
        <f>+'saisie N2 Pr'!AN80</f>
        <v>0</v>
      </c>
      <c r="AL80" s="194">
        <f>+'saisie N2 Pr'!AO80</f>
        <v>0</v>
      </c>
    </row>
    <row r="81" spans="1:38" ht="14.45" customHeight="1">
      <c r="A81" s="187" t="s">
        <v>446</v>
      </c>
      <c r="B81" s="187">
        <f>+'saisie N2 Pr'!B81+'saisie N2 Pr'!C81</f>
        <v>546</v>
      </c>
      <c r="C81" s="187">
        <f>+'saisie N2 Pr'!C81</f>
        <v>265</v>
      </c>
      <c r="D81" s="187">
        <f>+'saisie N2 Pr'!D81+'saisie N2 Pr'!E81</f>
        <v>395</v>
      </c>
      <c r="E81" s="187">
        <f>+'saisie N2 Pr'!E81</f>
        <v>177</v>
      </c>
      <c r="F81" s="187">
        <f>+'saisie N2 Pr'!F81+'saisie N2 Pr'!G81</f>
        <v>311</v>
      </c>
      <c r="G81" s="187">
        <f>+'saisie N2 Pr'!G81</f>
        <v>151</v>
      </c>
      <c r="H81" s="187">
        <f>+'saisie N2 Pr'!H81+'saisie N2 Pr'!I81</f>
        <v>364</v>
      </c>
      <c r="I81" s="187">
        <f>+'saisie N2 Pr'!I81</f>
        <v>166</v>
      </c>
      <c r="J81" s="192">
        <f t="shared" si="21"/>
        <v>1616</v>
      </c>
      <c r="K81" s="192">
        <f t="shared" si="22"/>
        <v>759</v>
      </c>
      <c r="L81" s="750" t="s">
        <v>446</v>
      </c>
      <c r="M81" s="187">
        <f>+'saisie N2 Pr'!M81+'saisie N2 Pr'!N81</f>
        <v>44</v>
      </c>
      <c r="N81" s="187">
        <f>+'saisie N2 Pr'!N81</f>
        <v>21</v>
      </c>
      <c r="O81" s="187">
        <f>+'saisie N2 Pr'!O81+'saisie N2 Pr'!P81</f>
        <v>23</v>
      </c>
      <c r="P81" s="187">
        <f>+'saisie N2 Pr'!P81</f>
        <v>11</v>
      </c>
      <c r="Q81" s="187">
        <f>+'saisie N2 Pr'!Q81+'saisie N2 Pr'!R81</f>
        <v>31</v>
      </c>
      <c r="R81" s="187">
        <f>+'saisie N2 Pr'!R81</f>
        <v>19</v>
      </c>
      <c r="S81" s="187">
        <f>+'saisie N2 Pr'!S81+'saisie N2 Pr'!T81</f>
        <v>56</v>
      </c>
      <c r="T81" s="187">
        <f>+'saisie N2 Pr'!T81</f>
        <v>21</v>
      </c>
      <c r="U81" s="194">
        <f t="shared" si="23"/>
        <v>154</v>
      </c>
      <c r="V81" s="194">
        <f t="shared" si="24"/>
        <v>72</v>
      </c>
      <c r="W81" s="750" t="s">
        <v>446</v>
      </c>
      <c r="X81" s="194">
        <f>+'saisie N2 Pr'!Y81</f>
        <v>10</v>
      </c>
      <c r="Y81" s="194">
        <f>+'saisie N2 Pr'!Z81</f>
        <v>9</v>
      </c>
      <c r="Z81" s="194">
        <f>+'saisie N2 Pr'!AA81</f>
        <v>8</v>
      </c>
      <c r="AA81" s="194">
        <f>+'saisie N2 Pr'!AB81</f>
        <v>9</v>
      </c>
      <c r="AB81" s="194">
        <f t="shared" si="25"/>
        <v>36</v>
      </c>
      <c r="AC81" s="194">
        <f>+'saisie N2 Pr'!AD81</f>
        <v>35</v>
      </c>
      <c r="AD81" s="194">
        <f>+'saisie N2 Pr'!AE81</f>
        <v>34</v>
      </c>
      <c r="AE81" s="194">
        <f>+'saisie N2 Pr'!AG81</f>
        <v>45</v>
      </c>
      <c r="AF81" s="194">
        <f>+'saisie N2 Pr'!AH81</f>
        <v>13</v>
      </c>
      <c r="AG81" s="194">
        <f>+'saisie N2 Pr'!AI81</f>
        <v>0</v>
      </c>
      <c r="AH81" s="194">
        <f>+'saisie N2 Pr'!AJ81</f>
        <v>9</v>
      </c>
      <c r="AI81" s="194">
        <f t="shared" si="26"/>
        <v>54</v>
      </c>
      <c r="AJ81" s="194">
        <f>+'saisie N2 Pr'!AM81</f>
        <v>7</v>
      </c>
      <c r="AK81" s="194">
        <f>+'saisie N2 Pr'!AN81</f>
        <v>7</v>
      </c>
      <c r="AL81" s="194">
        <f>+'saisie N2 Pr'!AO81</f>
        <v>0</v>
      </c>
    </row>
    <row r="82" spans="1:38" ht="14.45" customHeight="1">
      <c r="A82" s="187" t="s">
        <v>447</v>
      </c>
      <c r="B82" s="187">
        <f>+'saisie N2 Pr'!B82+'saisie N2 Pr'!C82</f>
        <v>53</v>
      </c>
      <c r="C82" s="187">
        <f>+'saisie N2 Pr'!C82</f>
        <v>28</v>
      </c>
      <c r="D82" s="187">
        <f>+'saisie N2 Pr'!D82+'saisie N2 Pr'!E82</f>
        <v>23</v>
      </c>
      <c r="E82" s="187">
        <f>+'saisie N2 Pr'!E82</f>
        <v>11</v>
      </c>
      <c r="F82" s="187">
        <f>+'saisie N2 Pr'!F82+'saisie N2 Pr'!G82</f>
        <v>20</v>
      </c>
      <c r="G82" s="187">
        <f>+'saisie N2 Pr'!G82</f>
        <v>11</v>
      </c>
      <c r="H82" s="187">
        <f>+'saisie N2 Pr'!H82+'saisie N2 Pr'!I82</f>
        <v>30</v>
      </c>
      <c r="I82" s="187">
        <f>+'saisie N2 Pr'!I82</f>
        <v>22</v>
      </c>
      <c r="J82" s="192">
        <f t="shared" si="21"/>
        <v>126</v>
      </c>
      <c r="K82" s="192">
        <f t="shared" si="22"/>
        <v>72</v>
      </c>
      <c r="L82" s="750" t="s">
        <v>447</v>
      </c>
      <c r="M82" s="187">
        <f>+'saisie N2 Pr'!M82+'saisie N2 Pr'!N82</f>
        <v>6</v>
      </c>
      <c r="N82" s="187">
        <f>+'saisie N2 Pr'!N82</f>
        <v>3</v>
      </c>
      <c r="O82" s="187">
        <f>+'saisie N2 Pr'!O82+'saisie N2 Pr'!P82</f>
        <v>5</v>
      </c>
      <c r="P82" s="187">
        <f>+'saisie N2 Pr'!P82</f>
        <v>1</v>
      </c>
      <c r="Q82" s="187">
        <f>+'saisie N2 Pr'!Q82+'saisie N2 Pr'!R82</f>
        <v>0</v>
      </c>
      <c r="R82" s="187">
        <f>+'saisie N2 Pr'!R82</f>
        <v>0</v>
      </c>
      <c r="S82" s="187">
        <f>+'saisie N2 Pr'!S82+'saisie N2 Pr'!T82</f>
        <v>7</v>
      </c>
      <c r="T82" s="187">
        <f>+'saisie N2 Pr'!T82</f>
        <v>4</v>
      </c>
      <c r="U82" s="194">
        <f t="shared" si="23"/>
        <v>18</v>
      </c>
      <c r="V82" s="194">
        <f t="shared" si="24"/>
        <v>8</v>
      </c>
      <c r="W82" s="750" t="s">
        <v>447</v>
      </c>
      <c r="X82" s="194">
        <f>+'saisie N2 Pr'!Y82</f>
        <v>2</v>
      </c>
      <c r="Y82" s="194">
        <f>+'saisie N2 Pr'!Z82</f>
        <v>1</v>
      </c>
      <c r="Z82" s="194">
        <f>+'saisie N2 Pr'!AA82</f>
        <v>1</v>
      </c>
      <c r="AA82" s="194">
        <f>+'saisie N2 Pr'!AB82</f>
        <v>1</v>
      </c>
      <c r="AB82" s="194">
        <f t="shared" si="25"/>
        <v>5</v>
      </c>
      <c r="AC82" s="194">
        <f>+'saisie N2 Pr'!AD82</f>
        <v>7</v>
      </c>
      <c r="AD82" s="194">
        <f>+'saisie N2 Pr'!AE82</f>
        <v>7</v>
      </c>
      <c r="AE82" s="194">
        <f>+'saisie N2 Pr'!AG82</f>
        <v>6</v>
      </c>
      <c r="AF82" s="194">
        <f>+'saisie N2 Pr'!AH82</f>
        <v>3</v>
      </c>
      <c r="AG82" s="194">
        <f>+'saisie N2 Pr'!AI82</f>
        <v>0</v>
      </c>
      <c r="AH82" s="194">
        <f>+'saisie N2 Pr'!AJ82</f>
        <v>1</v>
      </c>
      <c r="AI82" s="194">
        <f t="shared" si="26"/>
        <v>7</v>
      </c>
      <c r="AJ82" s="194">
        <f>+'saisie N2 Pr'!AM82</f>
        <v>1</v>
      </c>
      <c r="AK82" s="194">
        <f>+'saisie N2 Pr'!AN82</f>
        <v>1</v>
      </c>
      <c r="AL82" s="194">
        <f>+'saisie N2 Pr'!AO82</f>
        <v>0</v>
      </c>
    </row>
    <row r="83" spans="1:38" ht="14.45" customHeight="1">
      <c r="A83" s="187" t="s">
        <v>448</v>
      </c>
      <c r="B83" s="187">
        <f>+'saisie N2 Pr'!B83+'saisie N2 Pr'!C83</f>
        <v>323</v>
      </c>
      <c r="C83" s="187">
        <f>+'saisie N2 Pr'!C83</f>
        <v>159</v>
      </c>
      <c r="D83" s="187">
        <f>+'saisie N2 Pr'!D83+'saisie N2 Pr'!E83</f>
        <v>188</v>
      </c>
      <c r="E83" s="187">
        <f>+'saisie N2 Pr'!E83</f>
        <v>92</v>
      </c>
      <c r="F83" s="187">
        <f>+'saisie N2 Pr'!F83+'saisie N2 Pr'!G83</f>
        <v>178</v>
      </c>
      <c r="G83" s="187">
        <f>+'saisie N2 Pr'!G83</f>
        <v>85</v>
      </c>
      <c r="H83" s="187">
        <f>+'saisie N2 Pr'!H83+'saisie N2 Pr'!I83</f>
        <v>184</v>
      </c>
      <c r="I83" s="187">
        <f>+'saisie N2 Pr'!I83</f>
        <v>84</v>
      </c>
      <c r="J83" s="192">
        <f t="shared" si="21"/>
        <v>873</v>
      </c>
      <c r="K83" s="192">
        <f t="shared" si="22"/>
        <v>420</v>
      </c>
      <c r="L83" s="750" t="s">
        <v>448</v>
      </c>
      <c r="M83" s="187">
        <f>+'saisie N2 Pr'!M83+'saisie N2 Pr'!N83</f>
        <v>34</v>
      </c>
      <c r="N83" s="187">
        <f>+'saisie N2 Pr'!N83</f>
        <v>12</v>
      </c>
      <c r="O83" s="187">
        <f>+'saisie N2 Pr'!O83+'saisie N2 Pr'!P83</f>
        <v>17</v>
      </c>
      <c r="P83" s="187">
        <f>+'saisie N2 Pr'!P83</f>
        <v>11</v>
      </c>
      <c r="Q83" s="187">
        <f>+'saisie N2 Pr'!Q83+'saisie N2 Pr'!R83</f>
        <v>28</v>
      </c>
      <c r="R83" s="187">
        <f>+'saisie N2 Pr'!R83</f>
        <v>12</v>
      </c>
      <c r="S83" s="187">
        <f>+'saisie N2 Pr'!S83+'saisie N2 Pr'!T83</f>
        <v>25</v>
      </c>
      <c r="T83" s="187">
        <f>+'saisie N2 Pr'!T83</f>
        <v>13</v>
      </c>
      <c r="U83" s="194">
        <f t="shared" si="23"/>
        <v>104</v>
      </c>
      <c r="V83" s="194">
        <f t="shared" si="24"/>
        <v>48</v>
      </c>
      <c r="W83" s="750" t="s">
        <v>448</v>
      </c>
      <c r="X83" s="194">
        <f>+'saisie N2 Pr'!Y83</f>
        <v>7</v>
      </c>
      <c r="Y83" s="194">
        <f>+'saisie N2 Pr'!Z83</f>
        <v>5</v>
      </c>
      <c r="Z83" s="194">
        <f>+'saisie N2 Pr'!AA83</f>
        <v>5</v>
      </c>
      <c r="AA83" s="194">
        <f>+'saisie N2 Pr'!AB83</f>
        <v>5</v>
      </c>
      <c r="AB83" s="194">
        <f t="shared" si="25"/>
        <v>22</v>
      </c>
      <c r="AC83" s="194">
        <f>+'saisie N2 Pr'!AD83</f>
        <v>22</v>
      </c>
      <c r="AD83" s="194">
        <f>+'saisie N2 Pr'!AE83</f>
        <v>22</v>
      </c>
      <c r="AE83" s="194">
        <f>+'saisie N2 Pr'!AG83</f>
        <v>32</v>
      </c>
      <c r="AF83" s="194">
        <f>+'saisie N2 Pr'!AH83</f>
        <v>19</v>
      </c>
      <c r="AG83" s="194">
        <f>+'saisie N2 Pr'!AI83</f>
        <v>0</v>
      </c>
      <c r="AH83" s="194">
        <f>+'saisie N2 Pr'!AJ83</f>
        <v>1</v>
      </c>
      <c r="AI83" s="194">
        <f t="shared" si="26"/>
        <v>33</v>
      </c>
      <c r="AJ83" s="194">
        <f>+'saisie N2 Pr'!AM83</f>
        <v>3</v>
      </c>
      <c r="AK83" s="194">
        <f>+'saisie N2 Pr'!AN83</f>
        <v>3</v>
      </c>
      <c r="AL83" s="194">
        <f>+'saisie N2 Pr'!AO83</f>
        <v>0</v>
      </c>
    </row>
    <row r="84" spans="1:38" ht="14.45" customHeight="1">
      <c r="A84" s="187" t="s">
        <v>449</v>
      </c>
      <c r="B84" s="187">
        <f>+'saisie N2 Pr'!B84+'saisie N2 Pr'!C84</f>
        <v>0</v>
      </c>
      <c r="C84" s="187">
        <f>+'saisie N2 Pr'!C84</f>
        <v>0</v>
      </c>
      <c r="D84" s="187">
        <f>+'saisie N2 Pr'!D84+'saisie N2 Pr'!E84</f>
        <v>0</v>
      </c>
      <c r="E84" s="187">
        <f>+'saisie N2 Pr'!E84</f>
        <v>0</v>
      </c>
      <c r="F84" s="187">
        <f>+'saisie N2 Pr'!F84+'saisie N2 Pr'!G84</f>
        <v>0</v>
      </c>
      <c r="G84" s="187">
        <f>+'saisie N2 Pr'!G84</f>
        <v>0</v>
      </c>
      <c r="H84" s="187">
        <f>+'saisie N2 Pr'!H84+'saisie N2 Pr'!I84</f>
        <v>0</v>
      </c>
      <c r="I84" s="187">
        <f>+'saisie N2 Pr'!I84</f>
        <v>0</v>
      </c>
      <c r="J84" s="192">
        <f t="shared" si="21"/>
        <v>0</v>
      </c>
      <c r="K84" s="192">
        <f t="shared" si="22"/>
        <v>0</v>
      </c>
      <c r="L84" s="750" t="s">
        <v>449</v>
      </c>
      <c r="M84" s="187">
        <f>+'saisie N2 Pr'!M84+'saisie N2 Pr'!N84</f>
        <v>0</v>
      </c>
      <c r="N84" s="187">
        <f>+'saisie N2 Pr'!N84</f>
        <v>0</v>
      </c>
      <c r="O84" s="187">
        <f>+'saisie N2 Pr'!O84+'saisie N2 Pr'!P84</f>
        <v>0</v>
      </c>
      <c r="P84" s="187">
        <f>+'saisie N2 Pr'!P84</f>
        <v>0</v>
      </c>
      <c r="Q84" s="187">
        <f>+'saisie N2 Pr'!Q84+'saisie N2 Pr'!R84</f>
        <v>0</v>
      </c>
      <c r="R84" s="187">
        <f>+'saisie N2 Pr'!R84</f>
        <v>0</v>
      </c>
      <c r="S84" s="187">
        <f>+'saisie N2 Pr'!S84+'saisie N2 Pr'!T84</f>
        <v>0</v>
      </c>
      <c r="T84" s="187">
        <f>+'saisie N2 Pr'!T84</f>
        <v>0</v>
      </c>
      <c r="U84" s="194">
        <f t="shared" si="23"/>
        <v>0</v>
      </c>
      <c r="V84" s="194">
        <f t="shared" si="24"/>
        <v>0</v>
      </c>
      <c r="W84" s="750" t="s">
        <v>449</v>
      </c>
      <c r="X84" s="194">
        <f>+'saisie N2 Pr'!Y84</f>
        <v>0</v>
      </c>
      <c r="Y84" s="194">
        <f>+'saisie N2 Pr'!Z84</f>
        <v>0</v>
      </c>
      <c r="Z84" s="194">
        <f>+'saisie N2 Pr'!AA84</f>
        <v>0</v>
      </c>
      <c r="AA84" s="194">
        <f>+'saisie N2 Pr'!AB84</f>
        <v>0</v>
      </c>
      <c r="AB84" s="194">
        <f t="shared" si="25"/>
        <v>0</v>
      </c>
      <c r="AC84" s="194">
        <f>+'saisie N2 Pr'!AD84</f>
        <v>0</v>
      </c>
      <c r="AD84" s="194">
        <f>+'saisie N2 Pr'!AE84</f>
        <v>0</v>
      </c>
      <c r="AE84" s="194">
        <f>+'saisie N2 Pr'!AG84</f>
        <v>0</v>
      </c>
      <c r="AF84" s="194">
        <f>+'saisie N2 Pr'!AH84</f>
        <v>0</v>
      </c>
      <c r="AG84" s="194">
        <f>+'saisie N2 Pr'!AI84</f>
        <v>0</v>
      </c>
      <c r="AH84" s="194">
        <f>+'saisie N2 Pr'!AJ84</f>
        <v>0</v>
      </c>
      <c r="AI84" s="194">
        <f t="shared" si="26"/>
        <v>0</v>
      </c>
      <c r="AJ84" s="194">
        <f>+'saisie N2 Pr'!AM84</f>
        <v>0</v>
      </c>
      <c r="AK84" s="194">
        <f>+'saisie N2 Pr'!AN84</f>
        <v>0</v>
      </c>
      <c r="AL84" s="194">
        <f>+'saisie N2 Pr'!AO84</f>
        <v>0</v>
      </c>
    </row>
    <row r="85" spans="1:38" ht="14.45" customHeight="1">
      <c r="A85" s="187" t="s">
        <v>450</v>
      </c>
      <c r="B85" s="187">
        <f>+'saisie N2 Pr'!B85+'saisie N2 Pr'!C85</f>
        <v>0</v>
      </c>
      <c r="C85" s="187">
        <f>+'saisie N2 Pr'!C85</f>
        <v>0</v>
      </c>
      <c r="D85" s="187">
        <f>+'saisie N2 Pr'!D85+'saisie N2 Pr'!E85</f>
        <v>0</v>
      </c>
      <c r="E85" s="187">
        <f>+'saisie N2 Pr'!E85</f>
        <v>0</v>
      </c>
      <c r="F85" s="187">
        <f>+'saisie N2 Pr'!F85+'saisie N2 Pr'!G85</f>
        <v>0</v>
      </c>
      <c r="G85" s="187">
        <f>+'saisie N2 Pr'!G85</f>
        <v>0</v>
      </c>
      <c r="H85" s="187">
        <f>+'saisie N2 Pr'!H85+'saisie N2 Pr'!I85</f>
        <v>0</v>
      </c>
      <c r="I85" s="187">
        <f>+'saisie N2 Pr'!I85</f>
        <v>0</v>
      </c>
      <c r="J85" s="192">
        <f t="shared" si="21"/>
        <v>0</v>
      </c>
      <c r="K85" s="192">
        <f t="shared" si="22"/>
        <v>0</v>
      </c>
      <c r="L85" s="750" t="s">
        <v>450</v>
      </c>
      <c r="M85" s="187">
        <f>+'saisie N2 Pr'!M85+'saisie N2 Pr'!N85</f>
        <v>0</v>
      </c>
      <c r="N85" s="187">
        <f>+'saisie N2 Pr'!N85</f>
        <v>0</v>
      </c>
      <c r="O85" s="187">
        <f>+'saisie N2 Pr'!O85+'saisie N2 Pr'!P85</f>
        <v>0</v>
      </c>
      <c r="P85" s="187">
        <f>+'saisie N2 Pr'!P85</f>
        <v>0</v>
      </c>
      <c r="Q85" s="187">
        <f>+'saisie N2 Pr'!Q85+'saisie N2 Pr'!R85</f>
        <v>0</v>
      </c>
      <c r="R85" s="187">
        <f>+'saisie N2 Pr'!R85</f>
        <v>0</v>
      </c>
      <c r="S85" s="187">
        <f>+'saisie N2 Pr'!S85+'saisie N2 Pr'!T85</f>
        <v>0</v>
      </c>
      <c r="T85" s="187">
        <f>+'saisie N2 Pr'!T85</f>
        <v>0</v>
      </c>
      <c r="U85" s="194">
        <f t="shared" si="23"/>
        <v>0</v>
      </c>
      <c r="V85" s="194">
        <f t="shared" si="24"/>
        <v>0</v>
      </c>
      <c r="W85" s="750" t="s">
        <v>450</v>
      </c>
      <c r="X85" s="194">
        <f>+'saisie N2 Pr'!Y85</f>
        <v>0</v>
      </c>
      <c r="Y85" s="194">
        <f>+'saisie N2 Pr'!Z85</f>
        <v>0</v>
      </c>
      <c r="Z85" s="194">
        <f>+'saisie N2 Pr'!AA85</f>
        <v>0</v>
      </c>
      <c r="AA85" s="194">
        <f>+'saisie N2 Pr'!AB85</f>
        <v>0</v>
      </c>
      <c r="AB85" s="194">
        <f t="shared" si="25"/>
        <v>0</v>
      </c>
      <c r="AC85" s="194">
        <f>+'saisie N2 Pr'!AD85</f>
        <v>0</v>
      </c>
      <c r="AD85" s="194">
        <f>+'saisie N2 Pr'!AE85</f>
        <v>0</v>
      </c>
      <c r="AE85" s="194">
        <f>+'saisie N2 Pr'!AG85</f>
        <v>0</v>
      </c>
      <c r="AF85" s="194">
        <f>+'saisie N2 Pr'!AH85</f>
        <v>0</v>
      </c>
      <c r="AG85" s="194">
        <f>+'saisie N2 Pr'!AI85</f>
        <v>0</v>
      </c>
      <c r="AH85" s="194">
        <f>+'saisie N2 Pr'!AJ85</f>
        <v>0</v>
      </c>
      <c r="AI85" s="194">
        <f t="shared" si="26"/>
        <v>0</v>
      </c>
      <c r="AJ85" s="194">
        <f>+'saisie N2 Pr'!AM85</f>
        <v>0</v>
      </c>
      <c r="AK85" s="194">
        <f>+'saisie N2 Pr'!AN85</f>
        <v>0</v>
      </c>
      <c r="AL85" s="194">
        <f>+'saisie N2 Pr'!AO85</f>
        <v>0</v>
      </c>
    </row>
    <row r="86" spans="1:38" ht="14.45" customHeight="1">
      <c r="A86" s="187" t="s">
        <v>451</v>
      </c>
      <c r="B86" s="187">
        <f>+'saisie N2 Pr'!B86+'saisie N2 Pr'!C86</f>
        <v>59</v>
      </c>
      <c r="C86" s="187">
        <f>+'saisie N2 Pr'!C86</f>
        <v>23</v>
      </c>
      <c r="D86" s="187">
        <f>+'saisie N2 Pr'!D86+'saisie N2 Pr'!E86</f>
        <v>35</v>
      </c>
      <c r="E86" s="187">
        <f>+'saisie N2 Pr'!E86</f>
        <v>11</v>
      </c>
      <c r="F86" s="187">
        <f>+'saisie N2 Pr'!F86+'saisie N2 Pr'!G86</f>
        <v>0</v>
      </c>
      <c r="G86" s="187">
        <f>+'saisie N2 Pr'!G86</f>
        <v>0</v>
      </c>
      <c r="H86" s="187">
        <f>+'saisie N2 Pr'!H86+'saisie N2 Pr'!I86</f>
        <v>38</v>
      </c>
      <c r="I86" s="187">
        <f>+'saisie N2 Pr'!I86</f>
        <v>15</v>
      </c>
      <c r="J86" s="192">
        <f t="shared" si="21"/>
        <v>132</v>
      </c>
      <c r="K86" s="192">
        <f t="shared" si="22"/>
        <v>49</v>
      </c>
      <c r="L86" s="750" t="s">
        <v>451</v>
      </c>
      <c r="M86" s="187">
        <f>+'saisie N2 Pr'!M86+'saisie N2 Pr'!N86</f>
        <v>6</v>
      </c>
      <c r="N86" s="187">
        <f>+'saisie N2 Pr'!N86</f>
        <v>3</v>
      </c>
      <c r="O86" s="187">
        <f>+'saisie N2 Pr'!O86+'saisie N2 Pr'!P86</f>
        <v>0</v>
      </c>
      <c r="P86" s="187">
        <f>+'saisie N2 Pr'!P86</f>
        <v>0</v>
      </c>
      <c r="Q86" s="187">
        <f>+'saisie N2 Pr'!Q86+'saisie N2 Pr'!R86</f>
        <v>0</v>
      </c>
      <c r="R86" s="187">
        <f>+'saisie N2 Pr'!R86</f>
        <v>0</v>
      </c>
      <c r="S86" s="187">
        <f>+'saisie N2 Pr'!S86+'saisie N2 Pr'!T86</f>
        <v>10</v>
      </c>
      <c r="T86" s="187">
        <f>+'saisie N2 Pr'!T86</f>
        <v>5</v>
      </c>
      <c r="U86" s="194">
        <f t="shared" si="23"/>
        <v>16</v>
      </c>
      <c r="V86" s="194">
        <f t="shared" si="24"/>
        <v>8</v>
      </c>
      <c r="W86" s="750" t="s">
        <v>451</v>
      </c>
      <c r="X86" s="194">
        <f>+'saisie N2 Pr'!Y86</f>
        <v>1</v>
      </c>
      <c r="Y86" s="194">
        <f>+'saisie N2 Pr'!Z86</f>
        <v>1</v>
      </c>
      <c r="Z86" s="194">
        <f>+'saisie N2 Pr'!AA86</f>
        <v>0</v>
      </c>
      <c r="AA86" s="194">
        <f>+'saisie N2 Pr'!AB86</f>
        <v>1</v>
      </c>
      <c r="AB86" s="194">
        <f t="shared" si="25"/>
        <v>3</v>
      </c>
      <c r="AC86" s="194">
        <f>+'saisie N2 Pr'!AD86</f>
        <v>0</v>
      </c>
      <c r="AD86" s="194">
        <f>+'saisie N2 Pr'!AE86</f>
        <v>0</v>
      </c>
      <c r="AE86" s="194">
        <f>+'saisie N2 Pr'!AG86</f>
        <v>0</v>
      </c>
      <c r="AF86" s="194">
        <f>+'saisie N2 Pr'!AH86</f>
        <v>0</v>
      </c>
      <c r="AG86" s="194">
        <f>+'saisie N2 Pr'!AI86</f>
        <v>0</v>
      </c>
      <c r="AH86" s="194">
        <f>+'saisie N2 Pr'!AJ86</f>
        <v>0</v>
      </c>
      <c r="AI86" s="194">
        <f t="shared" si="26"/>
        <v>0</v>
      </c>
      <c r="AJ86" s="194">
        <f>+'saisie N2 Pr'!AM86</f>
        <v>0</v>
      </c>
      <c r="AK86" s="194">
        <f>+'saisie N2 Pr'!AN86</f>
        <v>0</v>
      </c>
      <c r="AL86" s="194">
        <f>+'saisie N2 Pr'!AO86</f>
        <v>0</v>
      </c>
    </row>
    <row r="87" spans="1:38" ht="14.45" customHeight="1">
      <c r="A87" s="187" t="s">
        <v>452</v>
      </c>
      <c r="B87" s="187">
        <f>+'saisie N2 Pr'!B87+'saisie N2 Pr'!C87</f>
        <v>137</v>
      </c>
      <c r="C87" s="187">
        <f>+'saisie N2 Pr'!C87</f>
        <v>76</v>
      </c>
      <c r="D87" s="187">
        <f>+'saisie N2 Pr'!D87+'saisie N2 Pr'!E87</f>
        <v>111</v>
      </c>
      <c r="E87" s="187">
        <f>+'saisie N2 Pr'!E87</f>
        <v>55</v>
      </c>
      <c r="F87" s="187">
        <f>+'saisie N2 Pr'!F87+'saisie N2 Pr'!G87</f>
        <v>90</v>
      </c>
      <c r="G87" s="187">
        <f>+'saisie N2 Pr'!G87</f>
        <v>36</v>
      </c>
      <c r="H87" s="187">
        <f>+'saisie N2 Pr'!H87+'saisie N2 Pr'!I87</f>
        <v>49</v>
      </c>
      <c r="I87" s="187">
        <f>+'saisie N2 Pr'!I87</f>
        <v>23</v>
      </c>
      <c r="J87" s="192">
        <f t="shared" si="21"/>
        <v>387</v>
      </c>
      <c r="K87" s="192">
        <f t="shared" si="22"/>
        <v>190</v>
      </c>
      <c r="L87" s="750" t="s">
        <v>452</v>
      </c>
      <c r="M87" s="187">
        <f>+'saisie N2 Pr'!M87+'saisie N2 Pr'!N87</f>
        <v>22</v>
      </c>
      <c r="N87" s="187">
        <f>+'saisie N2 Pr'!N87</f>
        <v>12</v>
      </c>
      <c r="O87" s="187">
        <f>+'saisie N2 Pr'!O87+'saisie N2 Pr'!P87</f>
        <v>17</v>
      </c>
      <c r="P87" s="187">
        <f>+'saisie N2 Pr'!P87</f>
        <v>10</v>
      </c>
      <c r="Q87" s="187">
        <f>+'saisie N2 Pr'!Q87+'saisie N2 Pr'!R87</f>
        <v>8</v>
      </c>
      <c r="R87" s="187">
        <f>+'saisie N2 Pr'!R87</f>
        <v>4</v>
      </c>
      <c r="S87" s="187">
        <f>+'saisie N2 Pr'!S87+'saisie N2 Pr'!T87</f>
        <v>3</v>
      </c>
      <c r="T87" s="187">
        <f>+'saisie N2 Pr'!T87</f>
        <v>1</v>
      </c>
      <c r="U87" s="194">
        <f t="shared" si="23"/>
        <v>50</v>
      </c>
      <c r="V87" s="194">
        <f t="shared" si="24"/>
        <v>27</v>
      </c>
      <c r="W87" s="750" t="s">
        <v>452</v>
      </c>
      <c r="X87" s="194">
        <f>+'saisie N2 Pr'!Y87</f>
        <v>4</v>
      </c>
      <c r="Y87" s="194">
        <f>+'saisie N2 Pr'!Z87</f>
        <v>4</v>
      </c>
      <c r="Z87" s="194">
        <f>+'saisie N2 Pr'!AA87</f>
        <v>4</v>
      </c>
      <c r="AA87" s="194">
        <f>+'saisie N2 Pr'!AB87</f>
        <v>1</v>
      </c>
      <c r="AB87" s="194">
        <f t="shared" si="25"/>
        <v>13</v>
      </c>
      <c r="AC87" s="194">
        <f>+'saisie N2 Pr'!AD87</f>
        <v>13</v>
      </c>
      <c r="AD87" s="194">
        <f>+'saisie N2 Pr'!AE87</f>
        <v>13</v>
      </c>
      <c r="AE87" s="194">
        <f>+'saisie N2 Pr'!AG87</f>
        <v>22</v>
      </c>
      <c r="AF87" s="194">
        <f>+'saisie N2 Pr'!AH87</f>
        <v>8</v>
      </c>
      <c r="AG87" s="194">
        <f>+'saisie N2 Pr'!AI87</f>
        <v>0</v>
      </c>
      <c r="AH87" s="194">
        <f>+'saisie N2 Pr'!AJ87</f>
        <v>3</v>
      </c>
      <c r="AI87" s="194">
        <f t="shared" si="26"/>
        <v>25</v>
      </c>
      <c r="AJ87" s="194">
        <f>+'saisie N2 Pr'!AM87</f>
        <v>3</v>
      </c>
      <c r="AK87" s="194">
        <f>+'saisie N2 Pr'!AN87</f>
        <v>3</v>
      </c>
      <c r="AL87" s="194">
        <f>+'saisie N2 Pr'!AO87</f>
        <v>0</v>
      </c>
    </row>
    <row r="88" spans="1:38" ht="14.45" customHeight="1">
      <c r="A88" s="187" t="s">
        <v>453</v>
      </c>
      <c r="B88" s="187">
        <f>+'saisie N2 Pr'!B88+'saisie N2 Pr'!C88</f>
        <v>0</v>
      </c>
      <c r="C88" s="187">
        <f>+'saisie N2 Pr'!C88</f>
        <v>0</v>
      </c>
      <c r="D88" s="187">
        <f>+'saisie N2 Pr'!D88+'saisie N2 Pr'!E88</f>
        <v>0</v>
      </c>
      <c r="E88" s="187">
        <f>+'saisie N2 Pr'!E88</f>
        <v>0</v>
      </c>
      <c r="F88" s="187">
        <f>+'saisie N2 Pr'!F88+'saisie N2 Pr'!G88</f>
        <v>0</v>
      </c>
      <c r="G88" s="187">
        <f>+'saisie N2 Pr'!G88</f>
        <v>0</v>
      </c>
      <c r="H88" s="187">
        <f>+'saisie N2 Pr'!H88+'saisie N2 Pr'!I88</f>
        <v>0</v>
      </c>
      <c r="I88" s="187">
        <f>+'saisie N2 Pr'!I88</f>
        <v>0</v>
      </c>
      <c r="J88" s="194">
        <f t="shared" si="21"/>
        <v>0</v>
      </c>
      <c r="K88" s="194">
        <f t="shared" si="22"/>
        <v>0</v>
      </c>
      <c r="L88" s="750" t="s">
        <v>453</v>
      </c>
      <c r="M88" s="187">
        <f>+'saisie N2 Pr'!M88+'saisie N2 Pr'!N88</f>
        <v>0</v>
      </c>
      <c r="N88" s="187">
        <f>+'saisie N2 Pr'!N88</f>
        <v>0</v>
      </c>
      <c r="O88" s="187">
        <f>+'saisie N2 Pr'!O88+'saisie N2 Pr'!P88</f>
        <v>0</v>
      </c>
      <c r="P88" s="187">
        <f>+'saisie N2 Pr'!P88</f>
        <v>0</v>
      </c>
      <c r="Q88" s="187">
        <f>+'saisie N2 Pr'!Q88+'saisie N2 Pr'!R88</f>
        <v>0</v>
      </c>
      <c r="R88" s="187">
        <f>+'saisie N2 Pr'!R88</f>
        <v>0</v>
      </c>
      <c r="S88" s="187">
        <f>+'saisie N2 Pr'!S88+'saisie N2 Pr'!T88</f>
        <v>0</v>
      </c>
      <c r="T88" s="187">
        <f>+'saisie N2 Pr'!T88</f>
        <v>0</v>
      </c>
      <c r="U88" s="194">
        <f t="shared" si="23"/>
        <v>0</v>
      </c>
      <c r="V88" s="194">
        <f t="shared" si="24"/>
        <v>0</v>
      </c>
      <c r="W88" s="750" t="s">
        <v>453</v>
      </c>
      <c r="X88" s="194"/>
      <c r="Y88" s="194"/>
      <c r="Z88" s="194"/>
      <c r="AA88" s="194"/>
      <c r="AB88" s="194">
        <f t="shared" si="25"/>
        <v>0</v>
      </c>
      <c r="AC88" s="187"/>
      <c r="AD88" s="187"/>
      <c r="AE88" s="194"/>
      <c r="AF88" s="194"/>
      <c r="AG88" s="194"/>
      <c r="AH88" s="194"/>
      <c r="AI88" s="194">
        <f>AE88+AH90</f>
        <v>0</v>
      </c>
      <c r="AJ88" s="194">
        <f>+'saisie N2 Pr'!AM88</f>
        <v>0</v>
      </c>
      <c r="AK88" s="194">
        <f>+'saisie N2 Pr'!AN88</f>
        <v>0</v>
      </c>
      <c r="AL88" s="194">
        <f>+'saisie N2 Pr'!AO88</f>
        <v>0</v>
      </c>
    </row>
    <row r="89" spans="1:38">
      <c r="A89" s="403"/>
      <c r="B89" s="403">
        <f>+'saisie N2 Pr'!B89+'saisie N2 Pr'!C89</f>
        <v>0</v>
      </c>
      <c r="C89" s="403">
        <f>+'saisie N2 Pr'!C89</f>
        <v>0</v>
      </c>
      <c r="D89" s="403">
        <f>+'saisie N2 Pr'!D89+'saisie N2 Pr'!E89</f>
        <v>0</v>
      </c>
      <c r="E89" s="403">
        <f>+'saisie N2 Pr'!E89</f>
        <v>0</v>
      </c>
      <c r="F89" s="403">
        <f>+'saisie N2 Pr'!F89+'saisie N2 Pr'!G89</f>
        <v>0</v>
      </c>
      <c r="G89" s="403">
        <f>+'saisie N2 Pr'!G89</f>
        <v>0</v>
      </c>
      <c r="H89" s="403">
        <f>+'saisie N2 Pr'!H89+'saisie N2 Pr'!I89</f>
        <v>0</v>
      </c>
      <c r="I89" s="403">
        <f>+'saisie N2 Pr'!I89</f>
        <v>0</v>
      </c>
      <c r="J89" s="411"/>
      <c r="K89" s="411"/>
      <c r="L89" s="167"/>
      <c r="M89" s="411"/>
      <c r="N89" s="411"/>
      <c r="O89" s="411"/>
      <c r="P89" s="411"/>
      <c r="Q89" s="411"/>
      <c r="R89" s="411"/>
      <c r="S89" s="411"/>
      <c r="T89" s="411"/>
      <c r="U89" s="411"/>
      <c r="V89" s="411"/>
      <c r="W89" s="167"/>
      <c r="X89" s="411"/>
      <c r="Y89" s="411"/>
      <c r="Z89" s="411"/>
      <c r="AA89" s="411"/>
      <c r="AB89" s="411"/>
      <c r="AC89" s="411"/>
      <c r="AD89" s="411"/>
      <c r="AE89" s="411"/>
      <c r="AF89" s="411"/>
      <c r="AG89" s="411"/>
      <c r="AH89" s="411"/>
      <c r="AI89" s="411"/>
      <c r="AJ89" s="411"/>
      <c r="AK89" s="411"/>
      <c r="AL89" s="411"/>
    </row>
    <row r="91" spans="1:38">
      <c r="A91" s="328" t="s">
        <v>253</v>
      </c>
      <c r="B91" s="354"/>
      <c r="C91" s="354"/>
      <c r="D91" s="354"/>
      <c r="E91" s="354"/>
      <c r="F91" s="354"/>
      <c r="G91" s="354"/>
      <c r="H91" s="354"/>
      <c r="I91" s="354"/>
      <c r="J91" s="354"/>
      <c r="K91" s="354"/>
      <c r="L91" s="1085" t="s">
        <v>254</v>
      </c>
      <c r="M91" s="1085"/>
      <c r="N91" s="1085"/>
      <c r="O91" s="1085"/>
      <c r="P91" s="1085"/>
      <c r="Q91" s="1085"/>
      <c r="R91" s="1085"/>
      <c r="S91" s="1085"/>
      <c r="T91" s="1085"/>
      <c r="U91" s="1085"/>
      <c r="V91" s="1085"/>
      <c r="W91" s="1085" t="s">
        <v>105</v>
      </c>
      <c r="X91" s="1085"/>
      <c r="Y91" s="1085"/>
      <c r="Z91" s="1085"/>
      <c r="AA91" s="1085"/>
      <c r="AB91" s="1085"/>
      <c r="AC91" s="1085"/>
      <c r="AD91" s="1085"/>
      <c r="AE91" s="1085"/>
      <c r="AF91" s="1085"/>
      <c r="AG91" s="1085"/>
      <c r="AH91" s="1085"/>
      <c r="AI91" s="1085"/>
      <c r="AJ91" s="1085"/>
      <c r="AK91" s="1085"/>
      <c r="AL91" s="1085"/>
    </row>
    <row r="92" spans="1:38">
      <c r="A92" s="328" t="s">
        <v>998</v>
      </c>
      <c r="B92" s="354"/>
      <c r="C92" s="354"/>
      <c r="D92" s="354"/>
      <c r="E92" s="354"/>
      <c r="F92" s="354"/>
      <c r="G92" s="354"/>
      <c r="H92" s="354"/>
      <c r="I92" s="354"/>
      <c r="J92" s="354"/>
      <c r="K92" s="354"/>
      <c r="L92" s="1085" t="s">
        <v>998</v>
      </c>
      <c r="M92" s="1085"/>
      <c r="N92" s="1085"/>
      <c r="O92" s="1085"/>
      <c r="P92" s="1085"/>
      <c r="Q92" s="1085"/>
      <c r="R92" s="1085"/>
      <c r="S92" s="1085"/>
      <c r="T92" s="1085"/>
      <c r="U92" s="1085"/>
      <c r="V92" s="1085"/>
      <c r="W92" s="1085" t="s">
        <v>996</v>
      </c>
      <c r="X92" s="1085"/>
      <c r="Y92" s="1085"/>
      <c r="Z92" s="1085"/>
      <c r="AA92" s="1085"/>
      <c r="AB92" s="1085"/>
      <c r="AC92" s="1085"/>
      <c r="AD92" s="1085"/>
      <c r="AE92" s="1085"/>
      <c r="AF92" s="1085"/>
      <c r="AG92" s="1085"/>
      <c r="AH92" s="1085"/>
      <c r="AI92" s="1085"/>
      <c r="AJ92" s="1085"/>
      <c r="AK92" s="1085"/>
      <c r="AL92" s="1085"/>
    </row>
    <row r="93" spans="1:38">
      <c r="A93" s="328" t="s">
        <v>1</v>
      </c>
      <c r="B93" s="354"/>
      <c r="C93" s="354"/>
      <c r="D93" s="354"/>
      <c r="E93" s="354"/>
      <c r="F93" s="354"/>
      <c r="G93" s="354"/>
      <c r="H93" s="354"/>
      <c r="I93" s="354"/>
      <c r="J93" s="354"/>
      <c r="K93" s="354"/>
      <c r="L93" s="1085" t="s">
        <v>1</v>
      </c>
      <c r="M93" s="1085"/>
      <c r="N93" s="1085"/>
      <c r="O93" s="1085"/>
      <c r="P93" s="1085"/>
      <c r="Q93" s="1085"/>
      <c r="R93" s="1085"/>
      <c r="S93" s="1085"/>
      <c r="T93" s="1085"/>
      <c r="U93" s="1085"/>
      <c r="V93" s="1085"/>
      <c r="W93" s="1085" t="s">
        <v>1</v>
      </c>
      <c r="X93" s="1085"/>
      <c r="Y93" s="1085"/>
      <c r="Z93" s="1085"/>
      <c r="AA93" s="1085"/>
      <c r="AB93" s="1085"/>
      <c r="AC93" s="1085"/>
      <c r="AD93" s="1085"/>
      <c r="AE93" s="1085"/>
      <c r="AF93" s="1085"/>
      <c r="AG93" s="1085"/>
      <c r="AH93" s="1085"/>
      <c r="AI93" s="1085"/>
      <c r="AJ93" s="1085"/>
      <c r="AK93" s="1085"/>
      <c r="AL93" s="1085"/>
    </row>
    <row r="95" spans="1:38">
      <c r="A95" s="399" t="s">
        <v>480</v>
      </c>
      <c r="H95" s="343" t="s">
        <v>376</v>
      </c>
      <c r="L95" s="399" t="s">
        <v>480</v>
      </c>
      <c r="S95" s="343" t="s">
        <v>376</v>
      </c>
      <c r="W95" s="399" t="s">
        <v>480</v>
      </c>
      <c r="AH95" s="343" t="s">
        <v>376</v>
      </c>
    </row>
    <row r="97" spans="1:38" ht="18" customHeight="1">
      <c r="A97" s="185"/>
      <c r="B97" s="79" t="s">
        <v>544</v>
      </c>
      <c r="C97" s="186"/>
      <c r="D97" s="79" t="s">
        <v>545</v>
      </c>
      <c r="E97" s="186"/>
      <c r="F97" s="79" t="s">
        <v>546</v>
      </c>
      <c r="G97" s="186"/>
      <c r="H97" s="79" t="s">
        <v>547</v>
      </c>
      <c r="I97" s="186"/>
      <c r="J97" s="79" t="s">
        <v>377</v>
      </c>
      <c r="K97" s="186"/>
      <c r="L97" s="639"/>
      <c r="M97" s="79" t="s">
        <v>544</v>
      </c>
      <c r="N97" s="186"/>
      <c r="O97" s="79" t="s">
        <v>545</v>
      </c>
      <c r="P97" s="186"/>
      <c r="Q97" s="79" t="s">
        <v>546</v>
      </c>
      <c r="R97" s="186"/>
      <c r="S97" s="79" t="s">
        <v>547</v>
      </c>
      <c r="T97" s="186"/>
      <c r="U97" s="79" t="s">
        <v>377</v>
      </c>
      <c r="V97" s="186"/>
      <c r="W97" s="639"/>
      <c r="X97" s="1089" t="s">
        <v>383</v>
      </c>
      <c r="Y97" s="1090"/>
      <c r="Z97" s="1090"/>
      <c r="AA97" s="1090"/>
      <c r="AB97" s="1091"/>
      <c r="AC97" s="244" t="s">
        <v>384</v>
      </c>
      <c r="AD97" s="251"/>
      <c r="AE97" s="244" t="s">
        <v>385</v>
      </c>
      <c r="AF97" s="251"/>
      <c r="AG97" s="251"/>
      <c r="AH97" s="251"/>
      <c r="AI97" s="250"/>
      <c r="AJ97" s="1086" t="s">
        <v>386</v>
      </c>
      <c r="AK97" s="1087"/>
      <c r="AL97" s="1088"/>
    </row>
    <row r="98" spans="1:38" ht="26.25" customHeight="1">
      <c r="A98" s="403" t="s">
        <v>387</v>
      </c>
      <c r="B98" s="85" t="s">
        <v>665</v>
      </c>
      <c r="C98" s="85" t="s">
        <v>389</v>
      </c>
      <c r="D98" s="85" t="s">
        <v>665</v>
      </c>
      <c r="E98" s="85" t="s">
        <v>389</v>
      </c>
      <c r="F98" s="85" t="s">
        <v>665</v>
      </c>
      <c r="G98" s="85" t="s">
        <v>389</v>
      </c>
      <c r="H98" s="85" t="s">
        <v>665</v>
      </c>
      <c r="I98" s="85" t="s">
        <v>389</v>
      </c>
      <c r="J98" s="85" t="s">
        <v>665</v>
      </c>
      <c r="K98" s="85" t="s">
        <v>389</v>
      </c>
      <c r="L98" s="167" t="s">
        <v>387</v>
      </c>
      <c r="M98" s="85" t="s">
        <v>665</v>
      </c>
      <c r="N98" s="85" t="s">
        <v>389</v>
      </c>
      <c r="O98" s="85" t="s">
        <v>665</v>
      </c>
      <c r="P98" s="85" t="s">
        <v>389</v>
      </c>
      <c r="Q98" s="85" t="s">
        <v>665</v>
      </c>
      <c r="R98" s="85" t="s">
        <v>389</v>
      </c>
      <c r="S98" s="85" t="s">
        <v>665</v>
      </c>
      <c r="T98" s="85" t="s">
        <v>389</v>
      </c>
      <c r="U98" s="85" t="s">
        <v>665</v>
      </c>
      <c r="V98" s="85" t="s">
        <v>389</v>
      </c>
      <c r="W98" s="750" t="s">
        <v>387</v>
      </c>
      <c r="X98" s="645" t="s">
        <v>550</v>
      </c>
      <c r="Y98" s="645" t="s">
        <v>551</v>
      </c>
      <c r="Z98" s="645" t="s">
        <v>552</v>
      </c>
      <c r="AA98" s="645" t="s">
        <v>553</v>
      </c>
      <c r="AB98" s="185" t="s">
        <v>395</v>
      </c>
      <c r="AC98" s="646" t="s">
        <v>86</v>
      </c>
      <c r="AD98" s="670" t="s">
        <v>9</v>
      </c>
      <c r="AE98" s="636" t="s">
        <v>85</v>
      </c>
      <c r="AF98" s="636" t="s">
        <v>81</v>
      </c>
      <c r="AG98" s="618" t="s">
        <v>88</v>
      </c>
      <c r="AH98" s="618" t="s">
        <v>83</v>
      </c>
      <c r="AI98" s="249" t="s">
        <v>377</v>
      </c>
      <c r="AJ98" s="845" t="s">
        <v>111</v>
      </c>
      <c r="AK98" s="846" t="s">
        <v>117</v>
      </c>
      <c r="AL98" s="847" t="s">
        <v>156</v>
      </c>
    </row>
    <row r="99" spans="1:38">
      <c r="A99" s="187"/>
      <c r="B99" s="409"/>
      <c r="C99" s="409"/>
      <c r="D99" s="409"/>
      <c r="E99" s="409"/>
      <c r="F99" s="409"/>
      <c r="G99" s="409"/>
      <c r="H99" s="409"/>
      <c r="I99" s="409"/>
      <c r="J99" s="409"/>
      <c r="K99" s="409"/>
      <c r="L99" s="750"/>
      <c r="M99" s="409"/>
      <c r="N99" s="409"/>
      <c r="O99" s="409"/>
      <c r="P99" s="409"/>
      <c r="Q99" s="409"/>
      <c r="R99" s="409"/>
      <c r="S99" s="409"/>
      <c r="T99" s="409"/>
      <c r="U99" s="409"/>
      <c r="V99" s="409"/>
      <c r="W99" s="639"/>
      <c r="X99" s="409"/>
      <c r="Y99" s="409"/>
      <c r="Z99" s="409"/>
      <c r="AA99" s="409"/>
      <c r="AB99" s="409"/>
      <c r="AC99" s="220"/>
      <c r="AD99" s="641"/>
      <c r="AE99" s="404"/>
      <c r="AF99" s="404"/>
      <c r="AG99" s="404"/>
      <c r="AH99" s="404"/>
      <c r="AI99" s="404"/>
      <c r="AJ99" s="134"/>
      <c r="AK99" s="135"/>
      <c r="AL99" s="11"/>
    </row>
    <row r="100" spans="1:38" s="59" customFormat="1">
      <c r="A100" s="16" t="s">
        <v>407</v>
      </c>
      <c r="B100" s="29">
        <f t="shared" ref="B100:I100" si="27">SUM(B102:B122)</f>
        <v>4221</v>
      </c>
      <c r="C100" s="29">
        <f t="shared" si="27"/>
        <v>2065</v>
      </c>
      <c r="D100" s="29">
        <f t="shared" si="27"/>
        <v>3332</v>
      </c>
      <c r="E100" s="29">
        <f t="shared" si="27"/>
        <v>1663</v>
      </c>
      <c r="F100" s="29">
        <f t="shared" si="27"/>
        <v>2788</v>
      </c>
      <c r="G100" s="29">
        <f t="shared" si="27"/>
        <v>1334</v>
      </c>
      <c r="H100" s="29">
        <f t="shared" si="27"/>
        <v>2825</v>
      </c>
      <c r="I100" s="29">
        <f t="shared" si="27"/>
        <v>1327</v>
      </c>
      <c r="J100" s="29">
        <f>SUM(J102:J122)</f>
        <v>13166</v>
      </c>
      <c r="K100" s="29">
        <f>SUM(K102:K122)</f>
        <v>6389</v>
      </c>
      <c r="L100" s="751" t="s">
        <v>407</v>
      </c>
      <c r="M100" s="29">
        <f t="shared" ref="M100:T100" si="28">SUM(M102:M122)</f>
        <v>570</v>
      </c>
      <c r="N100" s="29">
        <f t="shared" si="28"/>
        <v>307</v>
      </c>
      <c r="O100" s="29">
        <f t="shared" si="28"/>
        <v>383</v>
      </c>
      <c r="P100" s="29">
        <f t="shared" si="28"/>
        <v>198</v>
      </c>
      <c r="Q100" s="29">
        <f t="shared" si="28"/>
        <v>403</v>
      </c>
      <c r="R100" s="29">
        <f t="shared" si="28"/>
        <v>227</v>
      </c>
      <c r="S100" s="29">
        <f t="shared" si="28"/>
        <v>759</v>
      </c>
      <c r="T100" s="29">
        <f t="shared" si="28"/>
        <v>366</v>
      </c>
      <c r="U100" s="29">
        <f>SUM(U102:U122)</f>
        <v>2115</v>
      </c>
      <c r="V100" s="29">
        <f>SUM(V102:V122)</f>
        <v>1098</v>
      </c>
      <c r="W100" s="751" t="s">
        <v>407</v>
      </c>
      <c r="X100" s="29">
        <f t="shared" ref="X100:AF100" si="29">SUM(X102:X122)</f>
        <v>89</v>
      </c>
      <c r="Y100" s="29">
        <f t="shared" si="29"/>
        <v>80</v>
      </c>
      <c r="Z100" s="29">
        <f t="shared" si="29"/>
        <v>72</v>
      </c>
      <c r="AA100" s="29">
        <f t="shared" si="29"/>
        <v>74</v>
      </c>
      <c r="AB100" s="29">
        <f>SUM(AB102:AB122)</f>
        <v>315</v>
      </c>
      <c r="AC100" s="29">
        <f t="shared" si="29"/>
        <v>357</v>
      </c>
      <c r="AD100" s="29">
        <f t="shared" si="29"/>
        <v>357</v>
      </c>
      <c r="AE100" s="29">
        <f t="shared" si="29"/>
        <v>460</v>
      </c>
      <c r="AF100" s="29">
        <f t="shared" si="29"/>
        <v>182</v>
      </c>
      <c r="AG100" s="29">
        <f t="shared" ref="AG100:AL100" si="30">SUM(AG102:AG122)</f>
        <v>0</v>
      </c>
      <c r="AH100" s="29">
        <f t="shared" si="30"/>
        <v>78</v>
      </c>
      <c r="AI100" s="29">
        <f t="shared" si="30"/>
        <v>538</v>
      </c>
      <c r="AJ100" s="29">
        <f t="shared" si="30"/>
        <v>59</v>
      </c>
      <c r="AK100" s="29">
        <f t="shared" si="30"/>
        <v>59</v>
      </c>
      <c r="AL100" s="29">
        <f t="shared" si="30"/>
        <v>0</v>
      </c>
    </row>
    <row r="101" spans="1:38">
      <c r="A101" s="187"/>
      <c r="B101" s="194"/>
      <c r="C101" s="194"/>
      <c r="D101" s="194"/>
      <c r="E101" s="194"/>
      <c r="F101" s="194"/>
      <c r="G101" s="194"/>
      <c r="H101" s="194"/>
      <c r="I101" s="194"/>
      <c r="J101" s="194"/>
      <c r="K101" s="194"/>
      <c r="L101" s="750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750"/>
      <c r="X101" s="194"/>
      <c r="Y101" s="194"/>
      <c r="Z101" s="194"/>
      <c r="AA101" s="194"/>
      <c r="AB101" s="194"/>
      <c r="AC101" s="936"/>
      <c r="AD101" s="194"/>
      <c r="AE101" s="335"/>
      <c r="AF101" s="194"/>
      <c r="AG101" s="194"/>
      <c r="AH101" s="194"/>
      <c r="AI101" s="194"/>
      <c r="AJ101" s="194"/>
      <c r="AK101" s="194"/>
      <c r="AL101" s="194"/>
    </row>
    <row r="102" spans="1:38" ht="14.45" customHeight="1">
      <c r="A102" s="187" t="s">
        <v>481</v>
      </c>
      <c r="B102" s="187">
        <v>2219</v>
      </c>
      <c r="C102" s="187">
        <v>1117</v>
      </c>
      <c r="D102" s="187">
        <v>1721</v>
      </c>
      <c r="E102" s="187">
        <v>901</v>
      </c>
      <c r="F102" s="187">
        <v>1496</v>
      </c>
      <c r="G102" s="187">
        <v>778</v>
      </c>
      <c r="H102" s="187">
        <v>1457</v>
      </c>
      <c r="I102" s="187">
        <v>731</v>
      </c>
      <c r="J102" s="194">
        <f t="shared" ref="J102:J122" si="31">B102+D102+F102+H102</f>
        <v>6893</v>
      </c>
      <c r="K102" s="194">
        <f t="shared" ref="K102:K122" si="32">+C102+E102+G102+I102</f>
        <v>3527</v>
      </c>
      <c r="L102" s="750" t="s">
        <v>481</v>
      </c>
      <c r="M102" s="187">
        <v>300</v>
      </c>
      <c r="N102" s="187">
        <v>165</v>
      </c>
      <c r="O102" s="187">
        <v>204</v>
      </c>
      <c r="P102" s="187">
        <v>113</v>
      </c>
      <c r="Q102" s="187">
        <v>224</v>
      </c>
      <c r="R102" s="187">
        <v>131</v>
      </c>
      <c r="S102" s="187">
        <v>300</v>
      </c>
      <c r="T102" s="187">
        <v>157</v>
      </c>
      <c r="U102" s="194">
        <f t="shared" ref="U102:U122" si="33">M102+O102+Q102+S102</f>
        <v>1028</v>
      </c>
      <c r="V102" s="194">
        <f t="shared" ref="V102:V122" si="34">N102+P102+R102+T102</f>
        <v>566</v>
      </c>
      <c r="W102" s="750" t="s">
        <v>481</v>
      </c>
      <c r="X102" s="194">
        <v>47</v>
      </c>
      <c r="Y102" s="194">
        <v>40</v>
      </c>
      <c r="Z102" s="194">
        <v>35</v>
      </c>
      <c r="AA102" s="194">
        <v>36</v>
      </c>
      <c r="AB102" s="194">
        <f t="shared" ref="AB102:AB122" si="35">SUM(X102:AA102)</f>
        <v>158</v>
      </c>
      <c r="AC102" s="936">
        <v>175</v>
      </c>
      <c r="AD102" s="332">
        <v>175</v>
      </c>
      <c r="AE102" s="335">
        <v>201</v>
      </c>
      <c r="AF102" s="194">
        <v>104</v>
      </c>
      <c r="AG102" s="194"/>
      <c r="AH102" s="194">
        <v>49</v>
      </c>
      <c r="AI102" s="194">
        <f t="shared" ref="AI102:AI122" si="36">AE102+AH102</f>
        <v>250</v>
      </c>
      <c r="AJ102" s="194">
        <f>+AK102+AL102</f>
        <v>30</v>
      </c>
      <c r="AK102" s="194">
        <v>30</v>
      </c>
      <c r="AL102" s="194">
        <f>+'saisie N2 Pr'!AO102</f>
        <v>0</v>
      </c>
    </row>
    <row r="103" spans="1:38" ht="14.45" customHeight="1">
      <c r="A103" s="187" t="s">
        <v>482</v>
      </c>
      <c r="B103" s="187">
        <v>31</v>
      </c>
      <c r="C103" s="187">
        <v>12</v>
      </c>
      <c r="D103" s="187">
        <v>26</v>
      </c>
      <c r="E103" s="187">
        <v>12</v>
      </c>
      <c r="F103" s="187">
        <v>11</v>
      </c>
      <c r="G103" s="187">
        <v>6</v>
      </c>
      <c r="H103" s="187">
        <v>21</v>
      </c>
      <c r="I103" s="187">
        <v>11</v>
      </c>
      <c r="J103" s="194">
        <f t="shared" si="31"/>
        <v>89</v>
      </c>
      <c r="K103" s="194">
        <f t="shared" si="32"/>
        <v>41</v>
      </c>
      <c r="L103" s="750" t="s">
        <v>482</v>
      </c>
      <c r="M103" s="187">
        <v>3</v>
      </c>
      <c r="N103" s="187"/>
      <c r="O103" s="187">
        <v>3</v>
      </c>
      <c r="P103" s="187">
        <v>1</v>
      </c>
      <c r="Q103" s="187"/>
      <c r="R103" s="187"/>
      <c r="S103" s="187">
        <v>13</v>
      </c>
      <c r="T103" s="187">
        <v>7</v>
      </c>
      <c r="U103" s="194">
        <f t="shared" si="33"/>
        <v>19</v>
      </c>
      <c r="V103" s="194">
        <f t="shared" si="34"/>
        <v>8</v>
      </c>
      <c r="W103" s="750" t="s">
        <v>482</v>
      </c>
      <c r="X103" s="194">
        <v>1</v>
      </c>
      <c r="Y103" s="194">
        <v>1</v>
      </c>
      <c r="Z103" s="194">
        <v>1</v>
      </c>
      <c r="AA103" s="194">
        <v>1</v>
      </c>
      <c r="AB103" s="194">
        <f t="shared" si="35"/>
        <v>4</v>
      </c>
      <c r="AC103" s="936">
        <v>4</v>
      </c>
      <c r="AD103" s="332">
        <v>4</v>
      </c>
      <c r="AE103" s="335">
        <v>6</v>
      </c>
      <c r="AF103" s="194">
        <v>3</v>
      </c>
      <c r="AG103" s="194"/>
      <c r="AH103" s="194">
        <v>1</v>
      </c>
      <c r="AI103" s="194">
        <f t="shared" si="36"/>
        <v>7</v>
      </c>
      <c r="AJ103" s="194">
        <f t="shared" ref="AJ103:AJ122" si="37">+AK103+AL103</f>
        <v>1</v>
      </c>
      <c r="AK103" s="194">
        <v>1</v>
      </c>
      <c r="AL103" s="194">
        <f>+'saisie N2 Pr'!AO103</f>
        <v>0</v>
      </c>
    </row>
    <row r="104" spans="1:38" ht="14.45" customHeight="1">
      <c r="A104" s="187" t="s">
        <v>483</v>
      </c>
      <c r="B104" s="187">
        <v>26</v>
      </c>
      <c r="C104" s="187">
        <v>11</v>
      </c>
      <c r="D104" s="187">
        <v>21</v>
      </c>
      <c r="E104" s="187">
        <v>10</v>
      </c>
      <c r="F104" s="187">
        <v>16</v>
      </c>
      <c r="G104" s="187">
        <v>6</v>
      </c>
      <c r="H104" s="187">
        <v>27</v>
      </c>
      <c r="I104" s="187">
        <v>15</v>
      </c>
      <c r="J104" s="194">
        <f t="shared" si="31"/>
        <v>90</v>
      </c>
      <c r="K104" s="194">
        <f t="shared" si="32"/>
        <v>42</v>
      </c>
      <c r="L104" s="750" t="s">
        <v>483</v>
      </c>
      <c r="M104" s="187">
        <v>2</v>
      </c>
      <c r="N104" s="187">
        <v>1</v>
      </c>
      <c r="O104" s="187">
        <v>1</v>
      </c>
      <c r="P104" s="187"/>
      <c r="Q104" s="187">
        <v>1</v>
      </c>
      <c r="R104" s="187"/>
      <c r="S104" s="187">
        <v>3</v>
      </c>
      <c r="T104" s="187">
        <v>1</v>
      </c>
      <c r="U104" s="194">
        <f t="shared" si="33"/>
        <v>7</v>
      </c>
      <c r="V104" s="194">
        <f t="shared" si="34"/>
        <v>2</v>
      </c>
      <c r="W104" s="750" t="s">
        <v>483</v>
      </c>
      <c r="X104" s="194">
        <v>2</v>
      </c>
      <c r="Y104" s="194">
        <v>2</v>
      </c>
      <c r="Z104" s="194">
        <v>2</v>
      </c>
      <c r="AA104" s="194">
        <v>2</v>
      </c>
      <c r="AB104" s="194">
        <f t="shared" si="35"/>
        <v>8</v>
      </c>
      <c r="AC104" s="936">
        <v>7</v>
      </c>
      <c r="AD104" s="332">
        <v>7</v>
      </c>
      <c r="AE104" s="335">
        <v>13</v>
      </c>
      <c r="AF104" s="194">
        <v>4</v>
      </c>
      <c r="AG104" s="194"/>
      <c r="AH104" s="194"/>
      <c r="AI104" s="194">
        <f t="shared" si="36"/>
        <v>13</v>
      </c>
      <c r="AJ104" s="194">
        <f t="shared" si="37"/>
        <v>2</v>
      </c>
      <c r="AK104" s="194">
        <v>2</v>
      </c>
      <c r="AL104" s="194">
        <f>+'saisie N2 Pr'!AO104</f>
        <v>0</v>
      </c>
    </row>
    <row r="105" spans="1:38" ht="14.45" customHeight="1">
      <c r="A105" s="187" t="s">
        <v>484</v>
      </c>
      <c r="B105" s="187"/>
      <c r="C105" s="187"/>
      <c r="D105" s="187"/>
      <c r="E105" s="187"/>
      <c r="F105" s="187"/>
      <c r="G105" s="187"/>
      <c r="H105" s="187"/>
      <c r="I105" s="187"/>
      <c r="J105" s="194">
        <f t="shared" si="31"/>
        <v>0</v>
      </c>
      <c r="K105" s="194">
        <f t="shared" si="32"/>
        <v>0</v>
      </c>
      <c r="L105" s="750" t="s">
        <v>484</v>
      </c>
      <c r="M105" s="187"/>
      <c r="N105" s="187"/>
      <c r="O105" s="187"/>
      <c r="P105" s="187"/>
      <c r="Q105" s="187"/>
      <c r="R105" s="187"/>
      <c r="S105" s="187"/>
      <c r="T105" s="187"/>
      <c r="U105" s="194">
        <f t="shared" si="33"/>
        <v>0</v>
      </c>
      <c r="V105" s="194">
        <f t="shared" si="34"/>
        <v>0</v>
      </c>
      <c r="W105" s="750" t="s">
        <v>484</v>
      </c>
      <c r="X105" s="194"/>
      <c r="Y105" s="194"/>
      <c r="Z105" s="194"/>
      <c r="AA105" s="194"/>
      <c r="AB105" s="194">
        <f t="shared" si="35"/>
        <v>0</v>
      </c>
      <c r="AC105" s="936"/>
      <c r="AD105" s="332"/>
      <c r="AE105" s="335"/>
      <c r="AF105" s="194"/>
      <c r="AG105" s="194"/>
      <c r="AH105" s="194"/>
      <c r="AI105" s="194">
        <f t="shared" si="36"/>
        <v>0</v>
      </c>
      <c r="AJ105" s="194">
        <f t="shared" si="37"/>
        <v>0</v>
      </c>
      <c r="AK105" s="194">
        <v>0</v>
      </c>
      <c r="AL105" s="194">
        <f>+'saisie N2 Pr'!AO105</f>
        <v>0</v>
      </c>
    </row>
    <row r="106" spans="1:38" ht="14.45" customHeight="1">
      <c r="A106" s="187" t="s">
        <v>485</v>
      </c>
      <c r="B106" s="187">
        <v>65</v>
      </c>
      <c r="C106" s="187">
        <v>28</v>
      </c>
      <c r="D106" s="187">
        <v>28</v>
      </c>
      <c r="E106" s="187">
        <v>7</v>
      </c>
      <c r="F106" s="187">
        <v>28</v>
      </c>
      <c r="G106" s="187">
        <v>6</v>
      </c>
      <c r="H106" s="187">
        <v>18</v>
      </c>
      <c r="I106" s="187">
        <v>8</v>
      </c>
      <c r="J106" s="194">
        <f t="shared" si="31"/>
        <v>139</v>
      </c>
      <c r="K106" s="194">
        <f t="shared" si="32"/>
        <v>49</v>
      </c>
      <c r="L106" s="750" t="s">
        <v>485</v>
      </c>
      <c r="M106" s="187">
        <v>17</v>
      </c>
      <c r="N106" s="187">
        <v>6</v>
      </c>
      <c r="O106" s="187">
        <v>15</v>
      </c>
      <c r="P106" s="187">
        <v>2</v>
      </c>
      <c r="Q106" s="187">
        <v>8</v>
      </c>
      <c r="R106" s="187">
        <v>4</v>
      </c>
      <c r="S106" s="187">
        <v>11</v>
      </c>
      <c r="T106" s="187">
        <v>5</v>
      </c>
      <c r="U106" s="194">
        <f t="shared" si="33"/>
        <v>51</v>
      </c>
      <c r="V106" s="194">
        <f t="shared" si="34"/>
        <v>17</v>
      </c>
      <c r="W106" s="750" t="s">
        <v>485</v>
      </c>
      <c r="X106" s="194">
        <v>1</v>
      </c>
      <c r="Y106" s="194">
        <v>1</v>
      </c>
      <c r="Z106" s="194">
        <v>1</v>
      </c>
      <c r="AA106" s="194">
        <v>1</v>
      </c>
      <c r="AB106" s="194">
        <f t="shared" si="35"/>
        <v>4</v>
      </c>
      <c r="AC106" s="936">
        <v>4</v>
      </c>
      <c r="AD106" s="332">
        <v>4</v>
      </c>
      <c r="AE106" s="335">
        <v>5</v>
      </c>
      <c r="AF106" s="194">
        <v>1</v>
      </c>
      <c r="AG106" s="194"/>
      <c r="AH106" s="194">
        <v>1</v>
      </c>
      <c r="AI106" s="194">
        <f t="shared" si="36"/>
        <v>6</v>
      </c>
      <c r="AJ106" s="194">
        <f t="shared" si="37"/>
        <v>1</v>
      </c>
      <c r="AK106" s="194">
        <v>1</v>
      </c>
      <c r="AL106" s="194">
        <f>+'saisie N2 Pr'!AO106</f>
        <v>0</v>
      </c>
    </row>
    <row r="107" spans="1:38" ht="14.45" customHeight="1">
      <c r="A107" s="187" t="s">
        <v>486</v>
      </c>
      <c r="B107" s="187"/>
      <c r="C107" s="187"/>
      <c r="D107" s="187"/>
      <c r="E107" s="187"/>
      <c r="F107" s="187"/>
      <c r="G107" s="187"/>
      <c r="H107" s="187"/>
      <c r="I107" s="187"/>
      <c r="J107" s="194">
        <f t="shared" si="31"/>
        <v>0</v>
      </c>
      <c r="K107" s="194">
        <f t="shared" si="32"/>
        <v>0</v>
      </c>
      <c r="L107" s="750" t="s">
        <v>486</v>
      </c>
      <c r="M107" s="187"/>
      <c r="N107" s="187"/>
      <c r="O107" s="187"/>
      <c r="P107" s="187"/>
      <c r="Q107" s="187"/>
      <c r="R107" s="187"/>
      <c r="S107" s="187"/>
      <c r="T107" s="187"/>
      <c r="U107" s="194">
        <f t="shared" si="33"/>
        <v>0</v>
      </c>
      <c r="V107" s="194">
        <f t="shared" si="34"/>
        <v>0</v>
      </c>
      <c r="W107" s="750" t="s">
        <v>486</v>
      </c>
      <c r="X107" s="194"/>
      <c r="Y107" s="194"/>
      <c r="Z107" s="194"/>
      <c r="AA107" s="194"/>
      <c r="AB107" s="194">
        <f t="shared" si="35"/>
        <v>0</v>
      </c>
      <c r="AC107" s="936"/>
      <c r="AD107" s="332"/>
      <c r="AE107" s="335"/>
      <c r="AF107" s="194"/>
      <c r="AG107" s="194"/>
      <c r="AH107" s="194"/>
      <c r="AI107" s="194">
        <f t="shared" si="36"/>
        <v>0</v>
      </c>
      <c r="AJ107" s="194">
        <f t="shared" si="37"/>
        <v>0</v>
      </c>
      <c r="AK107" s="194">
        <v>0</v>
      </c>
      <c r="AL107" s="194">
        <f>+'saisie N2 Pr'!AO107</f>
        <v>0</v>
      </c>
    </row>
    <row r="108" spans="1:38" ht="14.45" customHeight="1">
      <c r="A108" s="187" t="s">
        <v>487</v>
      </c>
      <c r="B108" s="187">
        <v>265</v>
      </c>
      <c r="C108" s="187">
        <v>114</v>
      </c>
      <c r="D108" s="187">
        <v>248</v>
      </c>
      <c r="E108" s="187">
        <v>149</v>
      </c>
      <c r="F108" s="187">
        <v>228</v>
      </c>
      <c r="G108" s="187">
        <v>105</v>
      </c>
      <c r="H108" s="187">
        <v>295</v>
      </c>
      <c r="I108" s="187">
        <v>142</v>
      </c>
      <c r="J108" s="194">
        <f t="shared" si="31"/>
        <v>1036</v>
      </c>
      <c r="K108" s="194">
        <f t="shared" si="32"/>
        <v>510</v>
      </c>
      <c r="L108" s="750" t="s">
        <v>487</v>
      </c>
      <c r="M108" s="187">
        <v>27</v>
      </c>
      <c r="N108" s="187">
        <v>11</v>
      </c>
      <c r="O108" s="187">
        <v>31</v>
      </c>
      <c r="P108" s="187">
        <v>18</v>
      </c>
      <c r="Q108" s="187">
        <v>16</v>
      </c>
      <c r="R108" s="187">
        <v>9</v>
      </c>
      <c r="S108" s="187">
        <v>95</v>
      </c>
      <c r="T108" s="187">
        <v>50</v>
      </c>
      <c r="U108" s="194">
        <f t="shared" si="33"/>
        <v>169</v>
      </c>
      <c r="V108" s="194">
        <f t="shared" si="34"/>
        <v>88</v>
      </c>
      <c r="W108" s="750" t="s">
        <v>487</v>
      </c>
      <c r="X108" s="194">
        <v>4</v>
      </c>
      <c r="Y108" s="194">
        <v>5</v>
      </c>
      <c r="Z108" s="194">
        <v>5</v>
      </c>
      <c r="AA108" s="194">
        <v>6</v>
      </c>
      <c r="AB108" s="194">
        <f t="shared" si="35"/>
        <v>20</v>
      </c>
      <c r="AC108" s="936">
        <v>20</v>
      </c>
      <c r="AD108" s="332">
        <v>20</v>
      </c>
      <c r="AE108" s="335">
        <v>25</v>
      </c>
      <c r="AF108" s="194">
        <v>9</v>
      </c>
      <c r="AG108" s="194"/>
      <c r="AH108" s="194">
        <v>2</v>
      </c>
      <c r="AI108" s="194">
        <f t="shared" si="36"/>
        <v>27</v>
      </c>
      <c r="AJ108" s="194">
        <f t="shared" si="37"/>
        <v>2</v>
      </c>
      <c r="AK108" s="194">
        <v>2</v>
      </c>
      <c r="AL108" s="194">
        <f>+'saisie N2 Pr'!AO108</f>
        <v>0</v>
      </c>
    </row>
    <row r="109" spans="1:38" ht="14.45" customHeight="1">
      <c r="A109" s="187" t="s">
        <v>488</v>
      </c>
      <c r="B109" s="187">
        <v>320</v>
      </c>
      <c r="C109" s="187">
        <v>140</v>
      </c>
      <c r="D109" s="187">
        <v>230</v>
      </c>
      <c r="E109" s="187">
        <v>103</v>
      </c>
      <c r="F109" s="187">
        <v>181</v>
      </c>
      <c r="G109" s="187">
        <v>73</v>
      </c>
      <c r="H109" s="187">
        <v>104</v>
      </c>
      <c r="I109" s="187">
        <v>40</v>
      </c>
      <c r="J109" s="194">
        <f t="shared" si="31"/>
        <v>835</v>
      </c>
      <c r="K109" s="194">
        <f t="shared" si="32"/>
        <v>356</v>
      </c>
      <c r="L109" s="750" t="s">
        <v>488</v>
      </c>
      <c r="M109" s="187">
        <v>37</v>
      </c>
      <c r="N109" s="187">
        <v>25</v>
      </c>
      <c r="O109" s="187">
        <v>25</v>
      </c>
      <c r="P109" s="187">
        <v>13</v>
      </c>
      <c r="Q109" s="187">
        <v>35</v>
      </c>
      <c r="R109" s="187">
        <v>18</v>
      </c>
      <c r="S109" s="187">
        <v>15</v>
      </c>
      <c r="T109" s="187">
        <v>5</v>
      </c>
      <c r="U109" s="194">
        <f t="shared" si="33"/>
        <v>112</v>
      </c>
      <c r="V109" s="194">
        <f t="shared" si="34"/>
        <v>61</v>
      </c>
      <c r="W109" s="750" t="s">
        <v>488</v>
      </c>
      <c r="X109" s="194">
        <v>5</v>
      </c>
      <c r="Y109" s="194">
        <v>4</v>
      </c>
      <c r="Z109" s="194">
        <v>4</v>
      </c>
      <c r="AA109" s="194">
        <v>3</v>
      </c>
      <c r="AB109" s="194">
        <f t="shared" si="35"/>
        <v>16</v>
      </c>
      <c r="AC109" s="936">
        <v>21</v>
      </c>
      <c r="AD109" s="332">
        <v>21</v>
      </c>
      <c r="AE109" s="335">
        <v>26</v>
      </c>
      <c r="AF109" s="194">
        <v>7</v>
      </c>
      <c r="AG109" s="194"/>
      <c r="AH109" s="194"/>
      <c r="AI109" s="194">
        <f t="shared" si="36"/>
        <v>26</v>
      </c>
      <c r="AJ109" s="194">
        <f t="shared" si="37"/>
        <v>3</v>
      </c>
      <c r="AK109" s="194">
        <v>3</v>
      </c>
      <c r="AL109" s="194">
        <f>+'saisie N2 Pr'!AO109</f>
        <v>0</v>
      </c>
    </row>
    <row r="110" spans="1:38" ht="14.45" customHeight="1">
      <c r="A110" s="187" t="s">
        <v>489</v>
      </c>
      <c r="B110" s="187">
        <v>299</v>
      </c>
      <c r="C110" s="187">
        <v>140</v>
      </c>
      <c r="D110" s="187">
        <v>224</v>
      </c>
      <c r="E110" s="187">
        <v>83</v>
      </c>
      <c r="F110" s="187">
        <v>190</v>
      </c>
      <c r="G110" s="187">
        <v>74</v>
      </c>
      <c r="H110" s="187">
        <v>216</v>
      </c>
      <c r="I110" s="187">
        <v>98</v>
      </c>
      <c r="J110" s="194">
        <f t="shared" si="31"/>
        <v>929</v>
      </c>
      <c r="K110" s="194">
        <f t="shared" si="32"/>
        <v>395</v>
      </c>
      <c r="L110" s="750" t="s">
        <v>489</v>
      </c>
      <c r="M110" s="187">
        <v>32</v>
      </c>
      <c r="N110" s="187">
        <v>14</v>
      </c>
      <c r="O110" s="187">
        <v>9</v>
      </c>
      <c r="P110" s="187">
        <v>3</v>
      </c>
      <c r="Q110" s="187">
        <v>16</v>
      </c>
      <c r="R110" s="187">
        <v>10</v>
      </c>
      <c r="S110" s="187">
        <v>119</v>
      </c>
      <c r="T110" s="187">
        <v>61</v>
      </c>
      <c r="U110" s="194">
        <f t="shared" si="33"/>
        <v>176</v>
      </c>
      <c r="V110" s="194">
        <f t="shared" si="34"/>
        <v>88</v>
      </c>
      <c r="W110" s="750" t="s">
        <v>489</v>
      </c>
      <c r="X110" s="194">
        <v>5</v>
      </c>
      <c r="Y110" s="194">
        <v>5</v>
      </c>
      <c r="Z110" s="194">
        <v>5</v>
      </c>
      <c r="AA110" s="194">
        <v>6</v>
      </c>
      <c r="AB110" s="194">
        <f t="shared" si="35"/>
        <v>21</v>
      </c>
      <c r="AC110" s="936">
        <v>27</v>
      </c>
      <c r="AD110" s="332">
        <v>27</v>
      </c>
      <c r="AE110" s="335">
        <v>33</v>
      </c>
      <c r="AF110" s="194">
        <v>4</v>
      </c>
      <c r="AG110" s="194"/>
      <c r="AH110" s="194">
        <v>1</v>
      </c>
      <c r="AI110" s="194">
        <f t="shared" si="36"/>
        <v>34</v>
      </c>
      <c r="AJ110" s="194">
        <f t="shared" si="37"/>
        <v>3</v>
      </c>
      <c r="AK110" s="194">
        <v>3</v>
      </c>
      <c r="AL110" s="194">
        <f>+'saisie N2 Pr'!AO110</f>
        <v>0</v>
      </c>
    </row>
    <row r="111" spans="1:38" ht="14.45" customHeight="1">
      <c r="A111" s="187" t="s">
        <v>490</v>
      </c>
      <c r="B111" s="187"/>
      <c r="C111" s="187"/>
      <c r="D111" s="187"/>
      <c r="E111" s="187"/>
      <c r="F111" s="187"/>
      <c r="G111" s="187"/>
      <c r="H111" s="187"/>
      <c r="I111" s="187"/>
      <c r="J111" s="194">
        <f t="shared" si="31"/>
        <v>0</v>
      </c>
      <c r="K111" s="194">
        <f t="shared" si="32"/>
        <v>0</v>
      </c>
      <c r="L111" s="750" t="s">
        <v>490</v>
      </c>
      <c r="M111" s="187"/>
      <c r="N111" s="187"/>
      <c r="O111" s="187"/>
      <c r="P111" s="187"/>
      <c r="Q111" s="187"/>
      <c r="R111" s="187"/>
      <c r="S111" s="187"/>
      <c r="T111" s="187"/>
      <c r="U111" s="194">
        <f t="shared" si="33"/>
        <v>0</v>
      </c>
      <c r="V111" s="194">
        <f t="shared" si="34"/>
        <v>0</v>
      </c>
      <c r="W111" s="750" t="s">
        <v>490</v>
      </c>
      <c r="X111" s="194"/>
      <c r="Y111" s="194"/>
      <c r="Z111" s="194"/>
      <c r="AA111" s="194"/>
      <c r="AB111" s="194">
        <f t="shared" si="35"/>
        <v>0</v>
      </c>
      <c r="AC111" s="936"/>
      <c r="AD111" s="332"/>
      <c r="AE111" s="335"/>
      <c r="AF111" s="194"/>
      <c r="AG111" s="194"/>
      <c r="AH111" s="194"/>
      <c r="AI111" s="194">
        <f t="shared" si="36"/>
        <v>0</v>
      </c>
      <c r="AJ111" s="194">
        <f t="shared" si="37"/>
        <v>0</v>
      </c>
      <c r="AK111" s="194">
        <v>0</v>
      </c>
      <c r="AL111" s="194">
        <f>+'saisie N2 Pr'!AO111</f>
        <v>0</v>
      </c>
    </row>
    <row r="112" spans="1:38" ht="14.45" customHeight="1">
      <c r="A112" s="187" t="s">
        <v>491</v>
      </c>
      <c r="B112" s="187"/>
      <c r="C112" s="187"/>
      <c r="D112" s="187"/>
      <c r="E112" s="187"/>
      <c r="F112" s="187"/>
      <c r="G112" s="187"/>
      <c r="H112" s="187"/>
      <c r="I112" s="187"/>
      <c r="J112" s="194">
        <f t="shared" si="31"/>
        <v>0</v>
      </c>
      <c r="K112" s="194">
        <f t="shared" si="32"/>
        <v>0</v>
      </c>
      <c r="L112" s="750" t="s">
        <v>491</v>
      </c>
      <c r="M112" s="187"/>
      <c r="N112" s="187"/>
      <c r="O112" s="187"/>
      <c r="P112" s="187"/>
      <c r="Q112" s="187"/>
      <c r="R112" s="187"/>
      <c r="S112" s="187"/>
      <c r="T112" s="187"/>
      <c r="U112" s="194">
        <f t="shared" si="33"/>
        <v>0</v>
      </c>
      <c r="V112" s="194">
        <f t="shared" si="34"/>
        <v>0</v>
      </c>
      <c r="W112" s="750" t="s">
        <v>491</v>
      </c>
      <c r="X112" s="194"/>
      <c r="Y112" s="194"/>
      <c r="Z112" s="194"/>
      <c r="AA112" s="194"/>
      <c r="AB112" s="194">
        <f t="shared" si="35"/>
        <v>0</v>
      </c>
      <c r="AC112" s="936"/>
      <c r="AD112" s="332"/>
      <c r="AE112" s="335"/>
      <c r="AF112" s="194"/>
      <c r="AG112" s="194"/>
      <c r="AH112" s="194"/>
      <c r="AI112" s="194">
        <f t="shared" si="36"/>
        <v>0</v>
      </c>
      <c r="AJ112" s="194">
        <f t="shared" si="37"/>
        <v>0</v>
      </c>
      <c r="AK112" s="194">
        <v>0</v>
      </c>
      <c r="AL112" s="194">
        <f>+'saisie N2 Pr'!AO112</f>
        <v>0</v>
      </c>
    </row>
    <row r="113" spans="1:38" ht="14.45" customHeight="1">
      <c r="A113" s="187" t="s">
        <v>492</v>
      </c>
      <c r="B113" s="187">
        <v>101</v>
      </c>
      <c r="C113" s="187">
        <v>52</v>
      </c>
      <c r="D113" s="187">
        <v>58</v>
      </c>
      <c r="E113" s="187">
        <v>30</v>
      </c>
      <c r="F113" s="187">
        <v>17</v>
      </c>
      <c r="G113" s="187">
        <v>8</v>
      </c>
      <c r="H113" s="187">
        <v>13</v>
      </c>
      <c r="I113" s="187">
        <v>6</v>
      </c>
      <c r="J113" s="194">
        <f t="shared" si="31"/>
        <v>189</v>
      </c>
      <c r="K113" s="194">
        <f t="shared" si="32"/>
        <v>96</v>
      </c>
      <c r="L113" s="750" t="s">
        <v>492</v>
      </c>
      <c r="M113" s="187">
        <v>16</v>
      </c>
      <c r="N113" s="187">
        <v>10</v>
      </c>
      <c r="O113" s="187">
        <v>5</v>
      </c>
      <c r="P113" s="187">
        <v>3</v>
      </c>
      <c r="Q113" s="187"/>
      <c r="R113" s="187"/>
      <c r="S113" s="187"/>
      <c r="T113" s="187"/>
      <c r="U113" s="194">
        <f t="shared" si="33"/>
        <v>21</v>
      </c>
      <c r="V113" s="194">
        <f t="shared" si="34"/>
        <v>13</v>
      </c>
      <c r="W113" s="750" t="s">
        <v>492</v>
      </c>
      <c r="X113" s="194">
        <v>3</v>
      </c>
      <c r="Y113" s="194">
        <v>1</v>
      </c>
      <c r="Z113" s="194">
        <v>1</v>
      </c>
      <c r="AA113" s="194">
        <v>1</v>
      </c>
      <c r="AB113" s="194">
        <f t="shared" si="35"/>
        <v>6</v>
      </c>
      <c r="AC113" s="936">
        <v>8</v>
      </c>
      <c r="AD113" s="332">
        <v>8</v>
      </c>
      <c r="AE113" s="335">
        <v>6</v>
      </c>
      <c r="AF113" s="194">
        <v>4</v>
      </c>
      <c r="AG113" s="194"/>
      <c r="AH113" s="194"/>
      <c r="AI113" s="194">
        <f t="shared" si="36"/>
        <v>6</v>
      </c>
      <c r="AJ113" s="194">
        <f t="shared" si="37"/>
        <v>2</v>
      </c>
      <c r="AK113" s="194">
        <v>2</v>
      </c>
      <c r="AL113" s="194">
        <f>+'saisie N2 Pr'!AO113</f>
        <v>0</v>
      </c>
    </row>
    <row r="114" spans="1:38" ht="14.45" customHeight="1">
      <c r="A114" s="187" t="s">
        <v>493</v>
      </c>
      <c r="B114" s="187">
        <v>38</v>
      </c>
      <c r="C114" s="187">
        <v>18</v>
      </c>
      <c r="D114" s="187">
        <v>33</v>
      </c>
      <c r="E114" s="187">
        <v>19</v>
      </c>
      <c r="F114" s="187">
        <v>32</v>
      </c>
      <c r="G114" s="187">
        <v>16</v>
      </c>
      <c r="H114" s="187">
        <v>35</v>
      </c>
      <c r="I114" s="187">
        <v>18</v>
      </c>
      <c r="J114" s="194">
        <f t="shared" si="31"/>
        <v>138</v>
      </c>
      <c r="K114" s="194">
        <f t="shared" si="32"/>
        <v>71</v>
      </c>
      <c r="L114" s="750" t="s">
        <v>493</v>
      </c>
      <c r="M114" s="187">
        <v>2</v>
      </c>
      <c r="N114" s="187">
        <v>2</v>
      </c>
      <c r="O114" s="187"/>
      <c r="P114" s="187"/>
      <c r="Q114" s="187">
        <v>2</v>
      </c>
      <c r="R114" s="187">
        <v>2</v>
      </c>
      <c r="S114" s="187">
        <v>7</v>
      </c>
      <c r="T114" s="187"/>
      <c r="U114" s="194">
        <f t="shared" si="33"/>
        <v>11</v>
      </c>
      <c r="V114" s="194">
        <f t="shared" si="34"/>
        <v>4</v>
      </c>
      <c r="W114" s="750" t="s">
        <v>493</v>
      </c>
      <c r="X114" s="194">
        <v>1</v>
      </c>
      <c r="Y114" s="194">
        <v>1</v>
      </c>
      <c r="Z114" s="194">
        <v>1</v>
      </c>
      <c r="AA114" s="194">
        <v>1</v>
      </c>
      <c r="AB114" s="194">
        <f t="shared" si="35"/>
        <v>4</v>
      </c>
      <c r="AC114" s="936">
        <v>4</v>
      </c>
      <c r="AD114" s="332">
        <v>4</v>
      </c>
      <c r="AE114" s="335">
        <v>10</v>
      </c>
      <c r="AF114" s="194">
        <v>3</v>
      </c>
      <c r="AG114" s="194"/>
      <c r="AH114" s="194"/>
      <c r="AI114" s="194">
        <f t="shared" si="36"/>
        <v>10</v>
      </c>
      <c r="AJ114" s="194">
        <f t="shared" si="37"/>
        <v>1</v>
      </c>
      <c r="AK114" s="194">
        <v>1</v>
      </c>
      <c r="AL114" s="194">
        <f>+'saisie N2 Pr'!AO114</f>
        <v>0</v>
      </c>
    </row>
    <row r="115" spans="1:38" ht="14.45" customHeight="1">
      <c r="A115" s="187" t="s">
        <v>494</v>
      </c>
      <c r="B115" s="187">
        <v>98</v>
      </c>
      <c r="C115" s="187">
        <v>40</v>
      </c>
      <c r="D115" s="187">
        <v>82</v>
      </c>
      <c r="E115" s="187">
        <v>49</v>
      </c>
      <c r="F115" s="187">
        <v>79</v>
      </c>
      <c r="G115" s="187">
        <v>39</v>
      </c>
      <c r="H115" s="187">
        <v>65</v>
      </c>
      <c r="I115" s="187">
        <v>23</v>
      </c>
      <c r="J115" s="194">
        <f t="shared" si="31"/>
        <v>324</v>
      </c>
      <c r="K115" s="194">
        <f t="shared" si="32"/>
        <v>151</v>
      </c>
      <c r="L115" s="750" t="s">
        <v>494</v>
      </c>
      <c r="M115" s="187">
        <v>20</v>
      </c>
      <c r="N115" s="187">
        <v>11</v>
      </c>
      <c r="O115" s="187">
        <v>13</v>
      </c>
      <c r="P115" s="187">
        <v>7</v>
      </c>
      <c r="Q115" s="187">
        <v>9</v>
      </c>
      <c r="R115" s="187">
        <v>6</v>
      </c>
      <c r="S115" s="187">
        <v>25</v>
      </c>
      <c r="T115" s="187">
        <v>6</v>
      </c>
      <c r="U115" s="194">
        <f t="shared" si="33"/>
        <v>67</v>
      </c>
      <c r="V115" s="194">
        <f t="shared" si="34"/>
        <v>30</v>
      </c>
      <c r="W115" s="412" t="s">
        <v>494</v>
      </c>
      <c r="X115" s="194">
        <v>3</v>
      </c>
      <c r="Y115" s="194">
        <v>3</v>
      </c>
      <c r="Z115" s="194">
        <v>2</v>
      </c>
      <c r="AA115" s="194">
        <v>2</v>
      </c>
      <c r="AB115" s="194">
        <f t="shared" si="35"/>
        <v>10</v>
      </c>
      <c r="AC115" s="936">
        <v>14</v>
      </c>
      <c r="AD115" s="332">
        <v>14</v>
      </c>
      <c r="AE115" s="335">
        <v>19</v>
      </c>
      <c r="AF115" s="194">
        <v>6</v>
      </c>
      <c r="AG115" s="194"/>
      <c r="AH115" s="194">
        <v>1</v>
      </c>
      <c r="AI115" s="194">
        <f t="shared" si="36"/>
        <v>20</v>
      </c>
      <c r="AJ115" s="194">
        <f t="shared" si="37"/>
        <v>2</v>
      </c>
      <c r="AK115" s="194">
        <v>2</v>
      </c>
      <c r="AL115" s="194">
        <f>+'saisie N2 Pr'!AO115</f>
        <v>0</v>
      </c>
    </row>
    <row r="116" spans="1:38" ht="14.45" customHeight="1">
      <c r="A116" s="187" t="s">
        <v>495</v>
      </c>
      <c r="B116" s="187">
        <v>334</v>
      </c>
      <c r="C116" s="187">
        <v>174</v>
      </c>
      <c r="D116" s="187">
        <v>252</v>
      </c>
      <c r="E116" s="187">
        <v>114</v>
      </c>
      <c r="F116" s="187">
        <v>265</v>
      </c>
      <c r="G116" s="187">
        <v>114</v>
      </c>
      <c r="H116" s="187">
        <v>268</v>
      </c>
      <c r="I116" s="187">
        <v>110</v>
      </c>
      <c r="J116" s="194">
        <f t="shared" si="31"/>
        <v>1119</v>
      </c>
      <c r="K116" s="194">
        <f t="shared" si="32"/>
        <v>512</v>
      </c>
      <c r="L116" s="750" t="s">
        <v>495</v>
      </c>
      <c r="M116" s="187">
        <v>49</v>
      </c>
      <c r="N116" s="187">
        <v>26</v>
      </c>
      <c r="O116" s="187">
        <v>25</v>
      </c>
      <c r="P116" s="187">
        <v>10</v>
      </c>
      <c r="Q116" s="187">
        <v>60</v>
      </c>
      <c r="R116" s="187">
        <v>33</v>
      </c>
      <c r="S116" s="187">
        <v>66</v>
      </c>
      <c r="T116" s="187">
        <v>20</v>
      </c>
      <c r="U116" s="194">
        <f t="shared" si="33"/>
        <v>200</v>
      </c>
      <c r="V116" s="194">
        <f t="shared" si="34"/>
        <v>89</v>
      </c>
      <c r="W116" s="750" t="s">
        <v>495</v>
      </c>
      <c r="X116" s="194">
        <v>6</v>
      </c>
      <c r="Y116" s="194">
        <v>6</v>
      </c>
      <c r="Z116" s="194">
        <v>6</v>
      </c>
      <c r="AA116" s="194">
        <v>5</v>
      </c>
      <c r="AB116" s="194">
        <f t="shared" si="35"/>
        <v>23</v>
      </c>
      <c r="AC116" s="936">
        <v>23</v>
      </c>
      <c r="AD116" s="332">
        <v>23</v>
      </c>
      <c r="AE116" s="335">
        <v>40</v>
      </c>
      <c r="AF116" s="194">
        <v>11</v>
      </c>
      <c r="AG116" s="194"/>
      <c r="AH116" s="194">
        <v>10</v>
      </c>
      <c r="AI116" s="194">
        <f t="shared" si="36"/>
        <v>50</v>
      </c>
      <c r="AJ116" s="194">
        <f t="shared" si="37"/>
        <v>4</v>
      </c>
      <c r="AK116" s="194">
        <v>4</v>
      </c>
      <c r="AL116" s="194">
        <f>+'saisie N2 Pr'!AO116</f>
        <v>0</v>
      </c>
    </row>
    <row r="117" spans="1:38" ht="14.45" customHeight="1">
      <c r="A117" s="187" t="s">
        <v>496</v>
      </c>
      <c r="B117" s="187">
        <v>154</v>
      </c>
      <c r="C117" s="187">
        <v>81</v>
      </c>
      <c r="D117" s="187">
        <v>113</v>
      </c>
      <c r="E117" s="187">
        <v>55</v>
      </c>
      <c r="F117" s="187">
        <v>86</v>
      </c>
      <c r="G117" s="187">
        <v>41</v>
      </c>
      <c r="H117" s="187">
        <v>80</v>
      </c>
      <c r="I117" s="187">
        <v>35</v>
      </c>
      <c r="J117" s="194">
        <f t="shared" si="31"/>
        <v>433</v>
      </c>
      <c r="K117" s="194">
        <f t="shared" si="32"/>
        <v>212</v>
      </c>
      <c r="L117" s="750" t="s">
        <v>496</v>
      </c>
      <c r="M117" s="187">
        <v>17</v>
      </c>
      <c r="N117" s="187">
        <v>11</v>
      </c>
      <c r="O117" s="187">
        <v>11</v>
      </c>
      <c r="P117" s="187">
        <v>3</v>
      </c>
      <c r="Q117" s="187">
        <v>15</v>
      </c>
      <c r="R117" s="187">
        <v>7</v>
      </c>
      <c r="S117" s="187">
        <v>31</v>
      </c>
      <c r="T117" s="187">
        <v>18</v>
      </c>
      <c r="U117" s="194">
        <f t="shared" si="33"/>
        <v>74</v>
      </c>
      <c r="V117" s="194">
        <f t="shared" si="34"/>
        <v>39</v>
      </c>
      <c r="W117" s="750" t="s">
        <v>496</v>
      </c>
      <c r="X117" s="194">
        <v>3</v>
      </c>
      <c r="Y117" s="194">
        <v>3</v>
      </c>
      <c r="Z117" s="194">
        <v>3</v>
      </c>
      <c r="AA117" s="194">
        <v>3</v>
      </c>
      <c r="AB117" s="194">
        <f t="shared" si="35"/>
        <v>12</v>
      </c>
      <c r="AC117" s="936">
        <v>14</v>
      </c>
      <c r="AD117" s="332">
        <v>14</v>
      </c>
      <c r="AE117" s="335">
        <v>19</v>
      </c>
      <c r="AF117" s="194">
        <v>7</v>
      </c>
      <c r="AG117" s="194"/>
      <c r="AH117" s="194"/>
      <c r="AI117" s="194">
        <f t="shared" si="36"/>
        <v>19</v>
      </c>
      <c r="AJ117" s="194">
        <f t="shared" si="37"/>
        <v>2</v>
      </c>
      <c r="AK117" s="194">
        <v>2</v>
      </c>
      <c r="AL117" s="194">
        <f>+'saisie N2 Pr'!AO117</f>
        <v>0</v>
      </c>
    </row>
    <row r="118" spans="1:38" ht="14.45" customHeight="1">
      <c r="A118" s="187" t="s">
        <v>497</v>
      </c>
      <c r="B118" s="187">
        <v>121</v>
      </c>
      <c r="C118" s="187">
        <v>68</v>
      </c>
      <c r="D118" s="187">
        <v>97</v>
      </c>
      <c r="E118" s="187">
        <v>49</v>
      </c>
      <c r="F118" s="187">
        <v>56</v>
      </c>
      <c r="G118" s="187">
        <v>25</v>
      </c>
      <c r="H118" s="187">
        <v>63</v>
      </c>
      <c r="I118" s="187">
        <v>34</v>
      </c>
      <c r="J118" s="194">
        <f t="shared" si="31"/>
        <v>337</v>
      </c>
      <c r="K118" s="194">
        <f t="shared" si="32"/>
        <v>176</v>
      </c>
      <c r="L118" s="750" t="s">
        <v>497</v>
      </c>
      <c r="M118" s="187">
        <v>27</v>
      </c>
      <c r="N118" s="187">
        <v>17</v>
      </c>
      <c r="O118" s="187">
        <v>23</v>
      </c>
      <c r="P118" s="187">
        <v>15</v>
      </c>
      <c r="Q118" s="187">
        <v>1</v>
      </c>
      <c r="R118" s="187"/>
      <c r="S118" s="187">
        <v>11</v>
      </c>
      <c r="T118" s="187">
        <v>5</v>
      </c>
      <c r="U118" s="194">
        <f t="shared" si="33"/>
        <v>62</v>
      </c>
      <c r="V118" s="194">
        <f t="shared" si="34"/>
        <v>37</v>
      </c>
      <c r="W118" s="750" t="s">
        <v>497</v>
      </c>
      <c r="X118" s="194">
        <v>3</v>
      </c>
      <c r="Y118" s="194">
        <v>3</v>
      </c>
      <c r="Z118" s="194">
        <v>2</v>
      </c>
      <c r="AA118" s="194">
        <v>2</v>
      </c>
      <c r="AB118" s="194">
        <f t="shared" si="35"/>
        <v>10</v>
      </c>
      <c r="AC118" s="936">
        <v>17</v>
      </c>
      <c r="AD118" s="332">
        <v>17</v>
      </c>
      <c r="AE118" s="335">
        <v>21</v>
      </c>
      <c r="AF118" s="194">
        <v>6</v>
      </c>
      <c r="AG118" s="194"/>
      <c r="AH118" s="194">
        <v>4</v>
      </c>
      <c r="AI118" s="194">
        <f t="shared" si="36"/>
        <v>25</v>
      </c>
      <c r="AJ118" s="194">
        <f t="shared" si="37"/>
        <v>2</v>
      </c>
      <c r="AK118" s="194">
        <v>2</v>
      </c>
      <c r="AL118" s="194">
        <f>+'saisie N2 Pr'!AO118</f>
        <v>0</v>
      </c>
    </row>
    <row r="119" spans="1:38" ht="14.45" customHeight="1">
      <c r="A119" s="187" t="s">
        <v>498</v>
      </c>
      <c r="B119" s="187"/>
      <c r="C119" s="187"/>
      <c r="D119" s="187"/>
      <c r="E119" s="187"/>
      <c r="F119" s="187"/>
      <c r="G119" s="187"/>
      <c r="H119" s="187"/>
      <c r="I119" s="187"/>
      <c r="J119" s="194">
        <f t="shared" si="31"/>
        <v>0</v>
      </c>
      <c r="K119" s="194">
        <f t="shared" si="32"/>
        <v>0</v>
      </c>
      <c r="L119" s="750" t="s">
        <v>498</v>
      </c>
      <c r="M119" s="187"/>
      <c r="N119" s="187"/>
      <c r="O119" s="187"/>
      <c r="P119" s="187"/>
      <c r="Q119" s="187"/>
      <c r="R119" s="187"/>
      <c r="S119" s="187"/>
      <c r="T119" s="187"/>
      <c r="U119" s="194">
        <f t="shared" si="33"/>
        <v>0</v>
      </c>
      <c r="V119" s="194">
        <f t="shared" si="34"/>
        <v>0</v>
      </c>
      <c r="W119" s="750" t="s">
        <v>498</v>
      </c>
      <c r="X119" s="194"/>
      <c r="Y119" s="194"/>
      <c r="Z119" s="194"/>
      <c r="AA119" s="194"/>
      <c r="AB119" s="194">
        <f t="shared" si="35"/>
        <v>0</v>
      </c>
      <c r="AC119" s="936"/>
      <c r="AD119" s="332"/>
      <c r="AE119" s="335"/>
      <c r="AF119" s="194"/>
      <c r="AG119" s="194"/>
      <c r="AH119" s="194"/>
      <c r="AI119" s="194">
        <f t="shared" si="36"/>
        <v>0</v>
      </c>
      <c r="AJ119" s="194">
        <f t="shared" si="37"/>
        <v>0</v>
      </c>
      <c r="AK119" s="194">
        <v>0</v>
      </c>
      <c r="AL119" s="194">
        <f>+'saisie N2 Pr'!AO119</f>
        <v>0</v>
      </c>
    </row>
    <row r="120" spans="1:38" ht="14.45" customHeight="1">
      <c r="A120" s="187" t="s">
        <v>499</v>
      </c>
      <c r="B120" s="187">
        <v>110</v>
      </c>
      <c r="C120" s="187">
        <v>48</v>
      </c>
      <c r="D120" s="187">
        <v>167</v>
      </c>
      <c r="E120" s="187">
        <v>67</v>
      </c>
      <c r="F120" s="187">
        <v>81</v>
      </c>
      <c r="G120" s="187">
        <v>32</v>
      </c>
      <c r="H120" s="187">
        <v>136</v>
      </c>
      <c r="I120" s="187">
        <v>43</v>
      </c>
      <c r="J120" s="194">
        <f t="shared" si="31"/>
        <v>494</v>
      </c>
      <c r="K120" s="194">
        <f t="shared" si="32"/>
        <v>190</v>
      </c>
      <c r="L120" s="750" t="s">
        <v>499</v>
      </c>
      <c r="M120" s="187">
        <v>19</v>
      </c>
      <c r="N120" s="187">
        <v>7</v>
      </c>
      <c r="O120" s="187">
        <v>18</v>
      </c>
      <c r="P120" s="187">
        <v>10</v>
      </c>
      <c r="Q120" s="187">
        <v>15</v>
      </c>
      <c r="R120" s="187">
        <v>7</v>
      </c>
      <c r="S120" s="187">
        <v>61</v>
      </c>
      <c r="T120" s="187">
        <v>29</v>
      </c>
      <c r="U120" s="194">
        <f t="shared" si="33"/>
        <v>113</v>
      </c>
      <c r="V120" s="194">
        <f t="shared" si="34"/>
        <v>53</v>
      </c>
      <c r="W120" s="750" t="s">
        <v>499</v>
      </c>
      <c r="X120" s="194">
        <v>4</v>
      </c>
      <c r="Y120" s="194">
        <v>4</v>
      </c>
      <c r="Z120" s="194">
        <v>3</v>
      </c>
      <c r="AA120" s="194">
        <v>4</v>
      </c>
      <c r="AB120" s="194">
        <f t="shared" si="35"/>
        <v>15</v>
      </c>
      <c r="AC120" s="936">
        <v>15</v>
      </c>
      <c r="AD120" s="332">
        <v>15</v>
      </c>
      <c r="AE120" s="335">
        <v>27</v>
      </c>
      <c r="AF120" s="194">
        <v>9</v>
      </c>
      <c r="AG120" s="194"/>
      <c r="AH120" s="194">
        <v>7</v>
      </c>
      <c r="AI120" s="194">
        <f t="shared" si="36"/>
        <v>34</v>
      </c>
      <c r="AJ120" s="194">
        <f t="shared" si="37"/>
        <v>3</v>
      </c>
      <c r="AK120" s="194">
        <v>3</v>
      </c>
      <c r="AL120" s="194">
        <f>+'saisie N2 Pr'!AO120</f>
        <v>0</v>
      </c>
    </row>
    <row r="121" spans="1:38" ht="14.45" customHeight="1">
      <c r="A121" s="187" t="s">
        <v>500</v>
      </c>
      <c r="B121" s="187"/>
      <c r="C121" s="187"/>
      <c r="D121" s="187"/>
      <c r="E121" s="187"/>
      <c r="F121" s="187"/>
      <c r="G121" s="187"/>
      <c r="H121" s="187"/>
      <c r="I121" s="187"/>
      <c r="J121" s="194">
        <f t="shared" si="31"/>
        <v>0</v>
      </c>
      <c r="K121" s="194">
        <f t="shared" si="32"/>
        <v>0</v>
      </c>
      <c r="L121" s="750" t="s">
        <v>500</v>
      </c>
      <c r="M121" s="187"/>
      <c r="N121" s="187"/>
      <c r="O121" s="187"/>
      <c r="P121" s="187"/>
      <c r="Q121" s="187"/>
      <c r="R121" s="187"/>
      <c r="S121" s="187"/>
      <c r="T121" s="187"/>
      <c r="U121" s="194">
        <f t="shared" si="33"/>
        <v>0</v>
      </c>
      <c r="V121" s="194">
        <f t="shared" si="34"/>
        <v>0</v>
      </c>
      <c r="W121" s="750" t="s">
        <v>500</v>
      </c>
      <c r="X121" s="194"/>
      <c r="Y121" s="194"/>
      <c r="Z121" s="194"/>
      <c r="AA121" s="194"/>
      <c r="AB121" s="194">
        <f t="shared" si="35"/>
        <v>0</v>
      </c>
      <c r="AC121" s="936"/>
      <c r="AD121" s="332"/>
      <c r="AE121" s="335"/>
      <c r="AF121" s="194"/>
      <c r="AG121" s="194"/>
      <c r="AH121" s="194"/>
      <c r="AI121" s="194">
        <f t="shared" si="36"/>
        <v>0</v>
      </c>
      <c r="AJ121" s="194">
        <f t="shared" si="37"/>
        <v>0</v>
      </c>
      <c r="AK121" s="194">
        <v>0</v>
      </c>
      <c r="AL121" s="194">
        <f>+'saisie N2 Pr'!AO121</f>
        <v>0</v>
      </c>
    </row>
    <row r="122" spans="1:38" ht="14.45" customHeight="1">
      <c r="A122" s="187" t="s">
        <v>501</v>
      </c>
      <c r="B122" s="187">
        <v>40</v>
      </c>
      <c r="C122" s="187">
        <v>22</v>
      </c>
      <c r="D122" s="187">
        <v>32</v>
      </c>
      <c r="E122" s="187">
        <v>15</v>
      </c>
      <c r="F122" s="187">
        <v>22</v>
      </c>
      <c r="G122" s="187">
        <v>11</v>
      </c>
      <c r="H122" s="187">
        <v>27</v>
      </c>
      <c r="I122" s="187">
        <v>13</v>
      </c>
      <c r="J122" s="194">
        <f t="shared" si="31"/>
        <v>121</v>
      </c>
      <c r="K122" s="194">
        <f t="shared" si="32"/>
        <v>61</v>
      </c>
      <c r="L122" s="750" t="s">
        <v>501</v>
      </c>
      <c r="M122" s="187">
        <v>2</v>
      </c>
      <c r="N122" s="187">
        <v>1</v>
      </c>
      <c r="O122" s="187"/>
      <c r="P122" s="187"/>
      <c r="Q122" s="187">
        <v>1</v>
      </c>
      <c r="R122" s="187"/>
      <c r="S122" s="187">
        <v>2</v>
      </c>
      <c r="T122" s="187">
        <v>2</v>
      </c>
      <c r="U122" s="194">
        <f t="shared" si="33"/>
        <v>5</v>
      </c>
      <c r="V122" s="194">
        <f t="shared" si="34"/>
        <v>3</v>
      </c>
      <c r="W122" s="750" t="s">
        <v>501</v>
      </c>
      <c r="X122" s="194">
        <v>1</v>
      </c>
      <c r="Y122" s="194">
        <v>1</v>
      </c>
      <c r="Z122" s="194">
        <v>1</v>
      </c>
      <c r="AA122" s="194">
        <v>1</v>
      </c>
      <c r="AB122" s="194">
        <f t="shared" si="35"/>
        <v>4</v>
      </c>
      <c r="AC122" s="936">
        <v>4</v>
      </c>
      <c r="AD122" s="332">
        <v>4</v>
      </c>
      <c r="AE122" s="335">
        <v>9</v>
      </c>
      <c r="AF122" s="194">
        <v>4</v>
      </c>
      <c r="AG122" s="194"/>
      <c r="AH122" s="194">
        <v>2</v>
      </c>
      <c r="AI122" s="194">
        <f t="shared" si="36"/>
        <v>11</v>
      </c>
      <c r="AJ122" s="194">
        <f t="shared" si="37"/>
        <v>1</v>
      </c>
      <c r="AK122" s="194">
        <v>1</v>
      </c>
      <c r="AL122" s="194">
        <f>+'saisie N2 Pr'!AO122</f>
        <v>0</v>
      </c>
    </row>
    <row r="123" spans="1:38">
      <c r="A123" s="403"/>
      <c r="B123" s="411"/>
      <c r="C123" s="411"/>
      <c r="D123" s="411"/>
      <c r="E123" s="411"/>
      <c r="F123" s="411"/>
      <c r="G123" s="411"/>
      <c r="H123" s="411"/>
      <c r="I123" s="411"/>
      <c r="J123" s="411"/>
      <c r="K123" s="411"/>
      <c r="L123" s="167"/>
      <c r="M123" s="411"/>
      <c r="N123" s="411"/>
      <c r="O123" s="411"/>
      <c r="P123" s="411"/>
      <c r="Q123" s="411"/>
      <c r="R123" s="411"/>
      <c r="S123" s="411"/>
      <c r="T123" s="411"/>
      <c r="U123" s="411"/>
      <c r="V123" s="411"/>
      <c r="W123" s="167"/>
      <c r="X123" s="411"/>
      <c r="Y123" s="411"/>
      <c r="Z123" s="411"/>
      <c r="AA123" s="411"/>
      <c r="AB123" s="411"/>
      <c r="AC123" s="937"/>
      <c r="AD123" s="411"/>
      <c r="AE123" s="938"/>
      <c r="AF123" s="411"/>
      <c r="AG123" s="411"/>
      <c r="AH123" s="411"/>
      <c r="AI123" s="411"/>
      <c r="AJ123" s="411"/>
      <c r="AK123" s="411"/>
      <c r="AL123" s="411"/>
    </row>
    <row r="125" spans="1:38">
      <c r="A125" s="328" t="s">
        <v>361</v>
      </c>
      <c r="B125" s="354"/>
      <c r="C125" s="354"/>
      <c r="D125" s="354"/>
      <c r="E125" s="354"/>
      <c r="F125" s="354"/>
      <c r="G125" s="354"/>
      <c r="H125" s="354"/>
      <c r="I125" s="354"/>
      <c r="J125" s="354"/>
      <c r="K125" s="354"/>
      <c r="L125" s="1085" t="s">
        <v>255</v>
      </c>
      <c r="M125" s="1085"/>
      <c r="N125" s="1085"/>
      <c r="O125" s="1085"/>
      <c r="P125" s="1085"/>
      <c r="Q125" s="1085"/>
      <c r="R125" s="1085"/>
      <c r="S125" s="1085"/>
      <c r="T125" s="1085"/>
      <c r="U125" s="1085"/>
      <c r="V125" s="1085"/>
      <c r="W125" s="1085" t="s">
        <v>106</v>
      </c>
      <c r="X125" s="1085"/>
      <c r="Y125" s="1085"/>
      <c r="Z125" s="1085"/>
      <c r="AA125" s="1085"/>
      <c r="AB125" s="1085"/>
      <c r="AC125" s="1085"/>
      <c r="AD125" s="1085"/>
      <c r="AE125" s="1085"/>
      <c r="AF125" s="1085"/>
      <c r="AG125" s="1085"/>
      <c r="AH125" s="1085"/>
      <c r="AI125" s="1085"/>
      <c r="AJ125" s="1085"/>
      <c r="AK125" s="1085"/>
      <c r="AL125" s="1085"/>
    </row>
    <row r="126" spans="1:38">
      <c r="A126" s="328" t="s">
        <v>998</v>
      </c>
      <c r="B126" s="354"/>
      <c r="C126" s="354"/>
      <c r="D126" s="354"/>
      <c r="E126" s="354"/>
      <c r="F126" s="354"/>
      <c r="G126" s="354"/>
      <c r="H126" s="354"/>
      <c r="I126" s="354"/>
      <c r="J126" s="354"/>
      <c r="K126" s="354"/>
      <c r="L126" s="1085" t="s">
        <v>998</v>
      </c>
      <c r="M126" s="1085"/>
      <c r="N126" s="1085"/>
      <c r="O126" s="1085"/>
      <c r="P126" s="1085"/>
      <c r="Q126" s="1085"/>
      <c r="R126" s="1085"/>
      <c r="S126" s="1085"/>
      <c r="T126" s="1085"/>
      <c r="U126" s="1085"/>
      <c r="V126" s="1085"/>
      <c r="W126" s="1085" t="s">
        <v>996</v>
      </c>
      <c r="X126" s="1085"/>
      <c r="Y126" s="1085"/>
      <c r="Z126" s="1085"/>
      <c r="AA126" s="1085"/>
      <c r="AB126" s="1085"/>
      <c r="AC126" s="1085"/>
      <c r="AD126" s="1085"/>
      <c r="AE126" s="1085"/>
      <c r="AF126" s="1085"/>
      <c r="AG126" s="1085"/>
      <c r="AH126" s="1085"/>
      <c r="AI126" s="1085"/>
      <c r="AJ126" s="1085"/>
      <c r="AK126" s="1085"/>
      <c r="AL126" s="1085"/>
    </row>
    <row r="127" spans="1:38">
      <c r="A127" s="328" t="s">
        <v>1</v>
      </c>
      <c r="B127" s="354"/>
      <c r="C127" s="354"/>
      <c r="D127" s="354"/>
      <c r="E127" s="354"/>
      <c r="F127" s="354"/>
      <c r="G127" s="354"/>
      <c r="H127" s="354"/>
      <c r="I127" s="354"/>
      <c r="J127" s="354"/>
      <c r="K127" s="354"/>
      <c r="L127" s="1085" t="s">
        <v>1</v>
      </c>
      <c r="M127" s="1085"/>
      <c r="N127" s="1085"/>
      <c r="O127" s="1085"/>
      <c r="P127" s="1085"/>
      <c r="Q127" s="1085"/>
      <c r="R127" s="1085"/>
      <c r="S127" s="1085"/>
      <c r="T127" s="1085"/>
      <c r="U127" s="1085"/>
      <c r="V127" s="1085"/>
      <c r="W127" s="1085" t="s">
        <v>1</v>
      </c>
      <c r="X127" s="1085"/>
      <c r="Y127" s="1085"/>
      <c r="Z127" s="1085"/>
      <c r="AA127" s="1085"/>
      <c r="AB127" s="1085"/>
      <c r="AC127" s="1085"/>
      <c r="AD127" s="1085"/>
      <c r="AE127" s="1085"/>
      <c r="AF127" s="1085"/>
      <c r="AG127" s="1085"/>
      <c r="AH127" s="1085"/>
      <c r="AI127" s="1085"/>
      <c r="AJ127" s="1085"/>
      <c r="AK127" s="1085"/>
      <c r="AL127" s="1085"/>
    </row>
    <row r="129" spans="1:38">
      <c r="A129" s="399" t="s">
        <v>458</v>
      </c>
      <c r="H129" s="343" t="s">
        <v>376</v>
      </c>
      <c r="L129" s="399" t="s">
        <v>458</v>
      </c>
      <c r="S129" s="343" t="s">
        <v>376</v>
      </c>
      <c r="W129" s="399" t="s">
        <v>458</v>
      </c>
      <c r="AH129" s="343" t="s">
        <v>376</v>
      </c>
    </row>
    <row r="130" spans="1:38">
      <c r="L130" s="753"/>
    </row>
    <row r="131" spans="1:38" ht="17.25" customHeight="1">
      <c r="A131" s="185"/>
      <c r="B131" s="79" t="s">
        <v>544</v>
      </c>
      <c r="C131" s="186"/>
      <c r="D131" s="79" t="s">
        <v>545</v>
      </c>
      <c r="E131" s="186"/>
      <c r="F131" s="79" t="s">
        <v>546</v>
      </c>
      <c r="G131" s="186"/>
      <c r="H131" s="79" t="s">
        <v>547</v>
      </c>
      <c r="I131" s="186"/>
      <c r="J131" s="79" t="s">
        <v>377</v>
      </c>
      <c r="K131" s="186"/>
      <c r="L131" s="639"/>
      <c r="M131" s="79" t="s">
        <v>544</v>
      </c>
      <c r="N131" s="186"/>
      <c r="O131" s="79" t="s">
        <v>545</v>
      </c>
      <c r="P131" s="186"/>
      <c r="Q131" s="79" t="s">
        <v>546</v>
      </c>
      <c r="R131" s="186"/>
      <c r="S131" s="79" t="s">
        <v>547</v>
      </c>
      <c r="T131" s="186"/>
      <c r="U131" s="79" t="s">
        <v>377</v>
      </c>
      <c r="V131" s="186"/>
      <c r="W131" s="639"/>
      <c r="X131" s="1089" t="s">
        <v>383</v>
      </c>
      <c r="Y131" s="1090"/>
      <c r="Z131" s="1090"/>
      <c r="AA131" s="1090"/>
      <c r="AB131" s="1091"/>
      <c r="AC131" s="244" t="s">
        <v>384</v>
      </c>
      <c r="AD131" s="251"/>
      <c r="AE131" s="244" t="s">
        <v>385</v>
      </c>
      <c r="AF131" s="251"/>
      <c r="AG131" s="251"/>
      <c r="AH131" s="251"/>
      <c r="AI131" s="250"/>
      <c r="AJ131" s="1086" t="s">
        <v>386</v>
      </c>
      <c r="AK131" s="1087"/>
      <c r="AL131" s="1088"/>
    </row>
    <row r="132" spans="1:38" ht="24" customHeight="1">
      <c r="A132" s="403" t="s">
        <v>387</v>
      </c>
      <c r="B132" s="85" t="s">
        <v>665</v>
      </c>
      <c r="C132" s="85" t="s">
        <v>389</v>
      </c>
      <c r="D132" s="85" t="s">
        <v>665</v>
      </c>
      <c r="E132" s="85" t="s">
        <v>389</v>
      </c>
      <c r="F132" s="85" t="s">
        <v>665</v>
      </c>
      <c r="G132" s="85" t="s">
        <v>389</v>
      </c>
      <c r="H132" s="85" t="s">
        <v>665</v>
      </c>
      <c r="I132" s="85" t="s">
        <v>389</v>
      </c>
      <c r="J132" s="85" t="s">
        <v>665</v>
      </c>
      <c r="K132" s="85" t="s">
        <v>389</v>
      </c>
      <c r="L132" s="167" t="s">
        <v>387</v>
      </c>
      <c r="M132" s="85" t="s">
        <v>665</v>
      </c>
      <c r="N132" s="85" t="s">
        <v>389</v>
      </c>
      <c r="O132" s="85" t="s">
        <v>665</v>
      </c>
      <c r="P132" s="85" t="s">
        <v>389</v>
      </c>
      <c r="Q132" s="85" t="s">
        <v>665</v>
      </c>
      <c r="R132" s="85" t="s">
        <v>389</v>
      </c>
      <c r="S132" s="85" t="s">
        <v>665</v>
      </c>
      <c r="T132" s="85" t="s">
        <v>389</v>
      </c>
      <c r="U132" s="85" t="s">
        <v>665</v>
      </c>
      <c r="V132" s="85" t="s">
        <v>389</v>
      </c>
      <c r="W132" s="750" t="s">
        <v>387</v>
      </c>
      <c r="X132" s="645" t="s">
        <v>550</v>
      </c>
      <c r="Y132" s="645" t="s">
        <v>551</v>
      </c>
      <c r="Z132" s="645" t="s">
        <v>552</v>
      </c>
      <c r="AA132" s="645" t="s">
        <v>553</v>
      </c>
      <c r="AB132" s="185" t="s">
        <v>395</v>
      </c>
      <c r="AC132" s="646" t="s">
        <v>86</v>
      </c>
      <c r="AD132" s="670" t="s">
        <v>9</v>
      </c>
      <c r="AE132" s="636" t="s">
        <v>85</v>
      </c>
      <c r="AF132" s="636" t="s">
        <v>81</v>
      </c>
      <c r="AG132" s="618" t="s">
        <v>88</v>
      </c>
      <c r="AH132" s="618" t="s">
        <v>83</v>
      </c>
      <c r="AI132" s="249" t="s">
        <v>377</v>
      </c>
      <c r="AJ132" s="845" t="s">
        <v>111</v>
      </c>
      <c r="AK132" s="846" t="s">
        <v>117</v>
      </c>
      <c r="AL132" s="847" t="s">
        <v>156</v>
      </c>
    </row>
    <row r="133" spans="1:38">
      <c r="A133" s="187"/>
      <c r="B133" s="409"/>
      <c r="C133" s="409"/>
      <c r="D133" s="409"/>
      <c r="E133" s="409"/>
      <c r="F133" s="409"/>
      <c r="G133" s="409"/>
      <c r="H133" s="409"/>
      <c r="I133" s="409"/>
      <c r="J133" s="409"/>
      <c r="K133" s="409"/>
      <c r="L133" s="750"/>
      <c r="M133" s="409"/>
      <c r="N133" s="409"/>
      <c r="O133" s="409"/>
      <c r="P133" s="409"/>
      <c r="Q133" s="409"/>
      <c r="R133" s="409"/>
      <c r="S133" s="409"/>
      <c r="T133" s="409"/>
      <c r="U133" s="409"/>
      <c r="V133" s="409"/>
      <c r="W133" s="639"/>
      <c r="X133" s="409"/>
      <c r="Y133" s="409"/>
      <c r="Z133" s="409"/>
      <c r="AA133" s="409"/>
      <c r="AB133" s="409"/>
      <c r="AC133" s="220"/>
      <c r="AD133" s="641"/>
      <c r="AE133" s="404"/>
      <c r="AF133" s="404"/>
      <c r="AG133" s="404"/>
      <c r="AH133" s="404"/>
      <c r="AI133" s="404"/>
      <c r="AJ133" s="134"/>
      <c r="AK133" s="135"/>
      <c r="AL133" s="11"/>
    </row>
    <row r="134" spans="1:38" s="59" customFormat="1">
      <c r="A134" s="16" t="s">
        <v>407</v>
      </c>
      <c r="B134" s="29">
        <f>SUM(B136:B153)</f>
        <v>4846</v>
      </c>
      <c r="C134" s="29">
        <f t="shared" ref="C134:K134" si="38">SUM(C136:C153)</f>
        <v>2483</v>
      </c>
      <c r="D134" s="29">
        <f t="shared" si="38"/>
        <v>3815</v>
      </c>
      <c r="E134" s="29">
        <f t="shared" si="38"/>
        <v>1843</v>
      </c>
      <c r="F134" s="29">
        <f t="shared" si="38"/>
        <v>2765</v>
      </c>
      <c r="G134" s="29">
        <f t="shared" si="38"/>
        <v>1404</v>
      </c>
      <c r="H134" s="29">
        <f t="shared" si="38"/>
        <v>3746</v>
      </c>
      <c r="I134" s="29">
        <f t="shared" si="38"/>
        <v>1881</v>
      </c>
      <c r="J134" s="29">
        <f t="shared" si="38"/>
        <v>15172</v>
      </c>
      <c r="K134" s="29">
        <f t="shared" si="38"/>
        <v>7611</v>
      </c>
      <c r="L134" s="751" t="s">
        <v>407</v>
      </c>
      <c r="M134" s="29">
        <f>SUM(M136:M153)</f>
        <v>533</v>
      </c>
      <c r="N134" s="29">
        <f t="shared" ref="N134:V134" si="39">SUM(N136:N153)</f>
        <v>257</v>
      </c>
      <c r="O134" s="29">
        <f t="shared" si="39"/>
        <v>288</v>
      </c>
      <c r="P134" s="29">
        <f t="shared" si="39"/>
        <v>142</v>
      </c>
      <c r="Q134" s="29">
        <f t="shared" si="39"/>
        <v>267</v>
      </c>
      <c r="R134" s="29">
        <f t="shared" si="39"/>
        <v>131</v>
      </c>
      <c r="S134" s="29">
        <f t="shared" si="39"/>
        <v>946</v>
      </c>
      <c r="T134" s="29">
        <f t="shared" si="39"/>
        <v>474</v>
      </c>
      <c r="U134" s="29">
        <f t="shared" si="39"/>
        <v>2034</v>
      </c>
      <c r="V134" s="29">
        <f t="shared" si="39"/>
        <v>1004</v>
      </c>
      <c r="W134" s="751" t="s">
        <v>407</v>
      </c>
      <c r="X134" s="29">
        <f>SUM(X136:X153)</f>
        <v>96</v>
      </c>
      <c r="Y134" s="29">
        <f t="shared" ref="Y134:AL134" si="40">SUM(Y136:Y153)</f>
        <v>83</v>
      </c>
      <c r="Z134" s="29">
        <f t="shared" si="40"/>
        <v>71</v>
      </c>
      <c r="AA134" s="29">
        <f t="shared" si="40"/>
        <v>80</v>
      </c>
      <c r="AB134" s="29">
        <f t="shared" si="40"/>
        <v>330</v>
      </c>
      <c r="AC134" s="29">
        <f t="shared" si="40"/>
        <v>361</v>
      </c>
      <c r="AD134" s="29">
        <f t="shared" si="40"/>
        <v>347</v>
      </c>
      <c r="AE134" s="29">
        <f t="shared" si="40"/>
        <v>477</v>
      </c>
      <c r="AF134" s="29">
        <f t="shared" si="40"/>
        <v>0</v>
      </c>
      <c r="AG134" s="29">
        <f t="shared" si="40"/>
        <v>14</v>
      </c>
      <c r="AH134" s="29">
        <f t="shared" si="40"/>
        <v>63</v>
      </c>
      <c r="AI134" s="29">
        <f t="shared" si="40"/>
        <v>540</v>
      </c>
      <c r="AJ134" s="29">
        <f t="shared" si="40"/>
        <v>68</v>
      </c>
      <c r="AK134" s="29">
        <f t="shared" si="40"/>
        <v>68</v>
      </c>
      <c r="AL134" s="29">
        <f t="shared" si="40"/>
        <v>0</v>
      </c>
    </row>
    <row r="135" spans="1:38">
      <c r="A135" s="187"/>
      <c r="B135" s="194"/>
      <c r="C135" s="194"/>
      <c r="D135" s="194"/>
      <c r="E135" s="194"/>
      <c r="F135" s="194"/>
      <c r="G135" s="194"/>
      <c r="H135" s="194"/>
      <c r="I135" s="194"/>
      <c r="J135" s="194"/>
      <c r="K135" s="194"/>
      <c r="L135" s="750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750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6"/>
      <c r="AH135" s="194"/>
      <c r="AI135" s="194"/>
      <c r="AJ135" s="194"/>
      <c r="AK135" s="194"/>
      <c r="AL135" s="194"/>
    </row>
    <row r="136" spans="1:38" ht="14.45" customHeight="1">
      <c r="A136" s="187" t="s">
        <v>459</v>
      </c>
      <c r="B136" s="187">
        <f>+'saisie N2 Pr'!B136+'saisie N2 Pr'!C136</f>
        <v>1795</v>
      </c>
      <c r="C136" s="187">
        <f>+'saisie N2 Pr'!C136</f>
        <v>918</v>
      </c>
      <c r="D136" s="187">
        <f>+'saisie N2 Pr'!D136+'saisie N2 Pr'!E136</f>
        <v>1340</v>
      </c>
      <c r="E136" s="187">
        <f>+'saisie N2 Pr'!E136</f>
        <v>683</v>
      </c>
      <c r="F136" s="187">
        <f>+'saisie N2 Pr'!F136+'saisie N2 Pr'!G136</f>
        <v>996</v>
      </c>
      <c r="G136" s="187">
        <f>+'saisie N2 Pr'!G136</f>
        <v>531</v>
      </c>
      <c r="H136" s="187">
        <f>+'saisie N2 Pr'!H136+'saisie N2 Pr'!I136</f>
        <v>1282</v>
      </c>
      <c r="I136" s="187">
        <f>+'saisie N2 Pr'!I136</f>
        <v>670</v>
      </c>
      <c r="J136" s="194">
        <f t="shared" ref="J136:J153" si="41">B136+D136+F136+H136</f>
        <v>5413</v>
      </c>
      <c r="K136" s="194">
        <f t="shared" ref="K136:K153" si="42">+C136+E136+G136+I136</f>
        <v>2802</v>
      </c>
      <c r="L136" s="750" t="s">
        <v>459</v>
      </c>
      <c r="M136" s="187">
        <f>+'saisie N2 Pr'!M136+'saisie N2 Pr'!N136</f>
        <v>200</v>
      </c>
      <c r="N136" s="187">
        <f>+'saisie N2 Pr'!N136</f>
        <v>88</v>
      </c>
      <c r="O136" s="187">
        <f>+'saisie N2 Pr'!O136+'saisie N2 Pr'!P136</f>
        <v>90</v>
      </c>
      <c r="P136" s="187">
        <f>+'saisie N2 Pr'!P136</f>
        <v>39</v>
      </c>
      <c r="Q136" s="187">
        <f>+'saisie N2 Pr'!Q136+'saisie N2 Pr'!R136</f>
        <v>89</v>
      </c>
      <c r="R136" s="187">
        <f>+'saisie N2 Pr'!R136</f>
        <v>47</v>
      </c>
      <c r="S136" s="187">
        <f>+'saisie N2 Pr'!S136+'saisie N2 Pr'!T136</f>
        <v>309</v>
      </c>
      <c r="T136" s="187">
        <f>+'saisie N2 Pr'!T136</f>
        <v>151</v>
      </c>
      <c r="U136" s="194">
        <f t="shared" ref="U136:U153" si="43">M136+O136+Q136+S136</f>
        <v>688</v>
      </c>
      <c r="V136" s="194">
        <f t="shared" ref="V136:V153" si="44">N136+P136+R136+T136</f>
        <v>325</v>
      </c>
      <c r="W136" s="750" t="s">
        <v>459</v>
      </c>
      <c r="X136" s="194">
        <f>+'saisie N2 Pr'!Y136</f>
        <v>29</v>
      </c>
      <c r="Y136" s="194">
        <f>+'saisie N2 Pr'!Z136</f>
        <v>25</v>
      </c>
      <c r="Z136" s="194">
        <f>+'saisie N2 Pr'!AA136</f>
        <v>20</v>
      </c>
      <c r="AA136" s="194">
        <f>+'saisie N2 Pr'!AB136</f>
        <v>24</v>
      </c>
      <c r="AB136" s="194">
        <f t="shared" ref="AB136:AB153" si="45">SUM(X136:AA136)</f>
        <v>98</v>
      </c>
      <c r="AC136" s="194">
        <f>+'saisie N2 Pr'!AD136</f>
        <v>91</v>
      </c>
      <c r="AD136" s="194">
        <f>+'saisie N2 Pr'!AE136</f>
        <v>91</v>
      </c>
      <c r="AE136" s="194">
        <f>+'saisie N2 Pr'!AG136</f>
        <v>123</v>
      </c>
      <c r="AF136" s="194">
        <f>+'saisie N2 Pr'!AH136</f>
        <v>0</v>
      </c>
      <c r="AG136" s="194">
        <f>+'saisie N2 Pr'!AI136</f>
        <v>1</v>
      </c>
      <c r="AH136" s="194">
        <f>+'saisie N2 Pr'!AJ136</f>
        <v>32</v>
      </c>
      <c r="AI136" s="194">
        <f t="shared" ref="AI136:AI153" si="46">AE136+AH136</f>
        <v>155</v>
      </c>
      <c r="AJ136" s="194">
        <f>+AK136+AL136</f>
        <v>16</v>
      </c>
      <c r="AK136" s="194">
        <f>+'saisie N2 Pr'!AN136</f>
        <v>16</v>
      </c>
      <c r="AL136" s="194">
        <f>+'saisie N2 Pr'!AO136</f>
        <v>0</v>
      </c>
    </row>
    <row r="137" spans="1:38" ht="14.45" customHeight="1">
      <c r="A137" s="187" t="s">
        <v>460</v>
      </c>
      <c r="B137" s="351">
        <f>+'saisie N2 Pr'!B137+'saisie N2 Pr'!C137</f>
        <v>0</v>
      </c>
      <c r="C137" s="351">
        <f>+'saisie N2 Pr'!C137</f>
        <v>0</v>
      </c>
      <c r="D137" s="351">
        <f>+'saisie N2 Pr'!D137+'saisie N2 Pr'!E137</f>
        <v>0</v>
      </c>
      <c r="E137" s="351">
        <f>+'saisie N2 Pr'!E137</f>
        <v>0</v>
      </c>
      <c r="F137" s="351">
        <f>+'saisie N2 Pr'!F137+'saisie N2 Pr'!G137</f>
        <v>0</v>
      </c>
      <c r="G137" s="351">
        <f>+'saisie N2 Pr'!G137</f>
        <v>0</v>
      </c>
      <c r="H137" s="351">
        <f>+'saisie N2 Pr'!H137+'saisie N2 Pr'!I137</f>
        <v>0</v>
      </c>
      <c r="I137" s="351">
        <f>+'saisie N2 Pr'!I137</f>
        <v>0</v>
      </c>
      <c r="J137" s="280">
        <f t="shared" si="41"/>
        <v>0</v>
      </c>
      <c r="K137" s="280">
        <f t="shared" si="42"/>
        <v>0</v>
      </c>
      <c r="L137" s="750" t="s">
        <v>460</v>
      </c>
      <c r="M137" s="187">
        <f>+'saisie N2 Pr'!M137+'saisie N2 Pr'!N137</f>
        <v>0</v>
      </c>
      <c r="N137" s="187">
        <f>+'saisie N2 Pr'!N137</f>
        <v>0</v>
      </c>
      <c r="O137" s="187">
        <f>+'saisie N2 Pr'!O137+'saisie N2 Pr'!P137</f>
        <v>0</v>
      </c>
      <c r="P137" s="187">
        <f>+'saisie N2 Pr'!P137</f>
        <v>0</v>
      </c>
      <c r="Q137" s="187">
        <f>+'saisie N2 Pr'!Q137+'saisie N2 Pr'!R137</f>
        <v>0</v>
      </c>
      <c r="R137" s="187">
        <f>+'saisie N2 Pr'!R137</f>
        <v>0</v>
      </c>
      <c r="S137" s="187">
        <f>+'saisie N2 Pr'!S137+'saisie N2 Pr'!T137</f>
        <v>0</v>
      </c>
      <c r="T137" s="187">
        <f>+'saisie N2 Pr'!T137</f>
        <v>0</v>
      </c>
      <c r="U137" s="194">
        <f t="shared" si="43"/>
        <v>0</v>
      </c>
      <c r="V137" s="194">
        <f t="shared" si="44"/>
        <v>0</v>
      </c>
      <c r="W137" s="750" t="s">
        <v>460</v>
      </c>
      <c r="X137" s="194">
        <f>+'saisie N2 Pr'!Y137</f>
        <v>0</v>
      </c>
      <c r="Y137" s="194">
        <f>+'saisie N2 Pr'!Z137</f>
        <v>0</v>
      </c>
      <c r="Z137" s="194">
        <f>+'saisie N2 Pr'!AA137</f>
        <v>0</v>
      </c>
      <c r="AA137" s="194">
        <f>+'saisie N2 Pr'!AB137</f>
        <v>0</v>
      </c>
      <c r="AB137" s="194">
        <f t="shared" si="45"/>
        <v>0</v>
      </c>
      <c r="AC137" s="194">
        <f>+'saisie N2 Pr'!AD137</f>
        <v>0</v>
      </c>
      <c r="AD137" s="194">
        <f>+'saisie N2 Pr'!AE137</f>
        <v>0</v>
      </c>
      <c r="AE137" s="194">
        <f>+'saisie N2 Pr'!AG137</f>
        <v>0</v>
      </c>
      <c r="AF137" s="194">
        <f>+'saisie N2 Pr'!AH137</f>
        <v>0</v>
      </c>
      <c r="AG137" s="194">
        <f>+'saisie N2 Pr'!AI137</f>
        <v>0</v>
      </c>
      <c r="AH137" s="194">
        <f>+'saisie N2 Pr'!AJ137</f>
        <v>0</v>
      </c>
      <c r="AI137" s="194">
        <f t="shared" si="46"/>
        <v>0</v>
      </c>
      <c r="AJ137" s="194">
        <f t="shared" ref="AJ137:AJ153" si="47">+AK137+AL137</f>
        <v>0</v>
      </c>
      <c r="AK137" s="194">
        <f>+'saisie N2 Pr'!AN137</f>
        <v>0</v>
      </c>
      <c r="AL137" s="194">
        <f>+'saisie N2 Pr'!AO137</f>
        <v>0</v>
      </c>
    </row>
    <row r="138" spans="1:38" ht="14.45" customHeight="1">
      <c r="A138" s="187" t="s">
        <v>461</v>
      </c>
      <c r="B138" s="187">
        <f>+'saisie N2 Pr'!B138+'saisie N2 Pr'!C138</f>
        <v>671</v>
      </c>
      <c r="C138" s="187">
        <f>+'saisie N2 Pr'!C138</f>
        <v>324</v>
      </c>
      <c r="D138" s="187">
        <f>+'saisie N2 Pr'!D138+'saisie N2 Pr'!E138</f>
        <v>637</v>
      </c>
      <c r="E138" s="187">
        <f>+'saisie N2 Pr'!E138</f>
        <v>286</v>
      </c>
      <c r="F138" s="187">
        <f>+'saisie N2 Pr'!F138+'saisie N2 Pr'!G138</f>
        <v>462</v>
      </c>
      <c r="G138" s="187">
        <f>+'saisie N2 Pr'!G138</f>
        <v>216</v>
      </c>
      <c r="H138" s="187">
        <f>+'saisie N2 Pr'!H138+'saisie N2 Pr'!I138</f>
        <v>898</v>
      </c>
      <c r="I138" s="187">
        <f>+'saisie N2 Pr'!I138</f>
        <v>448</v>
      </c>
      <c r="J138" s="194">
        <f t="shared" si="41"/>
        <v>2668</v>
      </c>
      <c r="K138" s="194">
        <f t="shared" si="42"/>
        <v>1274</v>
      </c>
      <c r="L138" s="750" t="s">
        <v>461</v>
      </c>
      <c r="M138" s="187">
        <f>+'saisie N2 Pr'!M138+'saisie N2 Pr'!N138</f>
        <v>30</v>
      </c>
      <c r="N138" s="187">
        <f>+'saisie N2 Pr'!N138</f>
        <v>18</v>
      </c>
      <c r="O138" s="187">
        <f>+'saisie N2 Pr'!O138+'saisie N2 Pr'!P138</f>
        <v>11</v>
      </c>
      <c r="P138" s="187">
        <f>+'saisie N2 Pr'!P138</f>
        <v>6</v>
      </c>
      <c r="Q138" s="187">
        <f>+'saisie N2 Pr'!Q138+'saisie N2 Pr'!R138</f>
        <v>16</v>
      </c>
      <c r="R138" s="187">
        <f>+'saisie N2 Pr'!R138</f>
        <v>4</v>
      </c>
      <c r="S138" s="187">
        <f>+'saisie N2 Pr'!S138+'saisie N2 Pr'!T138</f>
        <v>176</v>
      </c>
      <c r="T138" s="187">
        <f>+'saisie N2 Pr'!T138</f>
        <v>87</v>
      </c>
      <c r="U138" s="194">
        <f t="shared" si="43"/>
        <v>233</v>
      </c>
      <c r="V138" s="194">
        <f t="shared" si="44"/>
        <v>115</v>
      </c>
      <c r="W138" s="750" t="s">
        <v>461</v>
      </c>
      <c r="X138" s="194">
        <f>+'saisie N2 Pr'!Y138</f>
        <v>17</v>
      </c>
      <c r="Y138" s="194">
        <f>+'saisie N2 Pr'!Z138</f>
        <v>15</v>
      </c>
      <c r="Z138" s="194">
        <f>+'saisie N2 Pr'!AA138</f>
        <v>15</v>
      </c>
      <c r="AA138" s="194">
        <f>+'saisie N2 Pr'!AB138</f>
        <v>18</v>
      </c>
      <c r="AB138" s="194">
        <f t="shared" si="45"/>
        <v>65</v>
      </c>
      <c r="AC138" s="194">
        <f>+'saisie N2 Pr'!AD138</f>
        <v>76</v>
      </c>
      <c r="AD138" s="194">
        <f>+'saisie N2 Pr'!AE138</f>
        <v>71</v>
      </c>
      <c r="AE138" s="194">
        <f>+'saisie N2 Pr'!AG138</f>
        <v>108</v>
      </c>
      <c r="AF138" s="194">
        <f>+'saisie N2 Pr'!AH138</f>
        <v>0</v>
      </c>
      <c r="AG138" s="194">
        <f>+'saisie N2 Pr'!AI138</f>
        <v>0</v>
      </c>
      <c r="AH138" s="194">
        <f>+'saisie N2 Pr'!AJ138</f>
        <v>0</v>
      </c>
      <c r="AI138" s="194">
        <f t="shared" si="46"/>
        <v>108</v>
      </c>
      <c r="AJ138" s="194">
        <f t="shared" si="47"/>
        <v>12</v>
      </c>
      <c r="AK138" s="194">
        <f>+'saisie N2 Pr'!AN138</f>
        <v>12</v>
      </c>
      <c r="AL138" s="194">
        <f>+'saisie N2 Pr'!AO138</f>
        <v>0</v>
      </c>
    </row>
    <row r="139" spans="1:38" ht="14.45" customHeight="1">
      <c r="A139" s="187" t="s">
        <v>462</v>
      </c>
      <c r="B139" s="187">
        <f>+'saisie N2 Pr'!B139+'saisie N2 Pr'!C139</f>
        <v>258</v>
      </c>
      <c r="C139" s="187">
        <f>+'saisie N2 Pr'!C139</f>
        <v>127</v>
      </c>
      <c r="D139" s="187">
        <f>+'saisie N2 Pr'!D139+'saisie N2 Pr'!E139</f>
        <v>201</v>
      </c>
      <c r="E139" s="187">
        <f>+'saisie N2 Pr'!E139</f>
        <v>89</v>
      </c>
      <c r="F139" s="187">
        <f>+'saisie N2 Pr'!F139+'saisie N2 Pr'!G139</f>
        <v>140</v>
      </c>
      <c r="G139" s="187">
        <f>+'saisie N2 Pr'!G139</f>
        <v>73</v>
      </c>
      <c r="H139" s="187">
        <f>+'saisie N2 Pr'!H139+'saisie N2 Pr'!I139</f>
        <v>156</v>
      </c>
      <c r="I139" s="187">
        <f>+'saisie N2 Pr'!I139</f>
        <v>73</v>
      </c>
      <c r="J139" s="194">
        <f t="shared" si="41"/>
        <v>755</v>
      </c>
      <c r="K139" s="194">
        <f t="shared" si="42"/>
        <v>362</v>
      </c>
      <c r="L139" s="750" t="s">
        <v>462</v>
      </c>
      <c r="M139" s="187">
        <f>+'saisie N2 Pr'!M139+'saisie N2 Pr'!N139</f>
        <v>20</v>
      </c>
      <c r="N139" s="187">
        <f>+'saisie N2 Pr'!N139</f>
        <v>12</v>
      </c>
      <c r="O139" s="187">
        <f>+'saisie N2 Pr'!O139+'saisie N2 Pr'!P139</f>
        <v>10</v>
      </c>
      <c r="P139" s="187">
        <f>+'saisie N2 Pr'!P139</f>
        <v>5</v>
      </c>
      <c r="Q139" s="187">
        <f>+'saisie N2 Pr'!Q139+'saisie N2 Pr'!R139</f>
        <v>13</v>
      </c>
      <c r="R139" s="187">
        <f>+'saisie N2 Pr'!R139</f>
        <v>7</v>
      </c>
      <c r="S139" s="187">
        <f>+'saisie N2 Pr'!S139+'saisie N2 Pr'!T139</f>
        <v>30</v>
      </c>
      <c r="T139" s="187">
        <f>+'saisie N2 Pr'!T139</f>
        <v>14</v>
      </c>
      <c r="U139" s="194">
        <f t="shared" si="43"/>
        <v>73</v>
      </c>
      <c r="V139" s="194">
        <f t="shared" si="44"/>
        <v>38</v>
      </c>
      <c r="W139" s="750" t="s">
        <v>462</v>
      </c>
      <c r="X139" s="194">
        <f>+'saisie N2 Pr'!Y139</f>
        <v>8</v>
      </c>
      <c r="Y139" s="194">
        <f>+'saisie N2 Pr'!Z139</f>
        <v>7</v>
      </c>
      <c r="Z139" s="194">
        <f>+'saisie N2 Pr'!AA139</f>
        <v>7</v>
      </c>
      <c r="AA139" s="194">
        <f>+'saisie N2 Pr'!AB139</f>
        <v>7</v>
      </c>
      <c r="AB139" s="194">
        <f t="shared" si="45"/>
        <v>29</v>
      </c>
      <c r="AC139" s="194">
        <f>+'saisie N2 Pr'!AD139</f>
        <v>41</v>
      </c>
      <c r="AD139" s="194">
        <f>+'saisie N2 Pr'!AE139</f>
        <v>39</v>
      </c>
      <c r="AE139" s="194">
        <f>+'saisie N2 Pr'!AG139</f>
        <v>37</v>
      </c>
      <c r="AF139" s="194">
        <f>+'saisie N2 Pr'!AH139</f>
        <v>0</v>
      </c>
      <c r="AG139" s="194">
        <f>+'saisie N2 Pr'!AI139</f>
        <v>0</v>
      </c>
      <c r="AH139" s="194">
        <f>+'saisie N2 Pr'!AJ139</f>
        <v>7</v>
      </c>
      <c r="AI139" s="194">
        <f t="shared" si="46"/>
        <v>44</v>
      </c>
      <c r="AJ139" s="194">
        <f t="shared" si="47"/>
        <v>8</v>
      </c>
      <c r="AK139" s="194">
        <f>+'saisie N2 Pr'!AN139</f>
        <v>8</v>
      </c>
      <c r="AL139" s="194">
        <f>+'saisie N2 Pr'!AO139</f>
        <v>0</v>
      </c>
    </row>
    <row r="140" spans="1:38" ht="14.45" customHeight="1">
      <c r="A140" s="187" t="s">
        <v>463</v>
      </c>
      <c r="B140" s="187">
        <f>+'saisie N2 Pr'!B140+'saisie N2 Pr'!C140</f>
        <v>66</v>
      </c>
      <c r="C140" s="187">
        <f>+'saisie N2 Pr'!C140</f>
        <v>25</v>
      </c>
      <c r="D140" s="187">
        <f>+'saisie N2 Pr'!D140+'saisie N2 Pr'!E140</f>
        <v>45</v>
      </c>
      <c r="E140" s="187">
        <f>+'saisie N2 Pr'!E140</f>
        <v>17</v>
      </c>
      <c r="F140" s="187">
        <f>+'saisie N2 Pr'!F140+'saisie N2 Pr'!G140</f>
        <v>53</v>
      </c>
      <c r="G140" s="187">
        <f>+'saisie N2 Pr'!G140</f>
        <v>14</v>
      </c>
      <c r="H140" s="187">
        <f>+'saisie N2 Pr'!H140+'saisie N2 Pr'!I140</f>
        <v>50</v>
      </c>
      <c r="I140" s="187">
        <f>+'saisie N2 Pr'!I140</f>
        <v>20</v>
      </c>
      <c r="J140" s="194">
        <f t="shared" si="41"/>
        <v>214</v>
      </c>
      <c r="K140" s="194">
        <f t="shared" si="42"/>
        <v>76</v>
      </c>
      <c r="L140" s="750" t="s">
        <v>463</v>
      </c>
      <c r="M140" s="187">
        <f>+'saisie N2 Pr'!M140+'saisie N2 Pr'!N140</f>
        <v>2</v>
      </c>
      <c r="N140" s="187">
        <f>+'saisie N2 Pr'!N140</f>
        <v>1</v>
      </c>
      <c r="O140" s="187">
        <f>+'saisie N2 Pr'!O140+'saisie N2 Pr'!P140</f>
        <v>3</v>
      </c>
      <c r="P140" s="187">
        <f>+'saisie N2 Pr'!P140</f>
        <v>2</v>
      </c>
      <c r="Q140" s="187">
        <f>+'saisie N2 Pr'!Q140+'saisie N2 Pr'!R140</f>
        <v>10</v>
      </c>
      <c r="R140" s="187">
        <f>+'saisie N2 Pr'!R140</f>
        <v>2</v>
      </c>
      <c r="S140" s="187">
        <f>+'saisie N2 Pr'!S140+'saisie N2 Pr'!T140</f>
        <v>17</v>
      </c>
      <c r="T140" s="187">
        <f>+'saisie N2 Pr'!T140</f>
        <v>7</v>
      </c>
      <c r="U140" s="194">
        <f t="shared" si="43"/>
        <v>32</v>
      </c>
      <c r="V140" s="194">
        <f t="shared" si="44"/>
        <v>12</v>
      </c>
      <c r="W140" s="750" t="s">
        <v>463</v>
      </c>
      <c r="X140" s="194">
        <f>+'saisie N2 Pr'!Y140</f>
        <v>2</v>
      </c>
      <c r="Y140" s="194">
        <f>+'saisie N2 Pr'!Z140</f>
        <v>1</v>
      </c>
      <c r="Z140" s="194">
        <f>+'saisie N2 Pr'!AA140</f>
        <v>1</v>
      </c>
      <c r="AA140" s="194">
        <f>+'saisie N2 Pr'!AB140</f>
        <v>1</v>
      </c>
      <c r="AB140" s="194">
        <f t="shared" si="45"/>
        <v>5</v>
      </c>
      <c r="AC140" s="194">
        <f>+'saisie N2 Pr'!AD140</f>
        <v>5</v>
      </c>
      <c r="AD140" s="194">
        <f>+'saisie N2 Pr'!AE140</f>
        <v>5</v>
      </c>
      <c r="AE140" s="194">
        <f>+'saisie N2 Pr'!AG140</f>
        <v>5</v>
      </c>
      <c r="AF140" s="194">
        <f>+'saisie N2 Pr'!AH140</f>
        <v>0</v>
      </c>
      <c r="AG140" s="194">
        <f>+'saisie N2 Pr'!AI140</f>
        <v>0</v>
      </c>
      <c r="AH140" s="194">
        <f>+'saisie N2 Pr'!AJ140</f>
        <v>1</v>
      </c>
      <c r="AI140" s="194">
        <f t="shared" si="46"/>
        <v>6</v>
      </c>
      <c r="AJ140" s="194">
        <f t="shared" si="47"/>
        <v>1</v>
      </c>
      <c r="AK140" s="194">
        <f>+'saisie N2 Pr'!AN140</f>
        <v>1</v>
      </c>
      <c r="AL140" s="194">
        <f>+'saisie N2 Pr'!AO140</f>
        <v>0</v>
      </c>
    </row>
    <row r="141" spans="1:38" ht="14.45" customHeight="1">
      <c r="A141" s="187" t="s">
        <v>464</v>
      </c>
      <c r="B141" s="187">
        <f>+'saisie N2 Pr'!B141+'saisie N2 Pr'!C141</f>
        <v>0</v>
      </c>
      <c r="C141" s="187">
        <f>+'saisie N2 Pr'!C141</f>
        <v>0</v>
      </c>
      <c r="D141" s="187">
        <f>+'saisie N2 Pr'!D141+'saisie N2 Pr'!E141</f>
        <v>0</v>
      </c>
      <c r="E141" s="187">
        <f>+'saisie N2 Pr'!E141</f>
        <v>0</v>
      </c>
      <c r="F141" s="187">
        <f>+'saisie N2 Pr'!F141+'saisie N2 Pr'!G141</f>
        <v>0</v>
      </c>
      <c r="G141" s="187">
        <f>+'saisie N2 Pr'!G141</f>
        <v>0</v>
      </c>
      <c r="H141" s="187">
        <f>+'saisie N2 Pr'!H141+'saisie N2 Pr'!I141</f>
        <v>0</v>
      </c>
      <c r="I141" s="187">
        <f>+'saisie N2 Pr'!I141</f>
        <v>0</v>
      </c>
      <c r="J141" s="194">
        <f t="shared" si="41"/>
        <v>0</v>
      </c>
      <c r="K141" s="194">
        <f t="shared" si="42"/>
        <v>0</v>
      </c>
      <c r="L141" s="750" t="s">
        <v>464</v>
      </c>
      <c r="M141" s="187">
        <f>+'saisie N2 Pr'!M141+'saisie N2 Pr'!N141</f>
        <v>0</v>
      </c>
      <c r="N141" s="187">
        <f>+'saisie N2 Pr'!N141</f>
        <v>0</v>
      </c>
      <c r="O141" s="187">
        <f>+'saisie N2 Pr'!O141+'saisie N2 Pr'!P141</f>
        <v>0</v>
      </c>
      <c r="P141" s="187">
        <f>+'saisie N2 Pr'!P141</f>
        <v>0</v>
      </c>
      <c r="Q141" s="187">
        <f>+'saisie N2 Pr'!Q141+'saisie N2 Pr'!R141</f>
        <v>0</v>
      </c>
      <c r="R141" s="187">
        <f>+'saisie N2 Pr'!R141</f>
        <v>0</v>
      </c>
      <c r="S141" s="187">
        <f>+'saisie N2 Pr'!S141+'saisie N2 Pr'!T141</f>
        <v>0</v>
      </c>
      <c r="T141" s="187">
        <f>+'saisie N2 Pr'!T141</f>
        <v>0</v>
      </c>
      <c r="U141" s="194">
        <f t="shared" si="43"/>
        <v>0</v>
      </c>
      <c r="V141" s="194">
        <f t="shared" si="44"/>
        <v>0</v>
      </c>
      <c r="W141" s="750" t="s">
        <v>464</v>
      </c>
      <c r="X141" s="194">
        <f>+'saisie N2 Pr'!Y141</f>
        <v>0</v>
      </c>
      <c r="Y141" s="194">
        <f>+'saisie N2 Pr'!Z141</f>
        <v>0</v>
      </c>
      <c r="Z141" s="194">
        <f>+'saisie N2 Pr'!AA141</f>
        <v>0</v>
      </c>
      <c r="AA141" s="194">
        <f>+'saisie N2 Pr'!AB141</f>
        <v>0</v>
      </c>
      <c r="AB141" s="194">
        <f t="shared" si="45"/>
        <v>0</v>
      </c>
      <c r="AC141" s="194">
        <f>+'saisie N2 Pr'!AD141</f>
        <v>0</v>
      </c>
      <c r="AD141" s="194">
        <f>+'saisie N2 Pr'!AE141</f>
        <v>0</v>
      </c>
      <c r="AE141" s="194">
        <f>+'saisie N2 Pr'!AG141</f>
        <v>0</v>
      </c>
      <c r="AF141" s="194">
        <f>+'saisie N2 Pr'!AH141</f>
        <v>0</v>
      </c>
      <c r="AG141" s="194">
        <f>+'saisie N2 Pr'!AI141</f>
        <v>0</v>
      </c>
      <c r="AH141" s="194">
        <f>+'saisie N2 Pr'!AJ141</f>
        <v>0</v>
      </c>
      <c r="AI141" s="194">
        <f t="shared" si="46"/>
        <v>0</v>
      </c>
      <c r="AJ141" s="194">
        <f t="shared" si="47"/>
        <v>0</v>
      </c>
      <c r="AK141" s="194">
        <f>+'saisie N2 Pr'!AN141</f>
        <v>0</v>
      </c>
      <c r="AL141" s="194">
        <f>+'saisie N2 Pr'!AO141</f>
        <v>0</v>
      </c>
    </row>
    <row r="142" spans="1:38" ht="14.45" customHeight="1">
      <c r="A142" s="187" t="s">
        <v>465</v>
      </c>
      <c r="B142" s="187">
        <f>+'saisie N2 Pr'!B142+'saisie N2 Pr'!C142</f>
        <v>0</v>
      </c>
      <c r="C142" s="187">
        <f>+'saisie N2 Pr'!C142</f>
        <v>0</v>
      </c>
      <c r="D142" s="187">
        <f>+'saisie N2 Pr'!D142+'saisie N2 Pr'!E142</f>
        <v>0</v>
      </c>
      <c r="E142" s="187">
        <f>+'saisie N2 Pr'!E142</f>
        <v>0</v>
      </c>
      <c r="F142" s="187">
        <f>+'saisie N2 Pr'!F142+'saisie N2 Pr'!G142</f>
        <v>0</v>
      </c>
      <c r="G142" s="187">
        <f>+'saisie N2 Pr'!G142</f>
        <v>0</v>
      </c>
      <c r="H142" s="187">
        <f>+'saisie N2 Pr'!H142+'saisie N2 Pr'!I142</f>
        <v>0</v>
      </c>
      <c r="I142" s="187">
        <f>+'saisie N2 Pr'!I142</f>
        <v>0</v>
      </c>
      <c r="J142" s="194">
        <f t="shared" si="41"/>
        <v>0</v>
      </c>
      <c r="K142" s="194">
        <f t="shared" si="42"/>
        <v>0</v>
      </c>
      <c r="L142" s="750" t="s">
        <v>465</v>
      </c>
      <c r="M142" s="187">
        <f>+'saisie N2 Pr'!M142+'saisie N2 Pr'!N142</f>
        <v>0</v>
      </c>
      <c r="N142" s="187">
        <f>+'saisie N2 Pr'!N142</f>
        <v>0</v>
      </c>
      <c r="O142" s="187">
        <f>+'saisie N2 Pr'!O142+'saisie N2 Pr'!P142</f>
        <v>0</v>
      </c>
      <c r="P142" s="187">
        <f>+'saisie N2 Pr'!P142</f>
        <v>0</v>
      </c>
      <c r="Q142" s="187">
        <f>+'saisie N2 Pr'!Q142+'saisie N2 Pr'!R142</f>
        <v>0</v>
      </c>
      <c r="R142" s="187">
        <f>+'saisie N2 Pr'!R142</f>
        <v>0</v>
      </c>
      <c r="S142" s="187">
        <f>+'saisie N2 Pr'!S142+'saisie N2 Pr'!T142</f>
        <v>0</v>
      </c>
      <c r="T142" s="187">
        <f>+'saisie N2 Pr'!T142</f>
        <v>0</v>
      </c>
      <c r="U142" s="194">
        <f t="shared" si="43"/>
        <v>0</v>
      </c>
      <c r="V142" s="194">
        <f t="shared" si="44"/>
        <v>0</v>
      </c>
      <c r="W142" s="750" t="s">
        <v>465</v>
      </c>
      <c r="X142" s="194">
        <f>+'saisie N2 Pr'!Y142</f>
        <v>0</v>
      </c>
      <c r="Y142" s="194">
        <f>+'saisie N2 Pr'!Z142</f>
        <v>0</v>
      </c>
      <c r="Z142" s="194">
        <f>+'saisie N2 Pr'!AA142</f>
        <v>0</v>
      </c>
      <c r="AA142" s="194">
        <f>+'saisie N2 Pr'!AB142</f>
        <v>0</v>
      </c>
      <c r="AB142" s="194">
        <f t="shared" si="45"/>
        <v>0</v>
      </c>
      <c r="AC142" s="194">
        <f>+'saisie N2 Pr'!AD142</f>
        <v>0</v>
      </c>
      <c r="AD142" s="194">
        <f>+'saisie N2 Pr'!AE142</f>
        <v>0</v>
      </c>
      <c r="AE142" s="194">
        <f>+'saisie N2 Pr'!AG142</f>
        <v>0</v>
      </c>
      <c r="AF142" s="194">
        <f>+'saisie N2 Pr'!AH142</f>
        <v>0</v>
      </c>
      <c r="AG142" s="194">
        <f>+'saisie N2 Pr'!AI142</f>
        <v>0</v>
      </c>
      <c r="AH142" s="194">
        <f>+'saisie N2 Pr'!AJ142</f>
        <v>0</v>
      </c>
      <c r="AI142" s="194">
        <f t="shared" si="46"/>
        <v>0</v>
      </c>
      <c r="AJ142" s="194">
        <f t="shared" si="47"/>
        <v>0</v>
      </c>
      <c r="AK142" s="194">
        <f>+'saisie N2 Pr'!AN142</f>
        <v>0</v>
      </c>
      <c r="AL142" s="194">
        <f>+'saisie N2 Pr'!AO142</f>
        <v>0</v>
      </c>
    </row>
    <row r="143" spans="1:38" ht="14.45" customHeight="1">
      <c r="A143" s="187" t="s">
        <v>561</v>
      </c>
      <c r="B143" s="187">
        <f>+'saisie N2 Pr'!B143+'saisie N2 Pr'!C143</f>
        <v>75</v>
      </c>
      <c r="C143" s="187">
        <f>+'saisie N2 Pr'!C143</f>
        <v>36</v>
      </c>
      <c r="D143" s="187">
        <f>+'saisie N2 Pr'!D143+'saisie N2 Pr'!E143</f>
        <v>22</v>
      </c>
      <c r="E143" s="187">
        <f>+'saisie N2 Pr'!E143</f>
        <v>10</v>
      </c>
      <c r="F143" s="187">
        <f>+'saisie N2 Pr'!F143+'saisie N2 Pr'!G143</f>
        <v>8</v>
      </c>
      <c r="G143" s="187">
        <f>+'saisie N2 Pr'!G143</f>
        <v>4</v>
      </c>
      <c r="H143" s="187">
        <f>+'saisie N2 Pr'!H143+'saisie N2 Pr'!I143</f>
        <v>14</v>
      </c>
      <c r="I143" s="187">
        <f>+'saisie N2 Pr'!I143</f>
        <v>7</v>
      </c>
      <c r="J143" s="194">
        <f t="shared" si="41"/>
        <v>119</v>
      </c>
      <c r="K143" s="194">
        <f t="shared" si="42"/>
        <v>57</v>
      </c>
      <c r="L143" s="750" t="s">
        <v>561</v>
      </c>
      <c r="M143" s="187">
        <f>+'saisie N2 Pr'!M143+'saisie N2 Pr'!N143</f>
        <v>3</v>
      </c>
      <c r="N143" s="187">
        <f>+'saisie N2 Pr'!N143</f>
        <v>1</v>
      </c>
      <c r="O143" s="187">
        <f>+'saisie N2 Pr'!O143+'saisie N2 Pr'!P143</f>
        <v>0</v>
      </c>
      <c r="P143" s="187">
        <f>+'saisie N2 Pr'!P143</f>
        <v>0</v>
      </c>
      <c r="Q143" s="187">
        <f>+'saisie N2 Pr'!Q143+'saisie N2 Pr'!R143</f>
        <v>0</v>
      </c>
      <c r="R143" s="187">
        <f>+'saisie N2 Pr'!R143</f>
        <v>0</v>
      </c>
      <c r="S143" s="187">
        <f>+'saisie N2 Pr'!S143+'saisie N2 Pr'!T143</f>
        <v>0</v>
      </c>
      <c r="T143" s="187">
        <f>+'saisie N2 Pr'!T143</f>
        <v>0</v>
      </c>
      <c r="U143" s="194">
        <f t="shared" si="43"/>
        <v>3</v>
      </c>
      <c r="V143" s="194">
        <f t="shared" si="44"/>
        <v>1</v>
      </c>
      <c r="W143" s="750" t="s">
        <v>561</v>
      </c>
      <c r="X143" s="194">
        <f>+'saisie N2 Pr'!Y143</f>
        <v>2</v>
      </c>
      <c r="Y143" s="194">
        <f>+'saisie N2 Pr'!Z143</f>
        <v>1</v>
      </c>
      <c r="Z143" s="194">
        <f>+'saisie N2 Pr'!AA143</f>
        <v>1</v>
      </c>
      <c r="AA143" s="194">
        <f>+'saisie N2 Pr'!AB143</f>
        <v>1</v>
      </c>
      <c r="AB143" s="194">
        <f t="shared" si="45"/>
        <v>5</v>
      </c>
      <c r="AC143" s="194">
        <f>+'saisie N2 Pr'!AD143</f>
        <v>3</v>
      </c>
      <c r="AD143" s="194">
        <f>+'saisie N2 Pr'!AE143</f>
        <v>3</v>
      </c>
      <c r="AE143" s="194">
        <f>+'saisie N2 Pr'!AG143</f>
        <v>9</v>
      </c>
      <c r="AF143" s="194">
        <f>+'saisie N2 Pr'!AH143</f>
        <v>0</v>
      </c>
      <c r="AG143" s="194">
        <f>+'saisie N2 Pr'!AI143</f>
        <v>0</v>
      </c>
      <c r="AH143" s="194">
        <f>+'saisie N2 Pr'!AJ143</f>
        <v>0</v>
      </c>
      <c r="AI143" s="194">
        <f t="shared" si="46"/>
        <v>9</v>
      </c>
      <c r="AJ143" s="194">
        <f t="shared" si="47"/>
        <v>1</v>
      </c>
      <c r="AK143" s="194">
        <f>+'saisie N2 Pr'!AN143</f>
        <v>1</v>
      </c>
      <c r="AL143" s="194">
        <f>+'saisie N2 Pr'!AO143</f>
        <v>0</v>
      </c>
    </row>
    <row r="144" spans="1:38" ht="14.45" customHeight="1">
      <c r="A144" s="187" t="s">
        <v>669</v>
      </c>
      <c r="B144" s="187">
        <f>+'saisie N2 Pr'!B144+'saisie N2 Pr'!C144</f>
        <v>471</v>
      </c>
      <c r="C144" s="187">
        <f>+'saisie N2 Pr'!C144</f>
        <v>254</v>
      </c>
      <c r="D144" s="187">
        <f>+'saisie N2 Pr'!D144+'saisie N2 Pr'!E144</f>
        <v>399</v>
      </c>
      <c r="E144" s="187">
        <f>+'saisie N2 Pr'!E144</f>
        <v>188</v>
      </c>
      <c r="F144" s="187">
        <f>+'saisie N2 Pr'!F144+'saisie N2 Pr'!G144</f>
        <v>244</v>
      </c>
      <c r="G144" s="187">
        <f>+'saisie N2 Pr'!G144</f>
        <v>140</v>
      </c>
      <c r="H144" s="187">
        <f>+'saisie N2 Pr'!H144+'saisie N2 Pr'!I144</f>
        <v>242</v>
      </c>
      <c r="I144" s="187">
        <f>+'saisie N2 Pr'!I144</f>
        <v>126</v>
      </c>
      <c r="J144" s="194">
        <f t="shared" si="41"/>
        <v>1356</v>
      </c>
      <c r="K144" s="194">
        <f t="shared" si="42"/>
        <v>708</v>
      </c>
      <c r="L144" s="750" t="s">
        <v>669</v>
      </c>
      <c r="M144" s="187">
        <f>+'saisie N2 Pr'!M144+'saisie N2 Pr'!N144</f>
        <v>59</v>
      </c>
      <c r="N144" s="187">
        <f>+'saisie N2 Pr'!N144</f>
        <v>30</v>
      </c>
      <c r="O144" s="187">
        <f>+'saisie N2 Pr'!O144+'saisie N2 Pr'!P144</f>
        <v>43</v>
      </c>
      <c r="P144" s="187">
        <f>+'saisie N2 Pr'!P144</f>
        <v>23</v>
      </c>
      <c r="Q144" s="187">
        <f>+'saisie N2 Pr'!Q144+'saisie N2 Pr'!R144</f>
        <v>31</v>
      </c>
      <c r="R144" s="187">
        <f>+'saisie N2 Pr'!R144</f>
        <v>19</v>
      </c>
      <c r="S144" s="187">
        <f>+'saisie N2 Pr'!S144+'saisie N2 Pr'!T144</f>
        <v>119</v>
      </c>
      <c r="T144" s="187">
        <f>+'saisie N2 Pr'!T144</f>
        <v>62</v>
      </c>
      <c r="U144" s="194">
        <f t="shared" si="43"/>
        <v>252</v>
      </c>
      <c r="V144" s="194">
        <f t="shared" si="44"/>
        <v>134</v>
      </c>
      <c r="W144" s="750" t="s">
        <v>669</v>
      </c>
      <c r="X144" s="194">
        <f>+'saisie N2 Pr'!Y144</f>
        <v>9</v>
      </c>
      <c r="Y144" s="194">
        <f>+'saisie N2 Pr'!Z144</f>
        <v>8</v>
      </c>
      <c r="Z144" s="194">
        <f>+'saisie N2 Pr'!AA144</f>
        <v>6</v>
      </c>
      <c r="AA144" s="194">
        <f>+'saisie N2 Pr'!AB144</f>
        <v>6</v>
      </c>
      <c r="AB144" s="194">
        <f t="shared" si="45"/>
        <v>29</v>
      </c>
      <c r="AC144" s="194">
        <f>+'saisie N2 Pr'!AD144</f>
        <v>35</v>
      </c>
      <c r="AD144" s="194">
        <f>+'saisie N2 Pr'!AE144</f>
        <v>35</v>
      </c>
      <c r="AE144" s="194">
        <f>+'saisie N2 Pr'!AG144</f>
        <v>46</v>
      </c>
      <c r="AF144" s="194">
        <f>+'saisie N2 Pr'!AH144</f>
        <v>0</v>
      </c>
      <c r="AG144" s="194">
        <f>+'saisie N2 Pr'!AI144</f>
        <v>0</v>
      </c>
      <c r="AH144" s="194">
        <f>+'saisie N2 Pr'!AJ144</f>
        <v>5</v>
      </c>
      <c r="AI144" s="194">
        <f t="shared" si="46"/>
        <v>51</v>
      </c>
      <c r="AJ144" s="194">
        <f t="shared" si="47"/>
        <v>5</v>
      </c>
      <c r="AK144" s="194">
        <f>+'saisie N2 Pr'!AN144</f>
        <v>5</v>
      </c>
      <c r="AL144" s="194">
        <f>+'saisie N2 Pr'!AO144</f>
        <v>0</v>
      </c>
    </row>
    <row r="145" spans="1:38" ht="14.45" customHeight="1">
      <c r="A145" s="187" t="s">
        <v>468</v>
      </c>
      <c r="B145" s="187">
        <f>+'saisie N2 Pr'!B145+'saisie N2 Pr'!C145</f>
        <v>0</v>
      </c>
      <c r="C145" s="187">
        <f>+'saisie N2 Pr'!C145</f>
        <v>0</v>
      </c>
      <c r="D145" s="187">
        <f>+'saisie N2 Pr'!D145+'saisie N2 Pr'!E145</f>
        <v>0</v>
      </c>
      <c r="E145" s="187">
        <f>+'saisie N2 Pr'!E145</f>
        <v>0</v>
      </c>
      <c r="F145" s="187">
        <f>+'saisie N2 Pr'!F145+'saisie N2 Pr'!G145</f>
        <v>0</v>
      </c>
      <c r="G145" s="187">
        <f>+'saisie N2 Pr'!G145</f>
        <v>0</v>
      </c>
      <c r="H145" s="187">
        <f>+'saisie N2 Pr'!H145+'saisie N2 Pr'!I145</f>
        <v>0</v>
      </c>
      <c r="I145" s="187">
        <f>+'saisie N2 Pr'!I145</f>
        <v>0</v>
      </c>
      <c r="J145" s="194">
        <f t="shared" si="41"/>
        <v>0</v>
      </c>
      <c r="K145" s="194">
        <f t="shared" si="42"/>
        <v>0</v>
      </c>
      <c r="L145" s="750" t="s">
        <v>468</v>
      </c>
      <c r="M145" s="187">
        <f>+'saisie N2 Pr'!M145+'saisie N2 Pr'!N145</f>
        <v>0</v>
      </c>
      <c r="N145" s="187">
        <f>+'saisie N2 Pr'!N145</f>
        <v>0</v>
      </c>
      <c r="O145" s="187">
        <f>+'saisie N2 Pr'!O145+'saisie N2 Pr'!P145</f>
        <v>0</v>
      </c>
      <c r="P145" s="187">
        <f>+'saisie N2 Pr'!P145</f>
        <v>0</v>
      </c>
      <c r="Q145" s="187">
        <f>+'saisie N2 Pr'!Q145+'saisie N2 Pr'!R145</f>
        <v>0</v>
      </c>
      <c r="R145" s="187">
        <f>+'saisie N2 Pr'!R145</f>
        <v>0</v>
      </c>
      <c r="S145" s="187">
        <f>+'saisie N2 Pr'!S145+'saisie N2 Pr'!T145</f>
        <v>0</v>
      </c>
      <c r="T145" s="187">
        <f>+'saisie N2 Pr'!T145</f>
        <v>0</v>
      </c>
      <c r="U145" s="194">
        <f t="shared" si="43"/>
        <v>0</v>
      </c>
      <c r="V145" s="194">
        <f t="shared" si="44"/>
        <v>0</v>
      </c>
      <c r="W145" s="750" t="s">
        <v>468</v>
      </c>
      <c r="X145" s="194">
        <f>+'saisie N2 Pr'!Y145</f>
        <v>0</v>
      </c>
      <c r="Y145" s="194">
        <f>+'saisie N2 Pr'!Z145</f>
        <v>0</v>
      </c>
      <c r="Z145" s="194">
        <f>+'saisie N2 Pr'!AA145</f>
        <v>0</v>
      </c>
      <c r="AA145" s="194">
        <f>+'saisie N2 Pr'!AB145</f>
        <v>0</v>
      </c>
      <c r="AB145" s="194">
        <f t="shared" si="45"/>
        <v>0</v>
      </c>
      <c r="AC145" s="194">
        <f>+'saisie N2 Pr'!AD145</f>
        <v>0</v>
      </c>
      <c r="AD145" s="194">
        <f>+'saisie N2 Pr'!AE145</f>
        <v>0</v>
      </c>
      <c r="AE145" s="194">
        <f>+'saisie N2 Pr'!AG145</f>
        <v>0</v>
      </c>
      <c r="AF145" s="194">
        <f>+'saisie N2 Pr'!AH145</f>
        <v>0</v>
      </c>
      <c r="AG145" s="194">
        <f>+'saisie N2 Pr'!AI145</f>
        <v>0</v>
      </c>
      <c r="AH145" s="194">
        <f>+'saisie N2 Pr'!AJ145</f>
        <v>0</v>
      </c>
      <c r="AI145" s="194">
        <f t="shared" si="46"/>
        <v>0</v>
      </c>
      <c r="AJ145" s="194">
        <f t="shared" si="47"/>
        <v>0</v>
      </c>
      <c r="AK145" s="194">
        <f>+'saisie N2 Pr'!AN145</f>
        <v>0</v>
      </c>
      <c r="AL145" s="194">
        <f>+'saisie N2 Pr'!AO145</f>
        <v>0</v>
      </c>
    </row>
    <row r="146" spans="1:38" ht="14.45" customHeight="1">
      <c r="A146" s="187" t="s">
        <v>469</v>
      </c>
      <c r="B146" s="187">
        <f>+'saisie N2 Pr'!B146+'saisie N2 Pr'!C146</f>
        <v>242</v>
      </c>
      <c r="C146" s="187">
        <f>+'saisie N2 Pr'!C146</f>
        <v>124</v>
      </c>
      <c r="D146" s="187">
        <f>+'saisie N2 Pr'!D146+'saisie N2 Pr'!E146</f>
        <v>119</v>
      </c>
      <c r="E146" s="187">
        <f>+'saisie N2 Pr'!E146</f>
        <v>46</v>
      </c>
      <c r="F146" s="187">
        <f>+'saisie N2 Pr'!F146+'saisie N2 Pr'!G146</f>
        <v>103</v>
      </c>
      <c r="G146" s="187">
        <f>+'saisie N2 Pr'!G146</f>
        <v>52</v>
      </c>
      <c r="H146" s="187">
        <f>+'saisie N2 Pr'!H146+'saisie N2 Pr'!I146</f>
        <v>114</v>
      </c>
      <c r="I146" s="187">
        <f>+'saisie N2 Pr'!I146</f>
        <v>57</v>
      </c>
      <c r="J146" s="194">
        <f t="shared" si="41"/>
        <v>578</v>
      </c>
      <c r="K146" s="194">
        <f t="shared" si="42"/>
        <v>279</v>
      </c>
      <c r="L146" s="750" t="s">
        <v>469</v>
      </c>
      <c r="M146" s="187">
        <f>+'saisie N2 Pr'!M146+'saisie N2 Pr'!N146</f>
        <v>45</v>
      </c>
      <c r="N146" s="187">
        <f>+'saisie N2 Pr'!N146</f>
        <v>18</v>
      </c>
      <c r="O146" s="187">
        <f>+'saisie N2 Pr'!O146+'saisie N2 Pr'!P146</f>
        <v>21</v>
      </c>
      <c r="P146" s="187">
        <f>+'saisie N2 Pr'!P146</f>
        <v>8</v>
      </c>
      <c r="Q146" s="187">
        <f>+'saisie N2 Pr'!Q146+'saisie N2 Pr'!R146</f>
        <v>23</v>
      </c>
      <c r="R146" s="187">
        <f>+'saisie N2 Pr'!R146</f>
        <v>9</v>
      </c>
      <c r="S146" s="187">
        <f>+'saisie N2 Pr'!S146+'saisie N2 Pr'!T146</f>
        <v>38</v>
      </c>
      <c r="T146" s="187">
        <f>+'saisie N2 Pr'!T146</f>
        <v>19</v>
      </c>
      <c r="U146" s="194">
        <f t="shared" si="43"/>
        <v>127</v>
      </c>
      <c r="V146" s="194">
        <f t="shared" si="44"/>
        <v>54</v>
      </c>
      <c r="W146" s="750" t="s">
        <v>469</v>
      </c>
      <c r="X146" s="194">
        <f>+'saisie N2 Pr'!Y146</f>
        <v>4</v>
      </c>
      <c r="Y146" s="194">
        <f>+'saisie N2 Pr'!Z146</f>
        <v>2</v>
      </c>
      <c r="Z146" s="194">
        <f>+'saisie N2 Pr'!AA146</f>
        <v>2</v>
      </c>
      <c r="AA146" s="194">
        <f>+'saisie N2 Pr'!AB146</f>
        <v>2</v>
      </c>
      <c r="AB146" s="194">
        <f t="shared" si="45"/>
        <v>10</v>
      </c>
      <c r="AC146" s="194">
        <f>+'saisie N2 Pr'!AD146</f>
        <v>7</v>
      </c>
      <c r="AD146" s="194">
        <f>+'saisie N2 Pr'!AE146</f>
        <v>7</v>
      </c>
      <c r="AE146" s="194">
        <f>+'saisie N2 Pr'!AG146</f>
        <v>12</v>
      </c>
      <c r="AF146" s="194">
        <f>+'saisie N2 Pr'!AH146</f>
        <v>0</v>
      </c>
      <c r="AG146" s="194">
        <f>+'saisie N2 Pr'!AI146</f>
        <v>13</v>
      </c>
      <c r="AH146" s="194">
        <f>+'saisie N2 Pr'!AJ146</f>
        <v>1</v>
      </c>
      <c r="AI146" s="194">
        <f t="shared" si="46"/>
        <v>13</v>
      </c>
      <c r="AJ146" s="194">
        <f t="shared" si="47"/>
        <v>2</v>
      </c>
      <c r="AK146" s="194">
        <f>+'saisie N2 Pr'!AN146</f>
        <v>2</v>
      </c>
      <c r="AL146" s="194">
        <f>+'saisie N2 Pr'!AO146</f>
        <v>0</v>
      </c>
    </row>
    <row r="147" spans="1:38" ht="14.45" customHeight="1">
      <c r="A147" s="187" t="s">
        <v>470</v>
      </c>
      <c r="B147" s="187">
        <f>+'saisie N2 Pr'!B147+'saisie N2 Pr'!C147</f>
        <v>327</v>
      </c>
      <c r="C147" s="187">
        <f>+'saisie N2 Pr'!C147</f>
        <v>167</v>
      </c>
      <c r="D147" s="187">
        <f>+'saisie N2 Pr'!D147+'saisie N2 Pr'!E147</f>
        <v>285</v>
      </c>
      <c r="E147" s="187">
        <f>+'saisie N2 Pr'!E147</f>
        <v>136</v>
      </c>
      <c r="F147" s="187">
        <f>+'saisie N2 Pr'!F147+'saisie N2 Pr'!G147</f>
        <v>183</v>
      </c>
      <c r="G147" s="187">
        <f>+'saisie N2 Pr'!G147</f>
        <v>77</v>
      </c>
      <c r="H147" s="187">
        <f>+'saisie N2 Pr'!H147+'saisie N2 Pr'!I147</f>
        <v>294</v>
      </c>
      <c r="I147" s="187">
        <f>+'saisie N2 Pr'!I147</f>
        <v>121</v>
      </c>
      <c r="J147" s="194">
        <f t="shared" si="41"/>
        <v>1089</v>
      </c>
      <c r="K147" s="194">
        <f t="shared" si="42"/>
        <v>501</v>
      </c>
      <c r="L147" s="750" t="s">
        <v>470</v>
      </c>
      <c r="M147" s="187">
        <f>+'saisie N2 Pr'!M147+'saisie N2 Pr'!N147</f>
        <v>34</v>
      </c>
      <c r="N147" s="187">
        <f>+'saisie N2 Pr'!N147</f>
        <v>17</v>
      </c>
      <c r="O147" s="187">
        <f>+'saisie N2 Pr'!O147+'saisie N2 Pr'!P147</f>
        <v>19</v>
      </c>
      <c r="P147" s="187">
        <f>+'saisie N2 Pr'!P147</f>
        <v>12</v>
      </c>
      <c r="Q147" s="187">
        <f>+'saisie N2 Pr'!Q147+'saisie N2 Pr'!R147</f>
        <v>13</v>
      </c>
      <c r="R147" s="187">
        <f>+'saisie N2 Pr'!R147</f>
        <v>4</v>
      </c>
      <c r="S147" s="187">
        <f>+'saisie N2 Pr'!S147+'saisie N2 Pr'!T147</f>
        <v>104</v>
      </c>
      <c r="T147" s="187">
        <f>+'saisie N2 Pr'!T147</f>
        <v>44</v>
      </c>
      <c r="U147" s="194">
        <f t="shared" si="43"/>
        <v>170</v>
      </c>
      <c r="V147" s="194">
        <f t="shared" si="44"/>
        <v>77</v>
      </c>
      <c r="W147" s="750" t="s">
        <v>470</v>
      </c>
      <c r="X147" s="194">
        <f>+'saisie N2 Pr'!Y147</f>
        <v>5</v>
      </c>
      <c r="Y147" s="194">
        <f>+'saisie N2 Pr'!Z147</f>
        <v>5</v>
      </c>
      <c r="Z147" s="194">
        <f>+'saisie N2 Pr'!AA147</f>
        <v>4</v>
      </c>
      <c r="AA147" s="194">
        <f>+'saisie N2 Pr'!AB147</f>
        <v>5</v>
      </c>
      <c r="AB147" s="194">
        <f t="shared" si="45"/>
        <v>19</v>
      </c>
      <c r="AC147" s="194">
        <f>+'saisie N2 Pr'!AD147</f>
        <v>18</v>
      </c>
      <c r="AD147" s="194">
        <f>+'saisie N2 Pr'!AE147</f>
        <v>18</v>
      </c>
      <c r="AE147" s="194">
        <f>+'saisie N2 Pr'!AG147</f>
        <v>17</v>
      </c>
      <c r="AF147" s="194">
        <f>+'saisie N2 Pr'!AH147</f>
        <v>0</v>
      </c>
      <c r="AG147" s="194">
        <f>+'saisie N2 Pr'!AI147</f>
        <v>0</v>
      </c>
      <c r="AH147" s="194">
        <f>+'saisie N2 Pr'!AJ147</f>
        <v>4</v>
      </c>
      <c r="AI147" s="194">
        <f t="shared" si="46"/>
        <v>21</v>
      </c>
      <c r="AJ147" s="194">
        <f t="shared" si="47"/>
        <v>3</v>
      </c>
      <c r="AK147" s="194">
        <f>+'saisie N2 Pr'!AN147</f>
        <v>3</v>
      </c>
      <c r="AL147" s="194">
        <f>+'saisie N2 Pr'!AO147</f>
        <v>0</v>
      </c>
    </row>
    <row r="148" spans="1:38" ht="14.45" customHeight="1">
      <c r="A148" s="187" t="s">
        <v>471</v>
      </c>
      <c r="B148" s="187">
        <f>+'saisie N2 Pr'!B148+'saisie N2 Pr'!C148</f>
        <v>0</v>
      </c>
      <c r="C148" s="187">
        <f>+'saisie N2 Pr'!C148</f>
        <v>0</v>
      </c>
      <c r="D148" s="187">
        <f>+'saisie N2 Pr'!D148+'saisie N2 Pr'!E148</f>
        <v>0</v>
      </c>
      <c r="E148" s="187">
        <f>+'saisie N2 Pr'!E148</f>
        <v>0</v>
      </c>
      <c r="F148" s="187">
        <f>+'saisie N2 Pr'!F148+'saisie N2 Pr'!G148</f>
        <v>0</v>
      </c>
      <c r="G148" s="187">
        <f>+'saisie N2 Pr'!G148</f>
        <v>0</v>
      </c>
      <c r="H148" s="187">
        <f>+'saisie N2 Pr'!H148+'saisie N2 Pr'!I148</f>
        <v>0</v>
      </c>
      <c r="I148" s="187">
        <f>+'saisie N2 Pr'!I148</f>
        <v>0</v>
      </c>
      <c r="J148" s="194">
        <f t="shared" si="41"/>
        <v>0</v>
      </c>
      <c r="K148" s="194">
        <f t="shared" si="42"/>
        <v>0</v>
      </c>
      <c r="L148" s="750" t="s">
        <v>471</v>
      </c>
      <c r="M148" s="187">
        <f>+'saisie N2 Pr'!M148+'saisie N2 Pr'!N148</f>
        <v>0</v>
      </c>
      <c r="N148" s="187">
        <f>+'saisie N2 Pr'!N148</f>
        <v>0</v>
      </c>
      <c r="O148" s="187">
        <f>+'saisie N2 Pr'!O148+'saisie N2 Pr'!P148</f>
        <v>0</v>
      </c>
      <c r="P148" s="187">
        <f>+'saisie N2 Pr'!P148</f>
        <v>0</v>
      </c>
      <c r="Q148" s="187">
        <f>+'saisie N2 Pr'!Q148+'saisie N2 Pr'!R148</f>
        <v>0</v>
      </c>
      <c r="R148" s="187">
        <f>+'saisie N2 Pr'!R148</f>
        <v>0</v>
      </c>
      <c r="S148" s="187">
        <f>+'saisie N2 Pr'!S148+'saisie N2 Pr'!T148</f>
        <v>0</v>
      </c>
      <c r="T148" s="187">
        <f>+'saisie N2 Pr'!T148</f>
        <v>0</v>
      </c>
      <c r="U148" s="194">
        <f t="shared" si="43"/>
        <v>0</v>
      </c>
      <c r="V148" s="194">
        <f t="shared" si="44"/>
        <v>0</v>
      </c>
      <c r="W148" s="750" t="s">
        <v>471</v>
      </c>
      <c r="X148" s="194">
        <f>+'saisie N2 Pr'!Y148</f>
        <v>0</v>
      </c>
      <c r="Y148" s="194">
        <f>+'saisie N2 Pr'!Z148</f>
        <v>0</v>
      </c>
      <c r="Z148" s="194">
        <f>+'saisie N2 Pr'!AA148</f>
        <v>0</v>
      </c>
      <c r="AA148" s="194">
        <f>+'saisie N2 Pr'!AB148</f>
        <v>0</v>
      </c>
      <c r="AB148" s="194">
        <f t="shared" si="45"/>
        <v>0</v>
      </c>
      <c r="AC148" s="194">
        <f>+'saisie N2 Pr'!AD148</f>
        <v>0</v>
      </c>
      <c r="AD148" s="194">
        <f>+'saisie N2 Pr'!AE148</f>
        <v>0</v>
      </c>
      <c r="AE148" s="194">
        <f>+'saisie N2 Pr'!AG148</f>
        <v>0</v>
      </c>
      <c r="AF148" s="194">
        <f>+'saisie N2 Pr'!AH148</f>
        <v>0</v>
      </c>
      <c r="AG148" s="194">
        <f>+'saisie N2 Pr'!AI148</f>
        <v>0</v>
      </c>
      <c r="AH148" s="194">
        <f>+'saisie N2 Pr'!AJ148</f>
        <v>0</v>
      </c>
      <c r="AI148" s="194">
        <f t="shared" si="46"/>
        <v>0</v>
      </c>
      <c r="AJ148" s="194">
        <f t="shared" si="47"/>
        <v>1</v>
      </c>
      <c r="AK148" s="194">
        <f>+'saisie N2 Pr'!AN148</f>
        <v>1</v>
      </c>
      <c r="AL148" s="194">
        <f>+'saisie N2 Pr'!AO148</f>
        <v>0</v>
      </c>
    </row>
    <row r="149" spans="1:38" ht="14.45" customHeight="1">
      <c r="A149" s="187" t="s">
        <v>472</v>
      </c>
      <c r="B149" s="187">
        <f>+'saisie N2 Pr'!B149+'saisie N2 Pr'!C149</f>
        <v>499</v>
      </c>
      <c r="C149" s="187">
        <f>+'saisie N2 Pr'!C149</f>
        <v>273</v>
      </c>
      <c r="D149" s="187">
        <f>+'saisie N2 Pr'!D149+'saisie N2 Pr'!E149</f>
        <v>542</v>
      </c>
      <c r="E149" s="187">
        <f>+'saisie N2 Pr'!E149</f>
        <v>275</v>
      </c>
      <c r="F149" s="187">
        <f>+'saisie N2 Pr'!F149+'saisie N2 Pr'!G149</f>
        <v>370</v>
      </c>
      <c r="G149" s="187">
        <f>+'saisie N2 Pr'!G149</f>
        <v>187</v>
      </c>
      <c r="H149" s="187">
        <f>+'saisie N2 Pr'!H149+'saisie N2 Pr'!I149</f>
        <v>498</v>
      </c>
      <c r="I149" s="187">
        <f>+'saisie N2 Pr'!I149</f>
        <v>261</v>
      </c>
      <c r="J149" s="194">
        <f t="shared" si="41"/>
        <v>1909</v>
      </c>
      <c r="K149" s="194">
        <f t="shared" si="42"/>
        <v>996</v>
      </c>
      <c r="L149" s="750" t="s">
        <v>472</v>
      </c>
      <c r="M149" s="187">
        <f>+'saisie N2 Pr'!M149+'saisie N2 Pr'!N149</f>
        <v>69</v>
      </c>
      <c r="N149" s="187">
        <f>+'saisie N2 Pr'!N149</f>
        <v>37</v>
      </c>
      <c r="O149" s="187">
        <f>+'saisie N2 Pr'!O149+'saisie N2 Pr'!P149</f>
        <v>54</v>
      </c>
      <c r="P149" s="187">
        <f>+'saisie N2 Pr'!P149</f>
        <v>27</v>
      </c>
      <c r="Q149" s="187">
        <f>+'saisie N2 Pr'!Q149+'saisie N2 Pr'!R149</f>
        <v>30</v>
      </c>
      <c r="R149" s="187">
        <f>+'saisie N2 Pr'!R149</f>
        <v>17</v>
      </c>
      <c r="S149" s="187">
        <f>+'saisie N2 Pr'!S149+'saisie N2 Pr'!T149</f>
        <v>128</v>
      </c>
      <c r="T149" s="187">
        <f>+'saisie N2 Pr'!T149</f>
        <v>76</v>
      </c>
      <c r="U149" s="194">
        <f t="shared" si="43"/>
        <v>281</v>
      </c>
      <c r="V149" s="194">
        <f t="shared" si="44"/>
        <v>157</v>
      </c>
      <c r="W149" s="750" t="s">
        <v>472</v>
      </c>
      <c r="X149" s="194">
        <f>+'saisie N2 Pr'!Y149</f>
        <v>11</v>
      </c>
      <c r="Y149" s="194">
        <f>+'saisie N2 Pr'!Z149</f>
        <v>12</v>
      </c>
      <c r="Z149" s="194">
        <f>+'saisie N2 Pr'!AA149</f>
        <v>9</v>
      </c>
      <c r="AA149" s="194">
        <f>+'saisie N2 Pr'!AB149</f>
        <v>11</v>
      </c>
      <c r="AB149" s="194">
        <f t="shared" si="45"/>
        <v>43</v>
      </c>
      <c r="AC149" s="194">
        <f>+'saisie N2 Pr'!AD149</f>
        <v>56</v>
      </c>
      <c r="AD149" s="194">
        <f>+'saisie N2 Pr'!AE149</f>
        <v>49</v>
      </c>
      <c r="AE149" s="194">
        <f>+'saisie N2 Pr'!AG149</f>
        <v>80</v>
      </c>
      <c r="AF149" s="194">
        <f>+'saisie N2 Pr'!AH149</f>
        <v>0</v>
      </c>
      <c r="AG149" s="194">
        <f>+'saisie N2 Pr'!AI149</f>
        <v>0</v>
      </c>
      <c r="AH149" s="194">
        <f>+'saisie N2 Pr'!AJ149</f>
        <v>6</v>
      </c>
      <c r="AI149" s="194">
        <f t="shared" si="46"/>
        <v>86</v>
      </c>
      <c r="AJ149" s="194">
        <f t="shared" si="47"/>
        <v>9</v>
      </c>
      <c r="AK149" s="194">
        <f>+'saisie N2 Pr'!AN149</f>
        <v>9</v>
      </c>
      <c r="AL149" s="194">
        <f>+'saisie N2 Pr'!AO149</f>
        <v>0</v>
      </c>
    </row>
    <row r="150" spans="1:38" ht="14.45" customHeight="1">
      <c r="A150" s="187" t="s">
        <v>562</v>
      </c>
      <c r="B150" s="187">
        <f>+'saisie N2 Pr'!B150+'saisie N2 Pr'!C150</f>
        <v>0</v>
      </c>
      <c r="C150" s="187">
        <f>+'saisie N2 Pr'!C150</f>
        <v>0</v>
      </c>
      <c r="D150" s="187">
        <f>+'saisie N2 Pr'!D150+'saisie N2 Pr'!E150</f>
        <v>0</v>
      </c>
      <c r="E150" s="187">
        <f>+'saisie N2 Pr'!E150</f>
        <v>0</v>
      </c>
      <c r="F150" s="187">
        <f>+'saisie N2 Pr'!F150+'saisie N2 Pr'!G150</f>
        <v>0</v>
      </c>
      <c r="G150" s="187">
        <f>+'saisie N2 Pr'!G150</f>
        <v>0</v>
      </c>
      <c r="H150" s="187">
        <f>+'saisie N2 Pr'!H150+'saisie N2 Pr'!I150</f>
        <v>0</v>
      </c>
      <c r="I150" s="187">
        <f>+'saisie N2 Pr'!I150</f>
        <v>0</v>
      </c>
      <c r="J150" s="194">
        <f t="shared" si="41"/>
        <v>0</v>
      </c>
      <c r="K150" s="194">
        <f t="shared" si="42"/>
        <v>0</v>
      </c>
      <c r="L150" s="750" t="s">
        <v>562</v>
      </c>
      <c r="M150" s="187">
        <f>+'saisie N2 Pr'!M150+'saisie N2 Pr'!N150</f>
        <v>0</v>
      </c>
      <c r="N150" s="187">
        <f>+'saisie N2 Pr'!N150</f>
        <v>0</v>
      </c>
      <c r="O150" s="187">
        <f>+'saisie N2 Pr'!O150+'saisie N2 Pr'!P150</f>
        <v>0</v>
      </c>
      <c r="P150" s="187">
        <f>+'saisie N2 Pr'!P150</f>
        <v>0</v>
      </c>
      <c r="Q150" s="187">
        <f>+'saisie N2 Pr'!Q150+'saisie N2 Pr'!R150</f>
        <v>0</v>
      </c>
      <c r="R150" s="187">
        <f>+'saisie N2 Pr'!R150</f>
        <v>0</v>
      </c>
      <c r="S150" s="187">
        <f>+'saisie N2 Pr'!S150+'saisie N2 Pr'!T150</f>
        <v>0</v>
      </c>
      <c r="T150" s="187">
        <f>+'saisie N2 Pr'!T150</f>
        <v>0</v>
      </c>
      <c r="U150" s="194">
        <f t="shared" si="43"/>
        <v>0</v>
      </c>
      <c r="V150" s="194">
        <f t="shared" si="44"/>
        <v>0</v>
      </c>
      <c r="W150" s="750" t="s">
        <v>562</v>
      </c>
      <c r="X150" s="194">
        <f>+'saisie N2 Pr'!Y150</f>
        <v>0</v>
      </c>
      <c r="Y150" s="194">
        <f>+'saisie N2 Pr'!Z150</f>
        <v>0</v>
      </c>
      <c r="Z150" s="194">
        <f>+'saisie N2 Pr'!AA150</f>
        <v>0</v>
      </c>
      <c r="AA150" s="194">
        <f>+'saisie N2 Pr'!AB150</f>
        <v>0</v>
      </c>
      <c r="AB150" s="194">
        <f t="shared" si="45"/>
        <v>0</v>
      </c>
      <c r="AC150" s="194">
        <f>+'saisie N2 Pr'!AD150</f>
        <v>0</v>
      </c>
      <c r="AD150" s="194">
        <f>+'saisie N2 Pr'!AE150</f>
        <v>0</v>
      </c>
      <c r="AE150" s="194">
        <f>+'saisie N2 Pr'!AG150</f>
        <v>0</v>
      </c>
      <c r="AF150" s="194">
        <f>+'saisie N2 Pr'!AH150</f>
        <v>0</v>
      </c>
      <c r="AG150" s="194">
        <f>+'saisie N2 Pr'!AI150</f>
        <v>0</v>
      </c>
      <c r="AH150" s="194">
        <f>+'saisie N2 Pr'!AJ150</f>
        <v>0</v>
      </c>
      <c r="AI150" s="194">
        <f t="shared" si="46"/>
        <v>0</v>
      </c>
      <c r="AJ150" s="194">
        <f t="shared" si="47"/>
        <v>0</v>
      </c>
      <c r="AK150" s="194">
        <f>+'saisie N2 Pr'!AN150</f>
        <v>0</v>
      </c>
      <c r="AL150" s="194">
        <f>+'saisie N2 Pr'!AO150</f>
        <v>0</v>
      </c>
    </row>
    <row r="151" spans="1:38" ht="14.45" customHeight="1">
      <c r="A151" s="412" t="s">
        <v>474</v>
      </c>
      <c r="B151" s="187">
        <f>+'saisie N2 Pr'!B151+'saisie N2 Pr'!C151</f>
        <v>88</v>
      </c>
      <c r="C151" s="187">
        <f>+'saisie N2 Pr'!C151</f>
        <v>36</v>
      </c>
      <c r="D151" s="187">
        <f>+'saisie N2 Pr'!D151+'saisie N2 Pr'!E151</f>
        <v>32</v>
      </c>
      <c r="E151" s="187">
        <f>+'saisie N2 Pr'!E151</f>
        <v>16</v>
      </c>
      <c r="F151" s="187">
        <f>+'saisie N2 Pr'!F151+'saisie N2 Pr'!G151</f>
        <v>16</v>
      </c>
      <c r="G151" s="187">
        <f>+'saisie N2 Pr'!G151</f>
        <v>9</v>
      </c>
      <c r="H151" s="187">
        <f>+'saisie N2 Pr'!H151+'saisie N2 Pr'!I151</f>
        <v>11</v>
      </c>
      <c r="I151" s="187">
        <f>+'saisie N2 Pr'!I151</f>
        <v>5</v>
      </c>
      <c r="J151" s="194">
        <f t="shared" si="41"/>
        <v>147</v>
      </c>
      <c r="K151" s="194">
        <f t="shared" si="42"/>
        <v>66</v>
      </c>
      <c r="L151" s="412" t="s">
        <v>474</v>
      </c>
      <c r="M151" s="187">
        <f>+'saisie N2 Pr'!M151+'saisie N2 Pr'!N151</f>
        <v>14</v>
      </c>
      <c r="N151" s="187">
        <f>+'saisie N2 Pr'!N151</f>
        <v>8</v>
      </c>
      <c r="O151" s="187">
        <f>+'saisie N2 Pr'!O151+'saisie N2 Pr'!P151</f>
        <v>2</v>
      </c>
      <c r="P151" s="187">
        <f>+'saisie N2 Pr'!P151</f>
        <v>2</v>
      </c>
      <c r="Q151" s="187">
        <f>+'saisie N2 Pr'!Q151+'saisie N2 Pr'!R151</f>
        <v>2</v>
      </c>
      <c r="R151" s="187">
        <f>+'saisie N2 Pr'!R151</f>
        <v>1</v>
      </c>
      <c r="S151" s="187">
        <f>+'saisie N2 Pr'!S151+'saisie N2 Pr'!T151</f>
        <v>0</v>
      </c>
      <c r="T151" s="187">
        <f>+'saisie N2 Pr'!T151</f>
        <v>0</v>
      </c>
      <c r="U151" s="194">
        <f t="shared" si="43"/>
        <v>18</v>
      </c>
      <c r="V151" s="194">
        <f t="shared" si="44"/>
        <v>11</v>
      </c>
      <c r="W151" s="412" t="s">
        <v>474</v>
      </c>
      <c r="X151" s="194">
        <f>+'saisie N2 Pr'!Y151</f>
        <v>2</v>
      </c>
      <c r="Y151" s="194">
        <f>+'saisie N2 Pr'!Z151</f>
        <v>2</v>
      </c>
      <c r="Z151" s="194">
        <f>+'saisie N2 Pr'!AA151</f>
        <v>1</v>
      </c>
      <c r="AA151" s="194">
        <f>+'saisie N2 Pr'!AB151</f>
        <v>1</v>
      </c>
      <c r="AB151" s="194">
        <f t="shared" si="45"/>
        <v>6</v>
      </c>
      <c r="AC151" s="194">
        <f>+'saisie N2 Pr'!AD151</f>
        <v>6</v>
      </c>
      <c r="AD151" s="194">
        <f>+'saisie N2 Pr'!AE151</f>
        <v>6</v>
      </c>
      <c r="AE151" s="194">
        <f>+'saisie N2 Pr'!AG151</f>
        <v>12</v>
      </c>
      <c r="AF151" s="194">
        <f>+'saisie N2 Pr'!AH151</f>
        <v>0</v>
      </c>
      <c r="AG151" s="194">
        <f>+'saisie N2 Pr'!AI151</f>
        <v>0</v>
      </c>
      <c r="AH151" s="194">
        <f>+'saisie N2 Pr'!AJ151</f>
        <v>1</v>
      </c>
      <c r="AI151" s="194">
        <f t="shared" si="46"/>
        <v>13</v>
      </c>
      <c r="AJ151" s="194">
        <f t="shared" si="47"/>
        <v>6</v>
      </c>
      <c r="AK151" s="194">
        <f>+'saisie N2 Pr'!AN151</f>
        <v>6</v>
      </c>
      <c r="AL151" s="194">
        <f>+'saisie N2 Pr'!AO151</f>
        <v>0</v>
      </c>
    </row>
    <row r="152" spans="1:38" ht="14.45" customHeight="1">
      <c r="A152" s="187" t="s">
        <v>475</v>
      </c>
      <c r="B152" s="187">
        <f>+'saisie N2 Pr'!B152+'saisie N2 Pr'!C152</f>
        <v>196</v>
      </c>
      <c r="C152" s="187">
        <f>+'saisie N2 Pr'!C152</f>
        <v>104</v>
      </c>
      <c r="D152" s="187">
        <f>+'saisie N2 Pr'!D152+'saisie N2 Pr'!E152</f>
        <v>123</v>
      </c>
      <c r="E152" s="187">
        <f>+'saisie N2 Pr'!E152</f>
        <v>63</v>
      </c>
      <c r="F152" s="187">
        <f>+'saisie N2 Pr'!F152+'saisie N2 Pr'!G152</f>
        <v>118</v>
      </c>
      <c r="G152" s="187">
        <f>+'saisie N2 Pr'!G152</f>
        <v>67</v>
      </c>
      <c r="H152" s="187">
        <f>+'saisie N2 Pr'!H152+'saisie N2 Pr'!I152</f>
        <v>82</v>
      </c>
      <c r="I152" s="187">
        <f>+'saisie N2 Pr'!I152</f>
        <v>44</v>
      </c>
      <c r="J152" s="194">
        <f t="shared" si="41"/>
        <v>519</v>
      </c>
      <c r="K152" s="194">
        <f t="shared" si="42"/>
        <v>278</v>
      </c>
      <c r="L152" s="750" t="s">
        <v>475</v>
      </c>
      <c r="M152" s="187">
        <f>+'saisie N2 Pr'!M152+'saisie N2 Pr'!N152</f>
        <v>32</v>
      </c>
      <c r="N152" s="187">
        <f>+'saisie N2 Pr'!N152</f>
        <v>13</v>
      </c>
      <c r="O152" s="187">
        <f>+'saisie N2 Pr'!O152+'saisie N2 Pr'!P152</f>
        <v>28</v>
      </c>
      <c r="P152" s="187">
        <f>+'saisie N2 Pr'!P152</f>
        <v>14</v>
      </c>
      <c r="Q152" s="187">
        <f>+'saisie N2 Pr'!Q152+'saisie N2 Pr'!R152</f>
        <v>28</v>
      </c>
      <c r="R152" s="187">
        <f>+'saisie N2 Pr'!R152</f>
        <v>13</v>
      </c>
      <c r="S152" s="187">
        <f>+'saisie N2 Pr'!S152+'saisie N2 Pr'!T152</f>
        <v>13</v>
      </c>
      <c r="T152" s="187">
        <f>+'saisie N2 Pr'!T152</f>
        <v>7</v>
      </c>
      <c r="U152" s="194">
        <f t="shared" si="43"/>
        <v>101</v>
      </c>
      <c r="V152" s="194">
        <f t="shared" si="44"/>
        <v>47</v>
      </c>
      <c r="W152" s="750" t="s">
        <v>475</v>
      </c>
      <c r="X152" s="194">
        <f>+'saisie N2 Pr'!Y152</f>
        <v>4</v>
      </c>
      <c r="Y152" s="194">
        <f>+'saisie N2 Pr'!Z152</f>
        <v>3</v>
      </c>
      <c r="Z152" s="194">
        <f>+'saisie N2 Pr'!AA152</f>
        <v>3</v>
      </c>
      <c r="AA152" s="194">
        <f>+'saisie N2 Pr'!AB152</f>
        <v>2</v>
      </c>
      <c r="AB152" s="194">
        <f t="shared" si="45"/>
        <v>12</v>
      </c>
      <c r="AC152" s="194">
        <f>+'saisie N2 Pr'!AD152</f>
        <v>12</v>
      </c>
      <c r="AD152" s="194">
        <f>+'saisie N2 Pr'!AE152</f>
        <v>12</v>
      </c>
      <c r="AE152" s="194">
        <f>+'saisie N2 Pr'!AG152</f>
        <v>14</v>
      </c>
      <c r="AF152" s="194">
        <f>+'saisie N2 Pr'!AH152</f>
        <v>0</v>
      </c>
      <c r="AG152" s="194">
        <f>+'saisie N2 Pr'!AI152</f>
        <v>0</v>
      </c>
      <c r="AH152" s="194">
        <f>+'saisie N2 Pr'!AJ152</f>
        <v>3</v>
      </c>
      <c r="AI152" s="194">
        <f t="shared" si="46"/>
        <v>17</v>
      </c>
      <c r="AJ152" s="194">
        <f t="shared" si="47"/>
        <v>2</v>
      </c>
      <c r="AK152" s="194">
        <f>+'saisie N2 Pr'!AN152</f>
        <v>2</v>
      </c>
      <c r="AL152" s="194">
        <f>+'saisie N2 Pr'!AO152</f>
        <v>0</v>
      </c>
    </row>
    <row r="153" spans="1:38" ht="14.45" customHeight="1">
      <c r="A153" s="187" t="s">
        <v>476</v>
      </c>
      <c r="B153" s="187">
        <f>+'saisie N2 Pr'!B153+'saisie N2 Pr'!C153</f>
        <v>158</v>
      </c>
      <c r="C153" s="187">
        <f>+'saisie N2 Pr'!C153</f>
        <v>95</v>
      </c>
      <c r="D153" s="187">
        <f>+'saisie N2 Pr'!D153+'saisie N2 Pr'!E153</f>
        <v>70</v>
      </c>
      <c r="E153" s="187">
        <f>+'saisie N2 Pr'!E153</f>
        <v>34</v>
      </c>
      <c r="F153" s="187">
        <f>+'saisie N2 Pr'!F153+'saisie N2 Pr'!G153</f>
        <v>72</v>
      </c>
      <c r="G153" s="187">
        <f>+'saisie N2 Pr'!G153</f>
        <v>34</v>
      </c>
      <c r="H153" s="187">
        <f>+'saisie N2 Pr'!H153+'saisie N2 Pr'!I153</f>
        <v>105</v>
      </c>
      <c r="I153" s="187">
        <f>+'saisie N2 Pr'!I153</f>
        <v>49</v>
      </c>
      <c r="J153" s="194">
        <f t="shared" si="41"/>
        <v>405</v>
      </c>
      <c r="K153" s="194">
        <f t="shared" si="42"/>
        <v>212</v>
      </c>
      <c r="L153" s="750" t="s">
        <v>476</v>
      </c>
      <c r="M153" s="187">
        <f>+'saisie N2 Pr'!M153+'saisie N2 Pr'!N153</f>
        <v>25</v>
      </c>
      <c r="N153" s="187">
        <f>+'saisie N2 Pr'!N153</f>
        <v>14</v>
      </c>
      <c r="O153" s="187">
        <f>+'saisie N2 Pr'!O153+'saisie N2 Pr'!P153</f>
        <v>7</v>
      </c>
      <c r="P153" s="187">
        <f>+'saisie N2 Pr'!P153</f>
        <v>4</v>
      </c>
      <c r="Q153" s="187">
        <f>+'saisie N2 Pr'!Q153+'saisie N2 Pr'!R153</f>
        <v>12</v>
      </c>
      <c r="R153" s="187">
        <f>+'saisie N2 Pr'!R153</f>
        <v>8</v>
      </c>
      <c r="S153" s="187">
        <f>+'saisie N2 Pr'!S153+'saisie N2 Pr'!T153</f>
        <v>12</v>
      </c>
      <c r="T153" s="187">
        <f>+'saisie N2 Pr'!T153</f>
        <v>7</v>
      </c>
      <c r="U153" s="194">
        <f t="shared" si="43"/>
        <v>56</v>
      </c>
      <c r="V153" s="194">
        <f t="shared" si="44"/>
        <v>33</v>
      </c>
      <c r="W153" s="750" t="s">
        <v>476</v>
      </c>
      <c r="X153" s="194">
        <f>+'saisie N2 Pr'!Y153</f>
        <v>3</v>
      </c>
      <c r="Y153" s="194">
        <f>+'saisie N2 Pr'!Z153</f>
        <v>2</v>
      </c>
      <c r="Z153" s="194">
        <f>+'saisie N2 Pr'!AA153</f>
        <v>2</v>
      </c>
      <c r="AA153" s="194">
        <f>+'saisie N2 Pr'!AB153</f>
        <v>2</v>
      </c>
      <c r="AB153" s="194">
        <f t="shared" si="45"/>
        <v>9</v>
      </c>
      <c r="AC153" s="194">
        <f>+'saisie N2 Pr'!AD153</f>
        <v>11</v>
      </c>
      <c r="AD153" s="194">
        <f>+'saisie N2 Pr'!AE153</f>
        <v>11</v>
      </c>
      <c r="AE153" s="194">
        <f>+'saisie N2 Pr'!AG153</f>
        <v>14</v>
      </c>
      <c r="AF153" s="194">
        <f>+'saisie N2 Pr'!AH153</f>
        <v>0</v>
      </c>
      <c r="AG153" s="194">
        <f>+'saisie N2 Pr'!AI153</f>
        <v>0</v>
      </c>
      <c r="AH153" s="194">
        <f>+'saisie N2 Pr'!AJ153</f>
        <v>3</v>
      </c>
      <c r="AI153" s="194">
        <f t="shared" si="46"/>
        <v>17</v>
      </c>
      <c r="AJ153" s="194">
        <f t="shared" si="47"/>
        <v>2</v>
      </c>
      <c r="AK153" s="194">
        <f>+'saisie N2 Pr'!AN153</f>
        <v>2</v>
      </c>
      <c r="AL153" s="194">
        <f>+'saisie N2 Pr'!AO153</f>
        <v>0</v>
      </c>
    </row>
    <row r="154" spans="1:38">
      <c r="A154" s="403"/>
      <c r="B154" s="411"/>
      <c r="C154" s="411"/>
      <c r="D154" s="411"/>
      <c r="E154" s="411"/>
      <c r="F154" s="411"/>
      <c r="G154" s="411"/>
      <c r="H154" s="411"/>
      <c r="I154" s="411"/>
      <c r="J154" s="411"/>
      <c r="K154" s="411"/>
      <c r="L154" s="167"/>
      <c r="M154" s="411"/>
      <c r="N154" s="411"/>
      <c r="O154" s="411"/>
      <c r="P154" s="411"/>
      <c r="Q154" s="411"/>
      <c r="R154" s="411"/>
      <c r="S154" s="411"/>
      <c r="T154" s="411"/>
      <c r="U154" s="411"/>
      <c r="V154" s="411"/>
      <c r="W154" s="167"/>
      <c r="X154" s="411"/>
      <c r="Y154" s="411"/>
      <c r="Z154" s="411"/>
      <c r="AA154" s="411"/>
      <c r="AB154" s="411"/>
      <c r="AC154" s="411"/>
      <c r="AD154" s="411"/>
      <c r="AE154" s="411"/>
      <c r="AF154" s="411"/>
      <c r="AG154" s="411"/>
      <c r="AH154" s="411"/>
      <c r="AI154" s="411">
        <f>AE154+AH154</f>
        <v>0</v>
      </c>
      <c r="AJ154" s="411"/>
      <c r="AK154" s="411"/>
      <c r="AL154" s="411"/>
    </row>
    <row r="156" spans="1:38">
      <c r="A156" s="328" t="s">
        <v>256</v>
      </c>
      <c r="B156" s="354"/>
      <c r="C156" s="354"/>
      <c r="D156" s="354"/>
      <c r="E156" s="354"/>
      <c r="F156" s="354"/>
      <c r="G156" s="354"/>
      <c r="H156" s="354"/>
      <c r="I156" s="354"/>
      <c r="J156" s="354"/>
      <c r="K156" s="354"/>
      <c r="L156" s="1085" t="s">
        <v>257</v>
      </c>
      <c r="M156" s="1085"/>
      <c r="N156" s="1085"/>
      <c r="O156" s="1085"/>
      <c r="P156" s="1085"/>
      <c r="Q156" s="1085"/>
      <c r="R156" s="1085"/>
      <c r="S156" s="1085"/>
      <c r="T156" s="1085"/>
      <c r="U156" s="1085"/>
      <c r="V156" s="1085"/>
      <c r="W156" s="1085" t="s">
        <v>107</v>
      </c>
      <c r="X156" s="1085"/>
      <c r="Y156" s="1085"/>
      <c r="Z156" s="1085"/>
      <c r="AA156" s="1085"/>
      <c r="AB156" s="1085"/>
      <c r="AC156" s="1085"/>
      <c r="AD156" s="1085"/>
      <c r="AE156" s="1085"/>
      <c r="AF156" s="1085"/>
      <c r="AG156" s="1085"/>
      <c r="AH156" s="1085"/>
      <c r="AI156" s="1085"/>
      <c r="AJ156" s="1085"/>
      <c r="AK156" s="1085"/>
      <c r="AL156" s="1085"/>
    </row>
    <row r="157" spans="1:38">
      <c r="A157" s="328" t="s">
        <v>998</v>
      </c>
      <c r="B157" s="354"/>
      <c r="C157" s="354"/>
      <c r="D157" s="354"/>
      <c r="E157" s="354"/>
      <c r="F157" s="354"/>
      <c r="G157" s="354"/>
      <c r="H157" s="354"/>
      <c r="I157" s="354"/>
      <c r="J157" s="354"/>
      <c r="K157" s="354"/>
      <c r="L157" s="1085" t="s">
        <v>998</v>
      </c>
      <c r="M157" s="1085"/>
      <c r="N157" s="1085"/>
      <c r="O157" s="1085"/>
      <c r="P157" s="1085"/>
      <c r="Q157" s="1085"/>
      <c r="R157" s="1085"/>
      <c r="S157" s="1085"/>
      <c r="T157" s="1085"/>
      <c r="U157" s="1085"/>
      <c r="V157" s="1085"/>
      <c r="W157" s="1085" t="s">
        <v>996</v>
      </c>
      <c r="X157" s="1085"/>
      <c r="Y157" s="1085"/>
      <c r="Z157" s="1085"/>
      <c r="AA157" s="1085"/>
      <c r="AB157" s="1085"/>
      <c r="AC157" s="1085"/>
      <c r="AD157" s="1085"/>
      <c r="AE157" s="1085"/>
      <c r="AF157" s="1085"/>
      <c r="AG157" s="1085"/>
      <c r="AH157" s="1085"/>
      <c r="AI157" s="1085"/>
      <c r="AJ157" s="1085"/>
      <c r="AK157" s="1085"/>
      <c r="AL157" s="1085"/>
    </row>
    <row r="158" spans="1:38">
      <c r="A158" s="328" t="s">
        <v>1</v>
      </c>
      <c r="B158" s="354"/>
      <c r="C158" s="354"/>
      <c r="D158" s="354"/>
      <c r="E158" s="354"/>
      <c r="F158" s="354"/>
      <c r="G158" s="354"/>
      <c r="H158" s="354"/>
      <c r="I158" s="354"/>
      <c r="J158" s="354"/>
      <c r="K158" s="354"/>
      <c r="L158" s="1085" t="s">
        <v>1</v>
      </c>
      <c r="M158" s="1085"/>
      <c r="N158" s="1085"/>
      <c r="O158" s="1085"/>
      <c r="P158" s="1085"/>
      <c r="Q158" s="1085"/>
      <c r="R158" s="1085"/>
      <c r="S158" s="1085"/>
      <c r="T158" s="1085"/>
      <c r="U158" s="1085"/>
      <c r="V158" s="1085"/>
      <c r="W158" s="1085" t="s">
        <v>1</v>
      </c>
      <c r="X158" s="1085"/>
      <c r="Y158" s="1085"/>
      <c r="Z158" s="1085"/>
      <c r="AA158" s="1085"/>
      <c r="AB158" s="1085"/>
      <c r="AC158" s="1085"/>
      <c r="AD158" s="1085"/>
      <c r="AE158" s="1085"/>
      <c r="AF158" s="1085"/>
      <c r="AG158" s="1085"/>
      <c r="AH158" s="1085"/>
      <c r="AI158" s="1085"/>
      <c r="AJ158" s="1085"/>
      <c r="AK158" s="1085"/>
      <c r="AL158" s="1085"/>
    </row>
    <row r="160" spans="1:38">
      <c r="A160" s="399" t="s">
        <v>505</v>
      </c>
      <c r="H160" s="343" t="s">
        <v>376</v>
      </c>
      <c r="L160" s="399" t="s">
        <v>505</v>
      </c>
      <c r="S160" s="343" t="s">
        <v>376</v>
      </c>
      <c r="W160" s="399" t="s">
        <v>505</v>
      </c>
      <c r="AH160" s="343" t="s">
        <v>376</v>
      </c>
    </row>
    <row r="162" spans="1:38" ht="18" customHeight="1">
      <c r="A162" s="185"/>
      <c r="B162" s="79" t="s">
        <v>544</v>
      </c>
      <c r="C162" s="186"/>
      <c r="D162" s="79" t="s">
        <v>545</v>
      </c>
      <c r="E162" s="186"/>
      <c r="F162" s="79" t="s">
        <v>546</v>
      </c>
      <c r="G162" s="186"/>
      <c r="H162" s="79" t="s">
        <v>547</v>
      </c>
      <c r="I162" s="186"/>
      <c r="J162" s="79" t="s">
        <v>377</v>
      </c>
      <c r="K162" s="186"/>
      <c r="L162" s="639"/>
      <c r="M162" s="79" t="s">
        <v>544</v>
      </c>
      <c r="N162" s="186"/>
      <c r="O162" s="79" t="s">
        <v>545</v>
      </c>
      <c r="P162" s="186"/>
      <c r="Q162" s="79" t="s">
        <v>546</v>
      </c>
      <c r="R162" s="186"/>
      <c r="S162" s="79" t="s">
        <v>547</v>
      </c>
      <c r="T162" s="186"/>
      <c r="U162" s="79" t="s">
        <v>377</v>
      </c>
      <c r="V162" s="186"/>
      <c r="W162" s="639"/>
      <c r="X162" s="1089" t="s">
        <v>383</v>
      </c>
      <c r="Y162" s="1090"/>
      <c r="Z162" s="1090"/>
      <c r="AA162" s="1090"/>
      <c r="AB162" s="1091"/>
      <c r="AC162" s="244" t="s">
        <v>384</v>
      </c>
      <c r="AD162" s="251"/>
      <c r="AE162" s="244" t="s">
        <v>385</v>
      </c>
      <c r="AF162" s="251"/>
      <c r="AG162" s="251"/>
      <c r="AH162" s="251"/>
      <c r="AI162" s="250"/>
      <c r="AJ162" s="1086" t="s">
        <v>386</v>
      </c>
      <c r="AK162" s="1087"/>
      <c r="AL162" s="1088"/>
    </row>
    <row r="163" spans="1:38" ht="23.25" customHeight="1">
      <c r="A163" s="403" t="s">
        <v>387</v>
      </c>
      <c r="B163" s="85" t="s">
        <v>665</v>
      </c>
      <c r="C163" s="85" t="s">
        <v>389</v>
      </c>
      <c r="D163" s="85" t="s">
        <v>665</v>
      </c>
      <c r="E163" s="85" t="s">
        <v>389</v>
      </c>
      <c r="F163" s="85" t="s">
        <v>665</v>
      </c>
      <c r="G163" s="85" t="s">
        <v>389</v>
      </c>
      <c r="H163" s="85" t="s">
        <v>665</v>
      </c>
      <c r="I163" s="85" t="s">
        <v>389</v>
      </c>
      <c r="J163" s="85" t="s">
        <v>665</v>
      </c>
      <c r="K163" s="85" t="s">
        <v>389</v>
      </c>
      <c r="L163" s="167" t="s">
        <v>387</v>
      </c>
      <c r="M163" s="85" t="s">
        <v>665</v>
      </c>
      <c r="N163" s="85" t="s">
        <v>389</v>
      </c>
      <c r="O163" s="85" t="s">
        <v>665</v>
      </c>
      <c r="P163" s="85" t="s">
        <v>389</v>
      </c>
      <c r="Q163" s="85" t="s">
        <v>665</v>
      </c>
      <c r="R163" s="85" t="s">
        <v>389</v>
      </c>
      <c r="S163" s="85" t="s">
        <v>665</v>
      </c>
      <c r="T163" s="85" t="s">
        <v>389</v>
      </c>
      <c r="U163" s="85" t="s">
        <v>665</v>
      </c>
      <c r="V163" s="85" t="s">
        <v>389</v>
      </c>
      <c r="W163" s="750" t="s">
        <v>387</v>
      </c>
      <c r="X163" s="645" t="s">
        <v>550</v>
      </c>
      <c r="Y163" s="645" t="s">
        <v>551</v>
      </c>
      <c r="Z163" s="645" t="s">
        <v>552</v>
      </c>
      <c r="AA163" s="645" t="s">
        <v>553</v>
      </c>
      <c r="AB163" s="185" t="s">
        <v>395</v>
      </c>
      <c r="AC163" s="646" t="s">
        <v>86</v>
      </c>
      <c r="AD163" s="670" t="s">
        <v>9</v>
      </c>
      <c r="AE163" s="636" t="s">
        <v>85</v>
      </c>
      <c r="AF163" s="636" t="s">
        <v>81</v>
      </c>
      <c r="AG163" s="618" t="s">
        <v>88</v>
      </c>
      <c r="AH163" s="618" t="s">
        <v>83</v>
      </c>
      <c r="AI163" s="249" t="s">
        <v>377</v>
      </c>
      <c r="AJ163" s="845" t="s">
        <v>111</v>
      </c>
      <c r="AK163" s="846" t="s">
        <v>117</v>
      </c>
      <c r="AL163" s="847" t="s">
        <v>156</v>
      </c>
    </row>
    <row r="164" spans="1:38">
      <c r="A164" s="187"/>
      <c r="B164" s="409"/>
      <c r="C164" s="409"/>
      <c r="D164" s="409"/>
      <c r="E164" s="409"/>
      <c r="F164" s="409"/>
      <c r="G164" s="409"/>
      <c r="H164" s="409"/>
      <c r="I164" s="409"/>
      <c r="J164" s="409"/>
      <c r="K164" s="409"/>
      <c r="L164" s="750"/>
      <c r="M164" s="409"/>
      <c r="N164" s="409"/>
      <c r="O164" s="409"/>
      <c r="P164" s="409"/>
      <c r="Q164" s="409"/>
      <c r="R164" s="409"/>
      <c r="S164" s="409"/>
      <c r="T164" s="409"/>
      <c r="U164" s="409"/>
      <c r="V164" s="409"/>
      <c r="W164" s="639"/>
      <c r="X164" s="409"/>
      <c r="Y164" s="409"/>
      <c r="Z164" s="409"/>
      <c r="AA164" s="409"/>
      <c r="AB164" s="409"/>
      <c r="AC164" s="220"/>
      <c r="AD164" s="641"/>
      <c r="AE164" s="404"/>
      <c r="AF164" s="404"/>
      <c r="AG164" s="404"/>
      <c r="AH164" s="404"/>
      <c r="AI164" s="404"/>
      <c r="AJ164" s="134"/>
      <c r="AK164" s="135"/>
      <c r="AL164" s="11"/>
    </row>
    <row r="165" spans="1:38" s="59" customFormat="1">
      <c r="A165" s="16" t="s">
        <v>407</v>
      </c>
      <c r="B165" s="29">
        <f t="shared" ref="B165:I165" si="48">SUM(B167:B187)</f>
        <v>2898</v>
      </c>
      <c r="C165" s="29">
        <f t="shared" si="48"/>
        <v>1489</v>
      </c>
      <c r="D165" s="29">
        <f t="shared" si="48"/>
        <v>2313</v>
      </c>
      <c r="E165" s="29">
        <f t="shared" si="48"/>
        <v>1157</v>
      </c>
      <c r="F165" s="29">
        <f t="shared" si="48"/>
        <v>1846</v>
      </c>
      <c r="G165" s="29">
        <f t="shared" si="48"/>
        <v>977</v>
      </c>
      <c r="H165" s="29">
        <f t="shared" si="48"/>
        <v>1596</v>
      </c>
      <c r="I165" s="29">
        <f t="shared" si="48"/>
        <v>836</v>
      </c>
      <c r="J165" s="29">
        <f>SUM(J167:J187)</f>
        <v>8653</v>
      </c>
      <c r="K165" s="29">
        <f>SUM(K167:K187)</f>
        <v>4459</v>
      </c>
      <c r="L165" s="751" t="s">
        <v>407</v>
      </c>
      <c r="M165" s="29">
        <f t="shared" ref="M165:T165" si="49">SUM(M167:M187)</f>
        <v>547</v>
      </c>
      <c r="N165" s="29">
        <f t="shared" si="49"/>
        <v>273</v>
      </c>
      <c r="O165" s="29">
        <f t="shared" si="49"/>
        <v>264</v>
      </c>
      <c r="P165" s="29">
        <f t="shared" si="49"/>
        <v>127</v>
      </c>
      <c r="Q165" s="29">
        <f t="shared" si="49"/>
        <v>193</v>
      </c>
      <c r="R165" s="29">
        <f t="shared" si="49"/>
        <v>109</v>
      </c>
      <c r="S165" s="29">
        <f t="shared" si="49"/>
        <v>253</v>
      </c>
      <c r="T165" s="29">
        <f t="shared" si="49"/>
        <v>127</v>
      </c>
      <c r="U165" s="29">
        <f>SUM(U167:U187)</f>
        <v>1257</v>
      </c>
      <c r="V165" s="29">
        <f>SUM(V167:V187)</f>
        <v>636</v>
      </c>
      <c r="W165" s="751" t="s">
        <v>407</v>
      </c>
      <c r="X165" s="29">
        <f t="shared" ref="X165:AG165" si="50">SUM(X167:X187)</f>
        <v>63</v>
      </c>
      <c r="Y165" s="29">
        <f t="shared" si="50"/>
        <v>56</v>
      </c>
      <c r="Z165" s="29">
        <f t="shared" si="50"/>
        <v>48</v>
      </c>
      <c r="AA165" s="29">
        <f t="shared" si="50"/>
        <v>42</v>
      </c>
      <c r="AB165" s="29">
        <f t="shared" si="50"/>
        <v>209</v>
      </c>
      <c r="AC165" s="29">
        <f t="shared" si="50"/>
        <v>348</v>
      </c>
      <c r="AD165" s="29">
        <f t="shared" si="50"/>
        <v>258</v>
      </c>
      <c r="AE165" s="29">
        <f t="shared" si="50"/>
        <v>367</v>
      </c>
      <c r="AF165" s="29">
        <f t="shared" si="50"/>
        <v>131</v>
      </c>
      <c r="AG165" s="29">
        <f t="shared" si="50"/>
        <v>0</v>
      </c>
      <c r="AH165" s="29">
        <f>SUM(AH167:AH187)</f>
        <v>18</v>
      </c>
      <c r="AI165" s="29">
        <f>SUM(AI167:AI187)</f>
        <v>385</v>
      </c>
      <c r="AJ165" s="29">
        <f>SUM(AJ167:AJ187)</f>
        <v>39</v>
      </c>
      <c r="AK165" s="29">
        <f>SUM(AK167:AK187)</f>
        <v>39</v>
      </c>
      <c r="AL165" s="29">
        <f>SUM(AL167:AL187)</f>
        <v>0</v>
      </c>
    </row>
    <row r="166" spans="1:38">
      <c r="A166" s="187"/>
      <c r="B166" s="194"/>
      <c r="C166" s="194"/>
      <c r="D166" s="194"/>
      <c r="E166" s="194"/>
      <c r="F166" s="194"/>
      <c r="G166" s="194"/>
      <c r="H166" s="194"/>
      <c r="I166" s="194"/>
      <c r="J166" s="194"/>
      <c r="K166" s="194"/>
      <c r="L166" s="750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750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6"/>
      <c r="AH166" s="194"/>
      <c r="AI166" s="194"/>
      <c r="AJ166" s="194"/>
      <c r="AK166" s="194"/>
      <c r="AL166" s="194"/>
    </row>
    <row r="167" spans="1:38" ht="14.45" customHeight="1">
      <c r="A167" s="187" t="s">
        <v>506</v>
      </c>
      <c r="B167" s="187">
        <f>+'saisie N2 Pr'!B167+'saisie N2 Pr'!C167</f>
        <v>920</v>
      </c>
      <c r="C167" s="187">
        <f>+'saisie N2 Pr'!C167</f>
        <v>489</v>
      </c>
      <c r="D167" s="187">
        <f>+'saisie N2 Pr'!D167+'saisie N2 Pr'!E167</f>
        <v>734</v>
      </c>
      <c r="E167" s="187">
        <f>+'saisie N2 Pr'!E167</f>
        <v>380</v>
      </c>
      <c r="F167" s="187">
        <f>+'saisie N2 Pr'!F167+'saisie N2 Pr'!G167</f>
        <v>721</v>
      </c>
      <c r="G167" s="187">
        <f>+'saisie N2 Pr'!G167</f>
        <v>391</v>
      </c>
      <c r="H167" s="187">
        <f>+'saisie N2 Pr'!H167+'saisie N2 Pr'!I167</f>
        <v>553</v>
      </c>
      <c r="I167" s="187">
        <f>+'saisie N2 Pr'!I167</f>
        <v>312</v>
      </c>
      <c r="J167" s="29">
        <f t="shared" ref="J167:J187" si="51">B167+D167+F167+H167</f>
        <v>2928</v>
      </c>
      <c r="K167" s="29">
        <f t="shared" ref="K167:K187" si="52">+C167+E167+G167+I167</f>
        <v>1572</v>
      </c>
      <c r="L167" s="750" t="s">
        <v>506</v>
      </c>
      <c r="M167" s="194">
        <f>+'saisie N2 Pr'!M167+'saisie N2 Pr'!N167</f>
        <v>153</v>
      </c>
      <c r="N167" s="194">
        <f>+'saisie N2 Pr'!N167</f>
        <v>71</v>
      </c>
      <c r="O167" s="194">
        <f>+'saisie N2 Pr'!O167+'saisie N2 Pr'!P167</f>
        <v>119</v>
      </c>
      <c r="P167" s="194">
        <f>+'saisie N2 Pr'!P167</f>
        <v>63</v>
      </c>
      <c r="Q167" s="194">
        <f>+'saisie N2 Pr'!Q167+'saisie N2 Pr'!R167</f>
        <v>87</v>
      </c>
      <c r="R167" s="194">
        <f>+'saisie N2 Pr'!R167</f>
        <v>54</v>
      </c>
      <c r="S167" s="194">
        <f>+'saisie N2 Pr'!S167+'saisie N2 Pr'!T167</f>
        <v>95</v>
      </c>
      <c r="T167" s="194">
        <f>+'saisie N2 Pr'!T167</f>
        <v>59</v>
      </c>
      <c r="U167" s="194">
        <f t="shared" ref="U167:U187" si="53">M167+O167+Q167+S167</f>
        <v>454</v>
      </c>
      <c r="V167" s="194">
        <f t="shared" ref="V167:V187" si="54">N167+P167+R167+T167</f>
        <v>247</v>
      </c>
      <c r="W167" s="750" t="s">
        <v>506</v>
      </c>
      <c r="X167" s="194">
        <v>20</v>
      </c>
      <c r="Y167" s="194">
        <v>18</v>
      </c>
      <c r="Z167" s="194">
        <v>17</v>
      </c>
      <c r="AA167" s="194">
        <v>14</v>
      </c>
      <c r="AB167" s="194">
        <f t="shared" ref="AB167:AB187" si="55">SUM(X167:AA167)</f>
        <v>69</v>
      </c>
      <c r="AC167" s="194">
        <v>200</v>
      </c>
      <c r="AD167" s="194">
        <v>117</v>
      </c>
      <c r="AE167" s="194">
        <f>+'saisie N2 Pr'!AG167</f>
        <v>114</v>
      </c>
      <c r="AF167" s="194">
        <f>+'saisie N2 Pr'!AH167</f>
        <v>39</v>
      </c>
      <c r="AG167" s="194">
        <f>+'saisie N2 Pr'!AI167</f>
        <v>0</v>
      </c>
      <c r="AH167" s="194">
        <f>+'saisie N2 Pr'!AJ167</f>
        <v>7</v>
      </c>
      <c r="AI167" s="194">
        <f t="shared" ref="AI167:AI179" si="56">AE167+AH167</f>
        <v>121</v>
      </c>
      <c r="AJ167" s="194">
        <f>+AK167+AL167</f>
        <v>12</v>
      </c>
      <c r="AK167" s="194">
        <f>+'saisie N2 Pr'!AN167</f>
        <v>12</v>
      </c>
      <c r="AL167" s="194">
        <f>+'saisie N2 Pr'!AO167</f>
        <v>0</v>
      </c>
    </row>
    <row r="168" spans="1:38" ht="14.45" customHeight="1">
      <c r="A168" s="187" t="s">
        <v>507</v>
      </c>
      <c r="B168" s="187">
        <f>+'saisie N2 Pr'!B168+'saisie N2 Pr'!C168</f>
        <v>158</v>
      </c>
      <c r="C168" s="187">
        <f>+'saisie N2 Pr'!C168</f>
        <v>76</v>
      </c>
      <c r="D168" s="187">
        <f>+'saisie N2 Pr'!D168+'saisie N2 Pr'!E168</f>
        <v>131</v>
      </c>
      <c r="E168" s="187">
        <f>+'saisie N2 Pr'!E168</f>
        <v>59</v>
      </c>
      <c r="F168" s="187">
        <f>+'saisie N2 Pr'!F168+'saisie N2 Pr'!G168</f>
        <v>96</v>
      </c>
      <c r="G168" s="187">
        <f>+'saisie N2 Pr'!G168</f>
        <v>47</v>
      </c>
      <c r="H168" s="187">
        <f>+'saisie N2 Pr'!H168+'saisie N2 Pr'!I168</f>
        <v>108</v>
      </c>
      <c r="I168" s="187">
        <f>+'saisie N2 Pr'!I168</f>
        <v>56</v>
      </c>
      <c r="J168" s="29">
        <f t="shared" si="51"/>
        <v>493</v>
      </c>
      <c r="K168" s="29">
        <f t="shared" si="52"/>
        <v>238</v>
      </c>
      <c r="L168" s="750" t="s">
        <v>507</v>
      </c>
      <c r="M168" s="194">
        <f>+'saisie N2 Pr'!M168+'saisie N2 Pr'!N168</f>
        <v>2</v>
      </c>
      <c r="N168" s="194">
        <f>+'saisie N2 Pr'!N168</f>
        <v>1</v>
      </c>
      <c r="O168" s="194">
        <f>+'saisie N2 Pr'!O168+'saisie N2 Pr'!P168</f>
        <v>2</v>
      </c>
      <c r="P168" s="194">
        <f>+'saisie N2 Pr'!P168</f>
        <v>1</v>
      </c>
      <c r="Q168" s="194">
        <f>+'saisie N2 Pr'!Q168+'saisie N2 Pr'!R168</f>
        <v>2</v>
      </c>
      <c r="R168" s="194">
        <f>+'saisie N2 Pr'!R168</f>
        <v>1</v>
      </c>
      <c r="S168" s="194">
        <f>+'saisie N2 Pr'!S168+'saisie N2 Pr'!T168</f>
        <v>40</v>
      </c>
      <c r="T168" s="194">
        <f>+'saisie N2 Pr'!T168</f>
        <v>23</v>
      </c>
      <c r="U168" s="194">
        <f t="shared" si="53"/>
        <v>46</v>
      </c>
      <c r="V168" s="194">
        <f t="shared" si="54"/>
        <v>26</v>
      </c>
      <c r="W168" s="750" t="s">
        <v>507</v>
      </c>
      <c r="X168" s="194">
        <v>2</v>
      </c>
      <c r="Y168" s="194">
        <v>2</v>
      </c>
      <c r="Z168" s="194">
        <v>2</v>
      </c>
      <c r="AA168" s="194">
        <v>2</v>
      </c>
      <c r="AB168" s="194">
        <f t="shared" si="55"/>
        <v>8</v>
      </c>
      <c r="AC168" s="194">
        <v>8</v>
      </c>
      <c r="AD168" s="194">
        <v>8</v>
      </c>
      <c r="AE168" s="194">
        <f>+'saisie N2 Pr'!AG168</f>
        <v>22</v>
      </c>
      <c r="AF168" s="194">
        <f>+'saisie N2 Pr'!AH168</f>
        <v>8</v>
      </c>
      <c r="AG168" s="194">
        <f>+'saisie N2 Pr'!AI168</f>
        <v>0</v>
      </c>
      <c r="AH168" s="194">
        <f>+'saisie N2 Pr'!AJ168</f>
        <v>3</v>
      </c>
      <c r="AI168" s="194">
        <f t="shared" si="56"/>
        <v>25</v>
      </c>
      <c r="AJ168" s="194">
        <f t="shared" ref="AJ168:AJ187" si="57">+AK168+AL168</f>
        <v>1</v>
      </c>
      <c r="AK168" s="194">
        <f>+'saisie N2 Pr'!AN168</f>
        <v>1</v>
      </c>
      <c r="AL168" s="194">
        <f>+'saisie N2 Pr'!AO168</f>
        <v>0</v>
      </c>
    </row>
    <row r="169" spans="1:38" ht="14.45" customHeight="1">
      <c r="A169" s="187" t="s">
        <v>508</v>
      </c>
      <c r="B169" s="187">
        <f>+'saisie N2 Pr'!B169+'saisie N2 Pr'!C169</f>
        <v>89</v>
      </c>
      <c r="C169" s="187">
        <f>+'saisie N2 Pr'!C169</f>
        <v>47</v>
      </c>
      <c r="D169" s="187">
        <f>+'saisie N2 Pr'!D169+'saisie N2 Pr'!E169</f>
        <v>45</v>
      </c>
      <c r="E169" s="187">
        <f>+'saisie N2 Pr'!E169</f>
        <v>23</v>
      </c>
      <c r="F169" s="187">
        <f>+'saisie N2 Pr'!F169+'saisie N2 Pr'!G169</f>
        <v>37</v>
      </c>
      <c r="G169" s="187">
        <f>+'saisie N2 Pr'!G169</f>
        <v>16</v>
      </c>
      <c r="H169" s="187">
        <f>+'saisie N2 Pr'!H169+'saisie N2 Pr'!I169</f>
        <v>60</v>
      </c>
      <c r="I169" s="187">
        <f>+'saisie N2 Pr'!I169</f>
        <v>24</v>
      </c>
      <c r="J169" s="29">
        <f t="shared" si="51"/>
        <v>231</v>
      </c>
      <c r="K169" s="29">
        <f t="shared" si="52"/>
        <v>110</v>
      </c>
      <c r="L169" s="750" t="s">
        <v>508</v>
      </c>
      <c r="M169" s="194">
        <f>+'saisie N2 Pr'!M169+'saisie N2 Pr'!N169</f>
        <v>5</v>
      </c>
      <c r="N169" s="194">
        <f>+'saisie N2 Pr'!N169</f>
        <v>1</v>
      </c>
      <c r="O169" s="194">
        <f>+'saisie N2 Pr'!O169+'saisie N2 Pr'!P169</f>
        <v>0</v>
      </c>
      <c r="P169" s="194">
        <f>+'saisie N2 Pr'!P169</f>
        <v>0</v>
      </c>
      <c r="Q169" s="194">
        <f>+'saisie N2 Pr'!Q169+'saisie N2 Pr'!R169</f>
        <v>0</v>
      </c>
      <c r="R169" s="194">
        <f>+'saisie N2 Pr'!R169</f>
        <v>0</v>
      </c>
      <c r="S169" s="194">
        <f>+'saisie N2 Pr'!S169+'saisie N2 Pr'!T169</f>
        <v>9</v>
      </c>
      <c r="T169" s="194">
        <f>+'saisie N2 Pr'!T169</f>
        <v>2</v>
      </c>
      <c r="U169" s="194">
        <f t="shared" si="53"/>
        <v>14</v>
      </c>
      <c r="V169" s="194">
        <f t="shared" si="54"/>
        <v>3</v>
      </c>
      <c r="W169" s="750" t="s">
        <v>508</v>
      </c>
      <c r="X169" s="194">
        <v>2</v>
      </c>
      <c r="Y169" s="194">
        <v>1</v>
      </c>
      <c r="Z169" s="194">
        <v>1</v>
      </c>
      <c r="AA169" s="194">
        <v>1</v>
      </c>
      <c r="AB169" s="194">
        <f t="shared" si="55"/>
        <v>5</v>
      </c>
      <c r="AC169" s="194">
        <v>5</v>
      </c>
      <c r="AD169" s="194">
        <v>5</v>
      </c>
      <c r="AE169" s="194">
        <f>+'saisie N2 Pr'!AG169</f>
        <v>8</v>
      </c>
      <c r="AF169" s="194">
        <f>+'saisie N2 Pr'!AH169</f>
        <v>1</v>
      </c>
      <c r="AG169" s="194">
        <f>+'saisie N2 Pr'!AI169</f>
        <v>0</v>
      </c>
      <c r="AH169" s="194">
        <f>+'saisie N2 Pr'!AJ169</f>
        <v>0</v>
      </c>
      <c r="AI169" s="194">
        <f t="shared" si="56"/>
        <v>8</v>
      </c>
      <c r="AJ169" s="194">
        <f t="shared" si="57"/>
        <v>1</v>
      </c>
      <c r="AK169" s="194">
        <f>+'saisie N2 Pr'!AN169</f>
        <v>1</v>
      </c>
      <c r="AL169" s="194">
        <f>+'saisie N2 Pr'!AO169</f>
        <v>0</v>
      </c>
    </row>
    <row r="170" spans="1:38" ht="14.45" customHeight="1">
      <c r="A170" s="187" t="s">
        <v>509</v>
      </c>
      <c r="B170" s="187">
        <f>+'saisie N2 Pr'!B170+'saisie N2 Pr'!C170</f>
        <v>157</v>
      </c>
      <c r="C170" s="187">
        <f>+'saisie N2 Pr'!C170</f>
        <v>75</v>
      </c>
      <c r="D170" s="187">
        <f>+'saisie N2 Pr'!D170+'saisie N2 Pr'!E170</f>
        <v>100</v>
      </c>
      <c r="E170" s="187">
        <f>+'saisie N2 Pr'!E170</f>
        <v>43</v>
      </c>
      <c r="F170" s="187">
        <f>+'saisie N2 Pr'!F170+'saisie N2 Pr'!G170</f>
        <v>74</v>
      </c>
      <c r="G170" s="187">
        <f>+'saisie N2 Pr'!G170</f>
        <v>41</v>
      </c>
      <c r="H170" s="187">
        <f>+'saisie N2 Pr'!H170+'saisie N2 Pr'!I170</f>
        <v>56</v>
      </c>
      <c r="I170" s="187">
        <f>+'saisie N2 Pr'!I170</f>
        <v>25</v>
      </c>
      <c r="J170" s="29">
        <f t="shared" si="51"/>
        <v>387</v>
      </c>
      <c r="K170" s="29">
        <f t="shared" si="52"/>
        <v>184</v>
      </c>
      <c r="L170" s="750" t="s">
        <v>509</v>
      </c>
      <c r="M170" s="194">
        <f>+'saisie N2 Pr'!M170+'saisie N2 Pr'!N170</f>
        <v>34</v>
      </c>
      <c r="N170" s="194">
        <f>+'saisie N2 Pr'!N170</f>
        <v>24</v>
      </c>
      <c r="O170" s="194">
        <f>+'saisie N2 Pr'!O170+'saisie N2 Pr'!P170</f>
        <v>10</v>
      </c>
      <c r="P170" s="194">
        <f>+'saisie N2 Pr'!P170</f>
        <v>6</v>
      </c>
      <c r="Q170" s="194">
        <f>+'saisie N2 Pr'!Q170+'saisie N2 Pr'!R170</f>
        <v>4</v>
      </c>
      <c r="R170" s="194">
        <f>+'saisie N2 Pr'!R170</f>
        <v>1</v>
      </c>
      <c r="S170" s="194">
        <f>+'saisie N2 Pr'!S170+'saisie N2 Pr'!T170</f>
        <v>4</v>
      </c>
      <c r="T170" s="194">
        <f>+'saisie N2 Pr'!T170</f>
        <v>0</v>
      </c>
      <c r="U170" s="194">
        <f t="shared" si="53"/>
        <v>52</v>
      </c>
      <c r="V170" s="194">
        <f t="shared" si="54"/>
        <v>31</v>
      </c>
      <c r="W170" s="750" t="s">
        <v>509</v>
      </c>
      <c r="X170" s="194">
        <v>3</v>
      </c>
      <c r="Y170" s="194">
        <v>3</v>
      </c>
      <c r="Z170" s="194">
        <v>3</v>
      </c>
      <c r="AA170" s="194">
        <v>2</v>
      </c>
      <c r="AB170" s="194">
        <f t="shared" si="55"/>
        <v>11</v>
      </c>
      <c r="AC170" s="194">
        <v>11</v>
      </c>
      <c r="AD170" s="194">
        <v>11</v>
      </c>
      <c r="AE170" s="194">
        <f>+'saisie N2 Pr'!AG170</f>
        <v>25</v>
      </c>
      <c r="AF170" s="194">
        <f>+'saisie N2 Pr'!AH170</f>
        <v>8</v>
      </c>
      <c r="AG170" s="194">
        <f>+'saisie N2 Pr'!AI170</f>
        <v>0</v>
      </c>
      <c r="AH170" s="194">
        <f>+'saisie N2 Pr'!AJ170</f>
        <v>0</v>
      </c>
      <c r="AI170" s="194">
        <f t="shared" si="56"/>
        <v>25</v>
      </c>
      <c r="AJ170" s="194">
        <f t="shared" si="57"/>
        <v>2</v>
      </c>
      <c r="AK170" s="194">
        <f>+'saisie N2 Pr'!AN170</f>
        <v>2</v>
      </c>
      <c r="AL170" s="194">
        <f>+'saisie N2 Pr'!AO170</f>
        <v>0</v>
      </c>
    </row>
    <row r="171" spans="1:38" ht="14.45" customHeight="1">
      <c r="A171" s="187" t="s">
        <v>510</v>
      </c>
      <c r="B171" s="187">
        <f>+'saisie N2 Pr'!B171+'saisie N2 Pr'!C171</f>
        <v>0</v>
      </c>
      <c r="C171" s="187">
        <f>+'saisie N2 Pr'!C171</f>
        <v>0</v>
      </c>
      <c r="D171" s="187">
        <f>+'saisie N2 Pr'!D171+'saisie N2 Pr'!E171</f>
        <v>0</v>
      </c>
      <c r="E171" s="187">
        <f>+'saisie N2 Pr'!E171</f>
        <v>0</v>
      </c>
      <c r="F171" s="187">
        <f>+'saisie N2 Pr'!F171+'saisie N2 Pr'!G171</f>
        <v>0</v>
      </c>
      <c r="G171" s="187">
        <f>+'saisie N2 Pr'!G171</f>
        <v>0</v>
      </c>
      <c r="H171" s="187">
        <f>+'saisie N2 Pr'!H171+'saisie N2 Pr'!I171</f>
        <v>0</v>
      </c>
      <c r="I171" s="187">
        <f>+'saisie N2 Pr'!I171</f>
        <v>0</v>
      </c>
      <c r="J171" s="29">
        <f t="shared" si="51"/>
        <v>0</v>
      </c>
      <c r="K171" s="29">
        <f t="shared" si="52"/>
        <v>0</v>
      </c>
      <c r="L171" s="750" t="s">
        <v>510</v>
      </c>
      <c r="M171" s="194">
        <f>+'saisie N2 Pr'!M171+'saisie N2 Pr'!N171</f>
        <v>0</v>
      </c>
      <c r="N171" s="194">
        <f>+'saisie N2 Pr'!N171</f>
        <v>0</v>
      </c>
      <c r="O171" s="194">
        <f>+'saisie N2 Pr'!O171+'saisie N2 Pr'!P171</f>
        <v>0</v>
      </c>
      <c r="P171" s="194">
        <f>+'saisie N2 Pr'!P171</f>
        <v>0</v>
      </c>
      <c r="Q171" s="194">
        <f>+'saisie N2 Pr'!Q171+'saisie N2 Pr'!R171</f>
        <v>0</v>
      </c>
      <c r="R171" s="194">
        <f>+'saisie N2 Pr'!R171</f>
        <v>0</v>
      </c>
      <c r="S171" s="194">
        <f>+'saisie N2 Pr'!S171+'saisie N2 Pr'!T171</f>
        <v>0</v>
      </c>
      <c r="T171" s="194">
        <f>+'saisie N2 Pr'!T171</f>
        <v>0</v>
      </c>
      <c r="U171" s="194">
        <f t="shared" si="53"/>
        <v>0</v>
      </c>
      <c r="V171" s="194">
        <f t="shared" si="54"/>
        <v>0</v>
      </c>
      <c r="W171" s="750" t="s">
        <v>510</v>
      </c>
      <c r="X171" s="194"/>
      <c r="Y171" s="194"/>
      <c r="Z171" s="194"/>
      <c r="AA171" s="194"/>
      <c r="AB171" s="194">
        <f t="shared" si="55"/>
        <v>0</v>
      </c>
      <c r="AC171" s="194"/>
      <c r="AD171" s="194"/>
      <c r="AE171" s="194">
        <f>+'saisie N2 Pr'!AG171</f>
        <v>0</v>
      </c>
      <c r="AF171" s="194">
        <f>+'saisie N2 Pr'!AH171</f>
        <v>0</v>
      </c>
      <c r="AG171" s="194">
        <f>+'saisie N2 Pr'!AI171</f>
        <v>0</v>
      </c>
      <c r="AH171" s="194">
        <f>+'saisie N2 Pr'!AJ171</f>
        <v>0</v>
      </c>
      <c r="AI171" s="194">
        <f t="shared" si="56"/>
        <v>0</v>
      </c>
      <c r="AJ171" s="194">
        <f t="shared" si="57"/>
        <v>0</v>
      </c>
      <c r="AK171" s="194">
        <f>+'saisie N2 Pr'!AN171</f>
        <v>0</v>
      </c>
      <c r="AL171" s="194">
        <f>+'saisie N2 Pr'!AO171</f>
        <v>0</v>
      </c>
    </row>
    <row r="172" spans="1:38" ht="14.45" customHeight="1">
      <c r="A172" s="187" t="s">
        <v>511</v>
      </c>
      <c r="B172" s="187">
        <f>+'saisie N2 Pr'!B172+'saisie N2 Pr'!C172</f>
        <v>82</v>
      </c>
      <c r="C172" s="187">
        <f>+'saisie N2 Pr'!C172</f>
        <v>40</v>
      </c>
      <c r="D172" s="187">
        <f>+'saisie N2 Pr'!D172+'saisie N2 Pr'!E172</f>
        <v>58</v>
      </c>
      <c r="E172" s="187">
        <f>+'saisie N2 Pr'!E172</f>
        <v>25</v>
      </c>
      <c r="F172" s="187">
        <f>+'saisie N2 Pr'!F172+'saisie N2 Pr'!G172</f>
        <v>38</v>
      </c>
      <c r="G172" s="187">
        <f>+'saisie N2 Pr'!G172</f>
        <v>19</v>
      </c>
      <c r="H172" s="187">
        <f>+'saisie N2 Pr'!H172+'saisie N2 Pr'!I172</f>
        <v>59</v>
      </c>
      <c r="I172" s="187">
        <f>+'saisie N2 Pr'!I172</f>
        <v>35</v>
      </c>
      <c r="J172" s="29">
        <f t="shared" si="51"/>
        <v>237</v>
      </c>
      <c r="K172" s="29">
        <f t="shared" si="52"/>
        <v>119</v>
      </c>
      <c r="L172" s="750" t="s">
        <v>511</v>
      </c>
      <c r="M172" s="194">
        <f>+'saisie N2 Pr'!M172+'saisie N2 Pr'!N172</f>
        <v>21</v>
      </c>
      <c r="N172" s="194">
        <f>+'saisie N2 Pr'!N172</f>
        <v>12</v>
      </c>
      <c r="O172" s="194">
        <f>+'saisie N2 Pr'!O172+'saisie N2 Pr'!P172</f>
        <v>7</v>
      </c>
      <c r="P172" s="194">
        <f>+'saisie N2 Pr'!P172</f>
        <v>4</v>
      </c>
      <c r="Q172" s="194">
        <f>+'saisie N2 Pr'!Q172+'saisie N2 Pr'!R172</f>
        <v>0</v>
      </c>
      <c r="R172" s="194">
        <f>+'saisie N2 Pr'!R172</f>
        <v>0</v>
      </c>
      <c r="S172" s="194">
        <f>+'saisie N2 Pr'!S172+'saisie N2 Pr'!T172</f>
        <v>2</v>
      </c>
      <c r="T172" s="194">
        <f>+'saisie N2 Pr'!T172</f>
        <v>1</v>
      </c>
      <c r="U172" s="194">
        <f t="shared" si="53"/>
        <v>30</v>
      </c>
      <c r="V172" s="194">
        <f t="shared" si="54"/>
        <v>17</v>
      </c>
      <c r="W172" s="750" t="s">
        <v>511</v>
      </c>
      <c r="X172" s="194">
        <v>2</v>
      </c>
      <c r="Y172" s="194">
        <v>1</v>
      </c>
      <c r="Z172" s="194">
        <v>1</v>
      </c>
      <c r="AA172" s="194">
        <v>1</v>
      </c>
      <c r="AB172" s="194">
        <f t="shared" si="55"/>
        <v>5</v>
      </c>
      <c r="AC172" s="194">
        <v>5</v>
      </c>
      <c r="AD172" s="194">
        <v>5</v>
      </c>
      <c r="AE172" s="194">
        <f>+'saisie N2 Pr'!AG172</f>
        <v>10</v>
      </c>
      <c r="AF172" s="194">
        <f>+'saisie N2 Pr'!AH172</f>
        <v>2</v>
      </c>
      <c r="AG172" s="194">
        <f>+'saisie N2 Pr'!AI172</f>
        <v>0</v>
      </c>
      <c r="AH172" s="194">
        <f>+'saisie N2 Pr'!AJ172</f>
        <v>2</v>
      </c>
      <c r="AI172" s="194">
        <f t="shared" si="56"/>
        <v>12</v>
      </c>
      <c r="AJ172" s="194">
        <f t="shared" si="57"/>
        <v>1</v>
      </c>
      <c r="AK172" s="194">
        <f>+'saisie N2 Pr'!AN172</f>
        <v>1</v>
      </c>
      <c r="AL172" s="194">
        <f>+'saisie N2 Pr'!AO172</f>
        <v>0</v>
      </c>
    </row>
    <row r="173" spans="1:38" ht="14.45" customHeight="1">
      <c r="A173" s="187" t="s">
        <v>512</v>
      </c>
      <c r="B173" s="187">
        <f>+'saisie N2 Pr'!B173+'saisie N2 Pr'!C173</f>
        <v>0</v>
      </c>
      <c r="C173" s="187">
        <f>+'saisie N2 Pr'!C173</f>
        <v>0</v>
      </c>
      <c r="D173" s="187">
        <f>+'saisie N2 Pr'!D173+'saisie N2 Pr'!E173</f>
        <v>0</v>
      </c>
      <c r="E173" s="187">
        <f>+'saisie N2 Pr'!E173</f>
        <v>0</v>
      </c>
      <c r="F173" s="187">
        <f>+'saisie N2 Pr'!F173+'saisie N2 Pr'!G173</f>
        <v>0</v>
      </c>
      <c r="G173" s="187">
        <f>+'saisie N2 Pr'!G173</f>
        <v>0</v>
      </c>
      <c r="H173" s="187">
        <f>+'saisie N2 Pr'!H173+'saisie N2 Pr'!I173</f>
        <v>0</v>
      </c>
      <c r="I173" s="187">
        <f>+'saisie N2 Pr'!I173</f>
        <v>0</v>
      </c>
      <c r="J173" s="29">
        <f t="shared" si="51"/>
        <v>0</v>
      </c>
      <c r="K173" s="29">
        <f t="shared" si="52"/>
        <v>0</v>
      </c>
      <c r="L173" s="750" t="s">
        <v>512</v>
      </c>
      <c r="M173" s="194">
        <f>+'saisie N2 Pr'!M173+'saisie N2 Pr'!N173</f>
        <v>0</v>
      </c>
      <c r="N173" s="194">
        <f>+'saisie N2 Pr'!N173</f>
        <v>0</v>
      </c>
      <c r="O173" s="194">
        <f>+'saisie N2 Pr'!O173+'saisie N2 Pr'!P173</f>
        <v>0</v>
      </c>
      <c r="P173" s="194">
        <f>+'saisie N2 Pr'!P173</f>
        <v>0</v>
      </c>
      <c r="Q173" s="194">
        <f>+'saisie N2 Pr'!Q173+'saisie N2 Pr'!R173</f>
        <v>0</v>
      </c>
      <c r="R173" s="194">
        <f>+'saisie N2 Pr'!R173</f>
        <v>0</v>
      </c>
      <c r="S173" s="194">
        <f>+'saisie N2 Pr'!S173+'saisie N2 Pr'!T173</f>
        <v>0</v>
      </c>
      <c r="T173" s="194">
        <f>+'saisie N2 Pr'!T173</f>
        <v>0</v>
      </c>
      <c r="U173" s="194">
        <f t="shared" si="53"/>
        <v>0</v>
      </c>
      <c r="V173" s="194">
        <f t="shared" si="54"/>
        <v>0</v>
      </c>
      <c r="W173" s="750" t="s">
        <v>512</v>
      </c>
      <c r="X173" s="194"/>
      <c r="Y173" s="194"/>
      <c r="Z173" s="194"/>
      <c r="AA173" s="194"/>
      <c r="AB173" s="194">
        <f t="shared" si="55"/>
        <v>0</v>
      </c>
      <c r="AC173" s="194"/>
      <c r="AD173" s="194"/>
      <c r="AE173" s="194">
        <f>+'saisie N2 Pr'!AG173</f>
        <v>0</v>
      </c>
      <c r="AF173" s="194">
        <f>+'saisie N2 Pr'!AH173</f>
        <v>0</v>
      </c>
      <c r="AG173" s="194">
        <f>+'saisie N2 Pr'!AI173</f>
        <v>0</v>
      </c>
      <c r="AH173" s="194">
        <f>+'saisie N2 Pr'!AJ173</f>
        <v>0</v>
      </c>
      <c r="AI173" s="194">
        <f t="shared" si="56"/>
        <v>0</v>
      </c>
      <c r="AJ173" s="194">
        <f t="shared" si="57"/>
        <v>0</v>
      </c>
      <c r="AK173" s="194">
        <f>+'saisie N2 Pr'!AN173</f>
        <v>0</v>
      </c>
      <c r="AL173" s="194">
        <f>+'saisie N2 Pr'!AO173</f>
        <v>0</v>
      </c>
    </row>
    <row r="174" spans="1:38" ht="14.45" customHeight="1">
      <c r="A174" s="187" t="s">
        <v>513</v>
      </c>
      <c r="B174" s="187">
        <f>+'saisie N2 Pr'!B174+'saisie N2 Pr'!C174</f>
        <v>70</v>
      </c>
      <c r="C174" s="187">
        <f>+'saisie N2 Pr'!C174</f>
        <v>34</v>
      </c>
      <c r="D174" s="187">
        <f>+'saisie N2 Pr'!D174+'saisie N2 Pr'!E174</f>
        <v>42</v>
      </c>
      <c r="E174" s="187">
        <f>+'saisie N2 Pr'!E174</f>
        <v>16</v>
      </c>
      <c r="F174" s="187">
        <f>+'saisie N2 Pr'!F174+'saisie N2 Pr'!G174</f>
        <v>25</v>
      </c>
      <c r="G174" s="187">
        <f>+'saisie N2 Pr'!G174</f>
        <v>8</v>
      </c>
      <c r="H174" s="187">
        <f>+'saisie N2 Pr'!H174+'saisie N2 Pr'!I174</f>
        <v>20</v>
      </c>
      <c r="I174" s="187">
        <f>+'saisie N2 Pr'!I174</f>
        <v>14</v>
      </c>
      <c r="J174" s="29">
        <f t="shared" si="51"/>
        <v>157</v>
      </c>
      <c r="K174" s="29">
        <f t="shared" si="52"/>
        <v>72</v>
      </c>
      <c r="L174" s="750" t="s">
        <v>513</v>
      </c>
      <c r="M174" s="194">
        <f>+'saisie N2 Pr'!M174+'saisie N2 Pr'!N174</f>
        <v>20</v>
      </c>
      <c r="N174" s="194">
        <f>+'saisie N2 Pr'!N174</f>
        <v>11</v>
      </c>
      <c r="O174" s="194">
        <f>+'saisie N2 Pr'!O174+'saisie N2 Pr'!P174</f>
        <v>0</v>
      </c>
      <c r="P174" s="194">
        <f>+'saisie N2 Pr'!P174</f>
        <v>0</v>
      </c>
      <c r="Q174" s="194">
        <f>+'saisie N2 Pr'!Q174+'saisie N2 Pr'!R174</f>
        <v>3</v>
      </c>
      <c r="R174" s="194">
        <f>+'saisie N2 Pr'!R174</f>
        <v>1</v>
      </c>
      <c r="S174" s="194">
        <f>+'saisie N2 Pr'!S174+'saisie N2 Pr'!T174</f>
        <v>0</v>
      </c>
      <c r="T174" s="194">
        <f>+'saisie N2 Pr'!T174</f>
        <v>0</v>
      </c>
      <c r="U174" s="194">
        <f t="shared" si="53"/>
        <v>23</v>
      </c>
      <c r="V174" s="194">
        <f t="shared" si="54"/>
        <v>12</v>
      </c>
      <c r="W174" s="750" t="s">
        <v>513</v>
      </c>
      <c r="X174" s="194">
        <v>2</v>
      </c>
      <c r="Y174" s="194">
        <v>1</v>
      </c>
      <c r="Z174" s="194">
        <v>1</v>
      </c>
      <c r="AA174" s="194">
        <v>1</v>
      </c>
      <c r="AB174" s="194">
        <f t="shared" si="55"/>
        <v>5</v>
      </c>
      <c r="AC174" s="194">
        <v>5</v>
      </c>
      <c r="AD174" s="194">
        <v>5</v>
      </c>
      <c r="AE174" s="194">
        <f>+'saisie N2 Pr'!AG174</f>
        <v>5</v>
      </c>
      <c r="AF174" s="194">
        <f>+'saisie N2 Pr'!AH174</f>
        <v>2</v>
      </c>
      <c r="AG174" s="194">
        <f>+'saisie N2 Pr'!AI174</f>
        <v>0</v>
      </c>
      <c r="AH174" s="194">
        <f>+'saisie N2 Pr'!AJ174</f>
        <v>0</v>
      </c>
      <c r="AI174" s="194">
        <f t="shared" si="56"/>
        <v>5</v>
      </c>
      <c r="AJ174" s="194">
        <f t="shared" si="57"/>
        <v>1</v>
      </c>
      <c r="AK174" s="194">
        <f>+'saisie N2 Pr'!AN174</f>
        <v>1</v>
      </c>
      <c r="AL174" s="194">
        <f>+'saisie N2 Pr'!AO174</f>
        <v>0</v>
      </c>
    </row>
    <row r="175" spans="1:38" ht="14.45" customHeight="1">
      <c r="A175" s="187" t="s">
        <v>514</v>
      </c>
      <c r="B175" s="187">
        <f>+'saisie N2 Pr'!B175+'saisie N2 Pr'!C175</f>
        <v>0</v>
      </c>
      <c r="C175" s="187">
        <f>+'saisie N2 Pr'!C175</f>
        <v>0</v>
      </c>
      <c r="D175" s="187">
        <f>+'saisie N2 Pr'!D175+'saisie N2 Pr'!E175</f>
        <v>0</v>
      </c>
      <c r="E175" s="187">
        <f>+'saisie N2 Pr'!E175</f>
        <v>0</v>
      </c>
      <c r="F175" s="187">
        <f>+'saisie N2 Pr'!F175+'saisie N2 Pr'!G175</f>
        <v>0</v>
      </c>
      <c r="G175" s="187">
        <f>+'saisie N2 Pr'!G175</f>
        <v>0</v>
      </c>
      <c r="H175" s="187">
        <f>+'saisie N2 Pr'!H175+'saisie N2 Pr'!I175</f>
        <v>0</v>
      </c>
      <c r="I175" s="187">
        <f>+'saisie N2 Pr'!I175</f>
        <v>0</v>
      </c>
      <c r="J175" s="29">
        <f t="shared" si="51"/>
        <v>0</v>
      </c>
      <c r="K175" s="29">
        <f t="shared" si="52"/>
        <v>0</v>
      </c>
      <c r="L175" s="750" t="s">
        <v>514</v>
      </c>
      <c r="M175" s="194">
        <f>+'saisie N2 Pr'!M175+'saisie N2 Pr'!N175</f>
        <v>0</v>
      </c>
      <c r="N175" s="194">
        <f>+'saisie N2 Pr'!N175</f>
        <v>0</v>
      </c>
      <c r="O175" s="194">
        <f>+'saisie N2 Pr'!O175+'saisie N2 Pr'!P175</f>
        <v>0</v>
      </c>
      <c r="P175" s="194">
        <f>+'saisie N2 Pr'!P175</f>
        <v>0</v>
      </c>
      <c r="Q175" s="194">
        <f>+'saisie N2 Pr'!Q175+'saisie N2 Pr'!R175</f>
        <v>0</v>
      </c>
      <c r="R175" s="194">
        <f>+'saisie N2 Pr'!R175</f>
        <v>0</v>
      </c>
      <c r="S175" s="194">
        <f>+'saisie N2 Pr'!S175+'saisie N2 Pr'!T175</f>
        <v>0</v>
      </c>
      <c r="T175" s="194">
        <f>+'saisie N2 Pr'!T175</f>
        <v>0</v>
      </c>
      <c r="U175" s="194">
        <f t="shared" si="53"/>
        <v>0</v>
      </c>
      <c r="V175" s="194">
        <f t="shared" si="54"/>
        <v>0</v>
      </c>
      <c r="W175" s="750" t="s">
        <v>514</v>
      </c>
      <c r="X175" s="194"/>
      <c r="Y175" s="194"/>
      <c r="Z175" s="194"/>
      <c r="AA175" s="194"/>
      <c r="AB175" s="194">
        <f t="shared" si="55"/>
        <v>0</v>
      </c>
      <c r="AC175" s="194"/>
      <c r="AD175" s="194"/>
      <c r="AE175" s="194">
        <f>+'saisie N2 Pr'!AG175</f>
        <v>0</v>
      </c>
      <c r="AF175" s="194">
        <f>+'saisie N2 Pr'!AH175</f>
        <v>0</v>
      </c>
      <c r="AG175" s="194">
        <f>+'saisie N2 Pr'!AI175</f>
        <v>0</v>
      </c>
      <c r="AH175" s="194">
        <f>+'saisie N2 Pr'!AJ175</f>
        <v>0</v>
      </c>
      <c r="AI175" s="194">
        <f t="shared" si="56"/>
        <v>0</v>
      </c>
      <c r="AJ175" s="194">
        <f t="shared" si="57"/>
        <v>0</v>
      </c>
      <c r="AK175" s="194">
        <f>+'saisie N2 Pr'!AN175</f>
        <v>0</v>
      </c>
      <c r="AL175" s="194">
        <f>+'saisie N2 Pr'!AO175</f>
        <v>0</v>
      </c>
    </row>
    <row r="176" spans="1:38" ht="14.45" customHeight="1">
      <c r="A176" s="187" t="s">
        <v>515</v>
      </c>
      <c r="B176" s="187">
        <f>+'saisie N2 Pr'!B176+'saisie N2 Pr'!C176</f>
        <v>0</v>
      </c>
      <c r="C176" s="187">
        <f>+'saisie N2 Pr'!C176</f>
        <v>0</v>
      </c>
      <c r="D176" s="187">
        <f>+'saisie N2 Pr'!D176+'saisie N2 Pr'!E176</f>
        <v>0</v>
      </c>
      <c r="E176" s="187">
        <f>+'saisie N2 Pr'!E176</f>
        <v>0</v>
      </c>
      <c r="F176" s="187">
        <f>+'saisie N2 Pr'!F176+'saisie N2 Pr'!G176</f>
        <v>0</v>
      </c>
      <c r="G176" s="187">
        <f>+'saisie N2 Pr'!G176</f>
        <v>0</v>
      </c>
      <c r="H176" s="187">
        <f>+'saisie N2 Pr'!H176+'saisie N2 Pr'!I176</f>
        <v>0</v>
      </c>
      <c r="I176" s="187">
        <f>+'saisie N2 Pr'!I176</f>
        <v>0</v>
      </c>
      <c r="J176" s="29">
        <f t="shared" si="51"/>
        <v>0</v>
      </c>
      <c r="K176" s="29">
        <f t="shared" si="52"/>
        <v>0</v>
      </c>
      <c r="L176" s="750" t="s">
        <v>515</v>
      </c>
      <c r="M176" s="194">
        <f>+'saisie N2 Pr'!M176+'saisie N2 Pr'!N176</f>
        <v>0</v>
      </c>
      <c r="N176" s="194">
        <f>+'saisie N2 Pr'!N176</f>
        <v>0</v>
      </c>
      <c r="O176" s="194">
        <f>+'saisie N2 Pr'!O176+'saisie N2 Pr'!P176</f>
        <v>0</v>
      </c>
      <c r="P176" s="194">
        <f>+'saisie N2 Pr'!P176</f>
        <v>0</v>
      </c>
      <c r="Q176" s="194">
        <f>+'saisie N2 Pr'!Q176+'saisie N2 Pr'!R176</f>
        <v>0</v>
      </c>
      <c r="R176" s="194">
        <f>+'saisie N2 Pr'!R176</f>
        <v>0</v>
      </c>
      <c r="S176" s="194">
        <f>+'saisie N2 Pr'!S176+'saisie N2 Pr'!T176</f>
        <v>0</v>
      </c>
      <c r="T176" s="194">
        <f>+'saisie N2 Pr'!T176</f>
        <v>0</v>
      </c>
      <c r="U176" s="194">
        <f t="shared" si="53"/>
        <v>0</v>
      </c>
      <c r="V176" s="194">
        <f t="shared" si="54"/>
        <v>0</v>
      </c>
      <c r="W176" s="750" t="s">
        <v>515</v>
      </c>
      <c r="X176" s="194"/>
      <c r="Y176" s="194"/>
      <c r="Z176" s="194"/>
      <c r="AA176" s="194"/>
      <c r="AB176" s="194">
        <f t="shared" si="55"/>
        <v>0</v>
      </c>
      <c r="AC176" s="194"/>
      <c r="AD176" s="194"/>
      <c r="AE176" s="194">
        <f>+'saisie N2 Pr'!AG176</f>
        <v>0</v>
      </c>
      <c r="AF176" s="194">
        <f>+'saisie N2 Pr'!AH176</f>
        <v>0</v>
      </c>
      <c r="AG176" s="194">
        <f>+'saisie N2 Pr'!AI176</f>
        <v>0</v>
      </c>
      <c r="AH176" s="194">
        <f>+'saisie N2 Pr'!AJ176</f>
        <v>0</v>
      </c>
      <c r="AI176" s="194">
        <f t="shared" si="56"/>
        <v>0</v>
      </c>
      <c r="AJ176" s="194">
        <f t="shared" si="57"/>
        <v>0</v>
      </c>
      <c r="AK176" s="194">
        <f>+'saisie N2 Pr'!AN176</f>
        <v>0</v>
      </c>
      <c r="AL176" s="194">
        <f>+'saisie N2 Pr'!AO176</f>
        <v>0</v>
      </c>
    </row>
    <row r="177" spans="1:38" ht="14.45" customHeight="1">
      <c r="A177" s="187" t="s">
        <v>516</v>
      </c>
      <c r="B177" s="187">
        <f>+'saisie N2 Pr'!B177+'saisie N2 Pr'!C177</f>
        <v>49</v>
      </c>
      <c r="C177" s="187">
        <f>+'saisie N2 Pr'!C177</f>
        <v>19</v>
      </c>
      <c r="D177" s="187">
        <f>+'saisie N2 Pr'!D177+'saisie N2 Pr'!E177</f>
        <v>30</v>
      </c>
      <c r="E177" s="187">
        <f>+'saisie N2 Pr'!E177</f>
        <v>17</v>
      </c>
      <c r="F177" s="187">
        <f>+'saisie N2 Pr'!F177+'saisie N2 Pr'!G177</f>
        <v>31</v>
      </c>
      <c r="G177" s="187">
        <f>+'saisie N2 Pr'!G177</f>
        <v>15</v>
      </c>
      <c r="H177" s="187">
        <f>+'saisie N2 Pr'!H177+'saisie N2 Pr'!I177</f>
        <v>34</v>
      </c>
      <c r="I177" s="187">
        <f>+'saisie N2 Pr'!I177</f>
        <v>14</v>
      </c>
      <c r="J177" s="29">
        <f t="shared" si="51"/>
        <v>144</v>
      </c>
      <c r="K177" s="29">
        <f t="shared" si="52"/>
        <v>65</v>
      </c>
      <c r="L177" s="750" t="s">
        <v>516</v>
      </c>
      <c r="M177" s="194">
        <f>+'saisie N2 Pr'!M177+'saisie N2 Pr'!N177</f>
        <v>12</v>
      </c>
      <c r="N177" s="194">
        <f>+'saisie N2 Pr'!N177</f>
        <v>10</v>
      </c>
      <c r="O177" s="194">
        <f>+'saisie N2 Pr'!O177+'saisie N2 Pr'!P177</f>
        <v>0</v>
      </c>
      <c r="P177" s="194">
        <f>+'saisie N2 Pr'!P177</f>
        <v>0</v>
      </c>
      <c r="Q177" s="194">
        <f>+'saisie N2 Pr'!Q177+'saisie N2 Pr'!R177</f>
        <v>9</v>
      </c>
      <c r="R177" s="194">
        <f>+'saisie N2 Pr'!R177</f>
        <v>4</v>
      </c>
      <c r="S177" s="194">
        <f>+'saisie N2 Pr'!S177+'saisie N2 Pr'!T177</f>
        <v>14</v>
      </c>
      <c r="T177" s="194">
        <f>+'saisie N2 Pr'!T177</f>
        <v>2</v>
      </c>
      <c r="U177" s="194">
        <f t="shared" si="53"/>
        <v>35</v>
      </c>
      <c r="V177" s="194">
        <f t="shared" si="54"/>
        <v>16</v>
      </c>
      <c r="W177" s="750" t="s">
        <v>516</v>
      </c>
      <c r="X177" s="194">
        <v>1</v>
      </c>
      <c r="Y177" s="194">
        <v>1</v>
      </c>
      <c r="Z177" s="194">
        <v>1</v>
      </c>
      <c r="AA177" s="194">
        <v>1</v>
      </c>
      <c r="AB177" s="194">
        <f t="shared" si="55"/>
        <v>4</v>
      </c>
      <c r="AC177" s="194">
        <v>4</v>
      </c>
      <c r="AD177" s="194">
        <v>4</v>
      </c>
      <c r="AE177" s="194">
        <f>+'saisie N2 Pr'!AG177</f>
        <v>7</v>
      </c>
      <c r="AF177" s="194">
        <f>+'saisie N2 Pr'!AH177</f>
        <v>2</v>
      </c>
      <c r="AG177" s="194">
        <f>+'saisie N2 Pr'!AI177</f>
        <v>0</v>
      </c>
      <c r="AH177" s="194">
        <f>+'saisie N2 Pr'!AJ177</f>
        <v>0</v>
      </c>
      <c r="AI177" s="194">
        <f t="shared" si="56"/>
        <v>7</v>
      </c>
      <c r="AJ177" s="194">
        <f t="shared" si="57"/>
        <v>1</v>
      </c>
      <c r="AK177" s="194">
        <f>+'saisie N2 Pr'!AN177</f>
        <v>1</v>
      </c>
      <c r="AL177" s="194">
        <f>+'saisie N2 Pr'!AO177</f>
        <v>0</v>
      </c>
    </row>
    <row r="178" spans="1:38" ht="14.45" customHeight="1">
      <c r="A178" s="187" t="s">
        <v>517</v>
      </c>
      <c r="B178" s="187">
        <f>+'saisie N2 Pr'!B178+'saisie N2 Pr'!C178</f>
        <v>94</v>
      </c>
      <c r="C178" s="187">
        <f>+'saisie N2 Pr'!C178</f>
        <v>51</v>
      </c>
      <c r="D178" s="187">
        <f>+'saisie N2 Pr'!D178+'saisie N2 Pr'!E178</f>
        <v>71</v>
      </c>
      <c r="E178" s="187">
        <f>+'saisie N2 Pr'!E178</f>
        <v>40</v>
      </c>
      <c r="F178" s="187">
        <f>+'saisie N2 Pr'!F178+'saisie N2 Pr'!G178</f>
        <v>59</v>
      </c>
      <c r="G178" s="187">
        <f>+'saisie N2 Pr'!G178</f>
        <v>26</v>
      </c>
      <c r="H178" s="187">
        <f>+'saisie N2 Pr'!H178+'saisie N2 Pr'!I178</f>
        <v>52</v>
      </c>
      <c r="I178" s="187">
        <f>+'saisie N2 Pr'!I178</f>
        <v>28</v>
      </c>
      <c r="J178" s="29">
        <f t="shared" si="51"/>
        <v>276</v>
      </c>
      <c r="K178" s="29">
        <f t="shared" si="52"/>
        <v>145</v>
      </c>
      <c r="L178" s="750" t="s">
        <v>517</v>
      </c>
      <c r="M178" s="194">
        <f>+'saisie N2 Pr'!M178+'saisie N2 Pr'!N178</f>
        <v>7</v>
      </c>
      <c r="N178" s="194">
        <f>+'saisie N2 Pr'!N178</f>
        <v>4</v>
      </c>
      <c r="O178" s="194">
        <f>+'saisie N2 Pr'!O178+'saisie N2 Pr'!P178</f>
        <v>4</v>
      </c>
      <c r="P178" s="194">
        <f>+'saisie N2 Pr'!P178</f>
        <v>0</v>
      </c>
      <c r="Q178" s="194">
        <f>+'saisie N2 Pr'!Q178+'saisie N2 Pr'!R178</f>
        <v>9</v>
      </c>
      <c r="R178" s="194">
        <f>+'saisie N2 Pr'!R178</f>
        <v>7</v>
      </c>
      <c r="S178" s="194">
        <f>+'saisie N2 Pr'!S178+'saisie N2 Pr'!T178</f>
        <v>6</v>
      </c>
      <c r="T178" s="194">
        <f>+'saisie N2 Pr'!T178</f>
        <v>2</v>
      </c>
      <c r="U178" s="194">
        <f t="shared" si="53"/>
        <v>26</v>
      </c>
      <c r="V178" s="194">
        <f t="shared" si="54"/>
        <v>13</v>
      </c>
      <c r="W178" s="750" t="s">
        <v>517</v>
      </c>
      <c r="X178" s="194">
        <v>2</v>
      </c>
      <c r="Y178" s="194">
        <v>2</v>
      </c>
      <c r="Z178" s="194">
        <v>2</v>
      </c>
      <c r="AA178" s="194">
        <v>2</v>
      </c>
      <c r="AB178" s="194">
        <f t="shared" si="55"/>
        <v>8</v>
      </c>
      <c r="AC178" s="194">
        <v>8</v>
      </c>
      <c r="AD178" s="194">
        <v>8</v>
      </c>
      <c r="AE178" s="194">
        <f>+'saisie N2 Pr'!AG178</f>
        <v>18</v>
      </c>
      <c r="AF178" s="194">
        <f>+'saisie N2 Pr'!AH178</f>
        <v>5</v>
      </c>
      <c r="AG178" s="194">
        <f>+'saisie N2 Pr'!AI178</f>
        <v>0</v>
      </c>
      <c r="AH178" s="194">
        <f>+'saisie N2 Pr'!AJ178</f>
        <v>0</v>
      </c>
      <c r="AI178" s="194">
        <f t="shared" si="56"/>
        <v>18</v>
      </c>
      <c r="AJ178" s="194">
        <f t="shared" si="57"/>
        <v>2</v>
      </c>
      <c r="AK178" s="194">
        <f>+'saisie N2 Pr'!AN178</f>
        <v>2</v>
      </c>
      <c r="AL178" s="194">
        <f>+'saisie N2 Pr'!AO178</f>
        <v>0</v>
      </c>
    </row>
    <row r="179" spans="1:38" ht="14.45" customHeight="1">
      <c r="A179" s="187" t="s">
        <v>518</v>
      </c>
      <c r="B179" s="187">
        <f>+'saisie N2 Pr'!B179+'saisie N2 Pr'!C179</f>
        <v>116</v>
      </c>
      <c r="C179" s="187">
        <f>+'saisie N2 Pr'!C179</f>
        <v>51</v>
      </c>
      <c r="D179" s="187">
        <f>+'saisie N2 Pr'!D179+'saisie N2 Pr'!E179</f>
        <v>68</v>
      </c>
      <c r="E179" s="187">
        <f>+'saisie N2 Pr'!E179</f>
        <v>36</v>
      </c>
      <c r="F179" s="187">
        <f>+'saisie N2 Pr'!F179+'saisie N2 Pr'!G179</f>
        <v>60</v>
      </c>
      <c r="G179" s="187">
        <f>+'saisie N2 Pr'!G179</f>
        <v>30</v>
      </c>
      <c r="H179" s="187">
        <f>+'saisie N2 Pr'!H179+'saisie N2 Pr'!I179</f>
        <v>51</v>
      </c>
      <c r="I179" s="187">
        <f>+'saisie N2 Pr'!I179</f>
        <v>24</v>
      </c>
      <c r="J179" s="29">
        <f t="shared" si="51"/>
        <v>295</v>
      </c>
      <c r="K179" s="29">
        <f t="shared" si="52"/>
        <v>141</v>
      </c>
      <c r="L179" s="750" t="s">
        <v>518</v>
      </c>
      <c r="M179" s="194">
        <f>+'saisie N2 Pr'!M179+'saisie N2 Pr'!N179</f>
        <v>27</v>
      </c>
      <c r="N179" s="194">
        <f>+'saisie N2 Pr'!N179</f>
        <v>15</v>
      </c>
      <c r="O179" s="194">
        <f>+'saisie N2 Pr'!O179+'saisie N2 Pr'!P179</f>
        <v>12</v>
      </c>
      <c r="P179" s="194">
        <f>+'saisie N2 Pr'!P179</f>
        <v>5</v>
      </c>
      <c r="Q179" s="194">
        <f>+'saisie N2 Pr'!Q179+'saisie N2 Pr'!R179</f>
        <v>8</v>
      </c>
      <c r="R179" s="194">
        <f>+'saisie N2 Pr'!R179</f>
        <v>3</v>
      </c>
      <c r="S179" s="194">
        <f>+'saisie N2 Pr'!S179+'saisie N2 Pr'!T179</f>
        <v>5</v>
      </c>
      <c r="T179" s="194">
        <f>+'saisie N2 Pr'!T179</f>
        <v>3</v>
      </c>
      <c r="U179" s="194">
        <f t="shared" si="53"/>
        <v>52</v>
      </c>
      <c r="V179" s="194">
        <f t="shared" si="54"/>
        <v>26</v>
      </c>
      <c r="W179" s="750" t="s">
        <v>518</v>
      </c>
      <c r="X179" s="194">
        <v>2</v>
      </c>
      <c r="Y179" s="194">
        <v>2</v>
      </c>
      <c r="Z179" s="194">
        <v>1</v>
      </c>
      <c r="AA179" s="194">
        <v>1</v>
      </c>
      <c r="AB179" s="194">
        <f t="shared" si="55"/>
        <v>6</v>
      </c>
      <c r="AC179" s="194">
        <v>10</v>
      </c>
      <c r="AD179" s="194">
        <v>6</v>
      </c>
      <c r="AE179" s="194">
        <f>+'saisie N2 Pr'!AG179</f>
        <v>9</v>
      </c>
      <c r="AF179" s="194">
        <f>+'saisie N2 Pr'!AH179</f>
        <v>2</v>
      </c>
      <c r="AG179" s="194">
        <f>+'saisie N2 Pr'!AI179</f>
        <v>0</v>
      </c>
      <c r="AH179" s="194">
        <f>+'saisie N2 Pr'!AJ179</f>
        <v>0</v>
      </c>
      <c r="AI179" s="194">
        <f t="shared" si="56"/>
        <v>9</v>
      </c>
      <c r="AJ179" s="194">
        <f t="shared" si="57"/>
        <v>1</v>
      </c>
      <c r="AK179" s="194">
        <f>+'saisie N2 Pr'!AN179</f>
        <v>1</v>
      </c>
      <c r="AL179" s="194">
        <f>+'saisie N2 Pr'!AO179</f>
        <v>0</v>
      </c>
    </row>
    <row r="180" spans="1:38" ht="14.45" customHeight="1">
      <c r="A180" s="187" t="s">
        <v>519</v>
      </c>
      <c r="B180" s="187">
        <f>+'saisie N2 Pr'!B180+'saisie N2 Pr'!C180</f>
        <v>0</v>
      </c>
      <c r="C180" s="187">
        <f>+'saisie N2 Pr'!C180</f>
        <v>0</v>
      </c>
      <c r="D180" s="187">
        <f>+'saisie N2 Pr'!D180+'saisie N2 Pr'!E180</f>
        <v>0</v>
      </c>
      <c r="E180" s="187">
        <f>+'saisie N2 Pr'!E180</f>
        <v>0</v>
      </c>
      <c r="F180" s="187">
        <f>+'saisie N2 Pr'!F180+'saisie N2 Pr'!G180</f>
        <v>0</v>
      </c>
      <c r="G180" s="187">
        <f>+'saisie N2 Pr'!G180</f>
        <v>0</v>
      </c>
      <c r="H180" s="187">
        <f>+'saisie N2 Pr'!H180+'saisie N2 Pr'!I180</f>
        <v>0</v>
      </c>
      <c r="I180" s="187">
        <f>+'saisie N2 Pr'!I180</f>
        <v>0</v>
      </c>
      <c r="J180" s="29">
        <f t="shared" si="51"/>
        <v>0</v>
      </c>
      <c r="K180" s="29">
        <f t="shared" si="52"/>
        <v>0</v>
      </c>
      <c r="L180" s="750" t="s">
        <v>519</v>
      </c>
      <c r="M180" s="194">
        <f>+'saisie N2 Pr'!M180+'saisie N2 Pr'!N180</f>
        <v>0</v>
      </c>
      <c r="N180" s="194">
        <f>+'saisie N2 Pr'!N180</f>
        <v>0</v>
      </c>
      <c r="O180" s="194">
        <f>+'saisie N2 Pr'!O180+'saisie N2 Pr'!P180</f>
        <v>0</v>
      </c>
      <c r="P180" s="194">
        <f>+'saisie N2 Pr'!P180</f>
        <v>0</v>
      </c>
      <c r="Q180" s="194">
        <f>+'saisie N2 Pr'!Q180+'saisie N2 Pr'!R180</f>
        <v>0</v>
      </c>
      <c r="R180" s="194">
        <f>+'saisie N2 Pr'!R180</f>
        <v>0</v>
      </c>
      <c r="S180" s="194">
        <f>+'saisie N2 Pr'!S180+'saisie N2 Pr'!T180</f>
        <v>0</v>
      </c>
      <c r="T180" s="194">
        <f>+'saisie N2 Pr'!T180</f>
        <v>0</v>
      </c>
      <c r="U180" s="194">
        <f t="shared" si="53"/>
        <v>0</v>
      </c>
      <c r="V180" s="194">
        <f t="shared" si="54"/>
        <v>0</v>
      </c>
      <c r="W180" s="750" t="s">
        <v>519</v>
      </c>
      <c r="X180" s="194"/>
      <c r="Y180" s="194"/>
      <c r="Z180" s="194"/>
      <c r="AA180" s="194"/>
      <c r="AB180" s="194">
        <f t="shared" si="55"/>
        <v>0</v>
      </c>
      <c r="AC180" s="194"/>
      <c r="AD180" s="194"/>
      <c r="AE180" s="194">
        <f>+'saisie N2 Pr'!AG180</f>
        <v>0</v>
      </c>
      <c r="AF180" s="194">
        <f>+'saisie N2 Pr'!AH180</f>
        <v>0</v>
      </c>
      <c r="AG180" s="194">
        <f>+'saisie N2 Pr'!AI180</f>
        <v>0</v>
      </c>
      <c r="AH180" s="194">
        <f>+'saisie N2 Pr'!AJ180</f>
        <v>0</v>
      </c>
      <c r="AI180" s="194">
        <f t="shared" ref="AI180:AI187" si="58">AE180+AH180</f>
        <v>0</v>
      </c>
      <c r="AJ180" s="194">
        <f t="shared" si="57"/>
        <v>0</v>
      </c>
      <c r="AK180" s="194">
        <f>+'saisie N2 Pr'!AN180</f>
        <v>0</v>
      </c>
      <c r="AL180" s="194">
        <f>+'saisie N2 Pr'!AO180</f>
        <v>0</v>
      </c>
    </row>
    <row r="181" spans="1:38" ht="14.45" customHeight="1">
      <c r="A181" s="187" t="s">
        <v>520</v>
      </c>
      <c r="B181" s="187">
        <f>+'saisie N2 Pr'!B181+'saisie N2 Pr'!C181</f>
        <v>66</v>
      </c>
      <c r="C181" s="187">
        <f>+'saisie N2 Pr'!C181</f>
        <v>37</v>
      </c>
      <c r="D181" s="187">
        <f>+'saisie N2 Pr'!D181+'saisie N2 Pr'!E181</f>
        <v>36</v>
      </c>
      <c r="E181" s="187">
        <f>+'saisie N2 Pr'!E181</f>
        <v>22</v>
      </c>
      <c r="F181" s="187">
        <f>+'saisie N2 Pr'!F181+'saisie N2 Pr'!G181</f>
        <v>39</v>
      </c>
      <c r="G181" s="187">
        <f>+'saisie N2 Pr'!G181</f>
        <v>17</v>
      </c>
      <c r="H181" s="187">
        <f>+'saisie N2 Pr'!H181+'saisie N2 Pr'!I181</f>
        <v>29</v>
      </c>
      <c r="I181" s="187">
        <f>+'saisie N2 Pr'!I181</f>
        <v>12</v>
      </c>
      <c r="J181" s="29">
        <f t="shared" si="51"/>
        <v>170</v>
      </c>
      <c r="K181" s="29">
        <f t="shared" si="52"/>
        <v>88</v>
      </c>
      <c r="L181" s="750" t="s">
        <v>520</v>
      </c>
      <c r="M181" s="194">
        <f>+'saisie N2 Pr'!M181+'saisie N2 Pr'!N181</f>
        <v>9</v>
      </c>
      <c r="N181" s="194">
        <f>+'saisie N2 Pr'!N181</f>
        <v>8</v>
      </c>
      <c r="O181" s="194">
        <f>+'saisie N2 Pr'!O181+'saisie N2 Pr'!P181</f>
        <v>3</v>
      </c>
      <c r="P181" s="194">
        <f>+'saisie N2 Pr'!P181</f>
        <v>3</v>
      </c>
      <c r="Q181" s="194">
        <f>+'saisie N2 Pr'!Q181+'saisie N2 Pr'!R181</f>
        <v>2</v>
      </c>
      <c r="R181" s="194">
        <f>+'saisie N2 Pr'!R181</f>
        <v>0</v>
      </c>
      <c r="S181" s="194">
        <f>+'saisie N2 Pr'!S181+'saisie N2 Pr'!T181</f>
        <v>4</v>
      </c>
      <c r="T181" s="194">
        <f>+'saisie N2 Pr'!T181</f>
        <v>2</v>
      </c>
      <c r="U181" s="194">
        <f t="shared" si="53"/>
        <v>18</v>
      </c>
      <c r="V181" s="194">
        <f t="shared" si="54"/>
        <v>13</v>
      </c>
      <c r="W181" s="750" t="s">
        <v>520</v>
      </c>
      <c r="X181" s="194">
        <v>2</v>
      </c>
      <c r="Y181" s="194">
        <v>1</v>
      </c>
      <c r="Z181" s="194">
        <v>1</v>
      </c>
      <c r="AA181" s="194">
        <v>1</v>
      </c>
      <c r="AB181" s="194">
        <f t="shared" si="55"/>
        <v>5</v>
      </c>
      <c r="AC181" s="194">
        <v>5</v>
      </c>
      <c r="AD181" s="194">
        <v>5</v>
      </c>
      <c r="AE181" s="194">
        <f>+'saisie N2 Pr'!AG181</f>
        <v>11</v>
      </c>
      <c r="AF181" s="194">
        <f>+'saisie N2 Pr'!AH181</f>
        <v>4</v>
      </c>
      <c r="AG181" s="194">
        <f>+'saisie N2 Pr'!AI181</f>
        <v>0</v>
      </c>
      <c r="AH181" s="194">
        <f>+'saisie N2 Pr'!AJ181</f>
        <v>1</v>
      </c>
      <c r="AI181" s="194">
        <f t="shared" si="58"/>
        <v>12</v>
      </c>
      <c r="AJ181" s="194">
        <f t="shared" si="57"/>
        <v>1</v>
      </c>
      <c r="AK181" s="194">
        <f>+'saisie N2 Pr'!AN181</f>
        <v>1</v>
      </c>
      <c r="AL181" s="194">
        <f>+'saisie N2 Pr'!AO181</f>
        <v>0</v>
      </c>
    </row>
    <row r="182" spans="1:38" ht="14.45" customHeight="1">
      <c r="A182" s="187" t="s">
        <v>521</v>
      </c>
      <c r="B182" s="187">
        <f>+'saisie N2 Pr'!B182+'saisie N2 Pr'!C182</f>
        <v>115</v>
      </c>
      <c r="C182" s="187">
        <f>+'saisie N2 Pr'!C182</f>
        <v>66</v>
      </c>
      <c r="D182" s="187">
        <f>+'saisie N2 Pr'!D182+'saisie N2 Pr'!E182</f>
        <v>100</v>
      </c>
      <c r="E182" s="187">
        <f>+'saisie N2 Pr'!E182</f>
        <v>50</v>
      </c>
      <c r="F182" s="187">
        <f>+'saisie N2 Pr'!F182+'saisie N2 Pr'!G182</f>
        <v>41</v>
      </c>
      <c r="G182" s="187">
        <f>+'saisie N2 Pr'!G182</f>
        <v>27</v>
      </c>
      <c r="H182" s="187">
        <f>+'saisie N2 Pr'!H182+'saisie N2 Pr'!I182</f>
        <v>57</v>
      </c>
      <c r="I182" s="187">
        <f>+'saisie N2 Pr'!I182</f>
        <v>25</v>
      </c>
      <c r="J182" s="29">
        <f t="shared" si="51"/>
        <v>313</v>
      </c>
      <c r="K182" s="29">
        <f t="shared" si="52"/>
        <v>168</v>
      </c>
      <c r="L182" s="750" t="s">
        <v>521</v>
      </c>
      <c r="M182" s="194">
        <f>+'saisie N2 Pr'!M182+'saisie N2 Pr'!N182</f>
        <v>18</v>
      </c>
      <c r="N182" s="194">
        <f>+'saisie N2 Pr'!N182</f>
        <v>6</v>
      </c>
      <c r="O182" s="194">
        <f>+'saisie N2 Pr'!O182+'saisie N2 Pr'!P182</f>
        <v>3</v>
      </c>
      <c r="P182" s="194">
        <f>+'saisie N2 Pr'!P182</f>
        <v>1</v>
      </c>
      <c r="Q182" s="194">
        <f>+'saisie N2 Pr'!Q182+'saisie N2 Pr'!R182</f>
        <v>4</v>
      </c>
      <c r="R182" s="194">
        <f>+'saisie N2 Pr'!R182</f>
        <v>3</v>
      </c>
      <c r="S182" s="194">
        <f>+'saisie N2 Pr'!S182+'saisie N2 Pr'!T182</f>
        <v>18</v>
      </c>
      <c r="T182" s="194">
        <f>+'saisie N2 Pr'!T182</f>
        <v>10</v>
      </c>
      <c r="U182" s="194">
        <f t="shared" si="53"/>
        <v>43</v>
      </c>
      <c r="V182" s="194">
        <f t="shared" si="54"/>
        <v>20</v>
      </c>
      <c r="W182" s="750" t="s">
        <v>521</v>
      </c>
      <c r="X182" s="194">
        <v>3</v>
      </c>
      <c r="Y182" s="194">
        <v>3</v>
      </c>
      <c r="Z182" s="194">
        <v>2</v>
      </c>
      <c r="AA182" s="194">
        <v>2</v>
      </c>
      <c r="AB182" s="194">
        <f t="shared" si="55"/>
        <v>10</v>
      </c>
      <c r="AC182" s="194">
        <v>10</v>
      </c>
      <c r="AD182" s="194">
        <v>10</v>
      </c>
      <c r="AE182" s="194">
        <f>+'saisie N2 Pr'!AG182</f>
        <v>22</v>
      </c>
      <c r="AF182" s="194">
        <f>+'saisie N2 Pr'!AH182</f>
        <v>11</v>
      </c>
      <c r="AG182" s="194">
        <f>+'saisie N2 Pr'!AI182</f>
        <v>0</v>
      </c>
      <c r="AH182" s="194">
        <f>+'saisie N2 Pr'!AJ182</f>
        <v>0</v>
      </c>
      <c r="AI182" s="194">
        <f t="shared" si="58"/>
        <v>22</v>
      </c>
      <c r="AJ182" s="194">
        <f t="shared" si="57"/>
        <v>3</v>
      </c>
      <c r="AK182" s="194">
        <f>+'saisie N2 Pr'!AN182</f>
        <v>3</v>
      </c>
      <c r="AL182" s="194">
        <f>+'saisie N2 Pr'!AO182</f>
        <v>0</v>
      </c>
    </row>
    <row r="183" spans="1:38" ht="14.45" customHeight="1">
      <c r="A183" s="187" t="s">
        <v>522</v>
      </c>
      <c r="B183" s="187">
        <f>+'saisie N2 Pr'!B183+'saisie N2 Pr'!C183</f>
        <v>172</v>
      </c>
      <c r="C183" s="187">
        <f>+'saisie N2 Pr'!C183</f>
        <v>91</v>
      </c>
      <c r="D183" s="187">
        <f>+'saisie N2 Pr'!D183+'saisie N2 Pr'!E183</f>
        <v>132</v>
      </c>
      <c r="E183" s="187">
        <f>+'saisie N2 Pr'!E183</f>
        <v>67</v>
      </c>
      <c r="F183" s="187">
        <f>+'saisie N2 Pr'!F183+'saisie N2 Pr'!G183</f>
        <v>85</v>
      </c>
      <c r="G183" s="187">
        <f>+'saisie N2 Pr'!G183</f>
        <v>47</v>
      </c>
      <c r="H183" s="187">
        <f>+'saisie N2 Pr'!H183+'saisie N2 Pr'!I183</f>
        <v>69</v>
      </c>
      <c r="I183" s="187">
        <f>+'saisie N2 Pr'!I183</f>
        <v>33</v>
      </c>
      <c r="J183" s="29">
        <f t="shared" si="51"/>
        <v>458</v>
      </c>
      <c r="K183" s="29">
        <f t="shared" si="52"/>
        <v>238</v>
      </c>
      <c r="L183" s="750" t="s">
        <v>522</v>
      </c>
      <c r="M183" s="194">
        <f>+'saisie N2 Pr'!M183+'saisie N2 Pr'!N183</f>
        <v>38</v>
      </c>
      <c r="N183" s="194">
        <f>+'saisie N2 Pr'!N183</f>
        <v>20</v>
      </c>
      <c r="O183" s="194">
        <f>+'saisie N2 Pr'!O183+'saisie N2 Pr'!P183</f>
        <v>22</v>
      </c>
      <c r="P183" s="194">
        <f>+'saisie N2 Pr'!P183</f>
        <v>13</v>
      </c>
      <c r="Q183" s="194">
        <f>+'saisie N2 Pr'!Q183+'saisie N2 Pr'!R183</f>
        <v>15</v>
      </c>
      <c r="R183" s="194">
        <f>+'saisie N2 Pr'!R183</f>
        <v>8</v>
      </c>
      <c r="S183" s="194">
        <f>+'saisie N2 Pr'!S183+'saisie N2 Pr'!T183</f>
        <v>6</v>
      </c>
      <c r="T183" s="194">
        <f>+'saisie N2 Pr'!T183</f>
        <v>3</v>
      </c>
      <c r="U183" s="194">
        <f t="shared" si="53"/>
        <v>81</v>
      </c>
      <c r="V183" s="194">
        <f t="shared" si="54"/>
        <v>44</v>
      </c>
      <c r="W183" s="750" t="s">
        <v>522</v>
      </c>
      <c r="X183" s="194">
        <v>6</v>
      </c>
      <c r="Y183" s="194">
        <v>6</v>
      </c>
      <c r="Z183" s="194">
        <v>4</v>
      </c>
      <c r="AA183" s="194">
        <v>3</v>
      </c>
      <c r="AB183" s="194">
        <f t="shared" si="55"/>
        <v>19</v>
      </c>
      <c r="AC183" s="194">
        <v>20</v>
      </c>
      <c r="AD183" s="194">
        <v>19</v>
      </c>
      <c r="AE183" s="194">
        <f>+'saisie N2 Pr'!AG183</f>
        <v>34</v>
      </c>
      <c r="AF183" s="194">
        <f>+'saisie N2 Pr'!AH183</f>
        <v>6</v>
      </c>
      <c r="AG183" s="194">
        <f>+'saisie N2 Pr'!AI183</f>
        <v>0</v>
      </c>
      <c r="AH183" s="194">
        <f>+'saisie N2 Pr'!AJ183</f>
        <v>1</v>
      </c>
      <c r="AI183" s="194">
        <f t="shared" si="58"/>
        <v>35</v>
      </c>
      <c r="AJ183" s="194">
        <f t="shared" si="57"/>
        <v>5</v>
      </c>
      <c r="AK183" s="194">
        <f>+'saisie N2 Pr'!AN183</f>
        <v>5</v>
      </c>
      <c r="AL183" s="194">
        <f>+'saisie N2 Pr'!AO183</f>
        <v>0</v>
      </c>
    </row>
    <row r="184" spans="1:38" ht="14.45" customHeight="1">
      <c r="A184" s="187" t="s">
        <v>523</v>
      </c>
      <c r="B184" s="187">
        <f>+'saisie N2 Pr'!B184+'saisie N2 Pr'!C184</f>
        <v>332</v>
      </c>
      <c r="C184" s="187">
        <f>+'saisie N2 Pr'!C184</f>
        <v>178</v>
      </c>
      <c r="D184" s="187">
        <f>+'saisie N2 Pr'!D184+'saisie N2 Pr'!E184</f>
        <v>288</v>
      </c>
      <c r="E184" s="187">
        <f>+'saisie N2 Pr'!E184</f>
        <v>150</v>
      </c>
      <c r="F184" s="187">
        <f>+'saisie N2 Pr'!F184+'saisie N2 Pr'!G184</f>
        <v>257</v>
      </c>
      <c r="G184" s="187">
        <f>+'saisie N2 Pr'!G184</f>
        <v>142</v>
      </c>
      <c r="H184" s="187">
        <f>+'saisie N2 Pr'!H184+'saisie N2 Pr'!I184</f>
        <v>208</v>
      </c>
      <c r="I184" s="187">
        <f>+'saisie N2 Pr'!I184</f>
        <v>119</v>
      </c>
      <c r="J184" s="29">
        <f t="shared" si="51"/>
        <v>1085</v>
      </c>
      <c r="K184" s="29">
        <f t="shared" si="52"/>
        <v>589</v>
      </c>
      <c r="L184" s="750" t="s">
        <v>523</v>
      </c>
      <c r="M184" s="194">
        <f>+'saisie N2 Pr'!M184+'saisie N2 Pr'!N184</f>
        <v>24</v>
      </c>
      <c r="N184" s="194">
        <f>+'saisie N2 Pr'!N184</f>
        <v>16</v>
      </c>
      <c r="O184" s="194">
        <f>+'saisie N2 Pr'!O184+'saisie N2 Pr'!P184</f>
        <v>19</v>
      </c>
      <c r="P184" s="194">
        <f>+'saisie N2 Pr'!P184</f>
        <v>11</v>
      </c>
      <c r="Q184" s="194">
        <f>+'saisie N2 Pr'!Q184+'saisie N2 Pr'!R184</f>
        <v>18</v>
      </c>
      <c r="R184" s="194">
        <f>+'saisie N2 Pr'!R184</f>
        <v>14</v>
      </c>
      <c r="S184" s="194">
        <f>+'saisie N2 Pr'!S184+'saisie N2 Pr'!T184</f>
        <v>9</v>
      </c>
      <c r="T184" s="194">
        <f>+'saisie N2 Pr'!T184</f>
        <v>4</v>
      </c>
      <c r="U184" s="194">
        <f t="shared" si="53"/>
        <v>70</v>
      </c>
      <c r="V184" s="194">
        <f t="shared" si="54"/>
        <v>45</v>
      </c>
      <c r="W184" s="750" t="s">
        <v>523</v>
      </c>
      <c r="X184" s="194">
        <v>7</v>
      </c>
      <c r="Y184" s="194">
        <v>7</v>
      </c>
      <c r="Z184" s="194">
        <v>7</v>
      </c>
      <c r="AA184" s="194">
        <v>6</v>
      </c>
      <c r="AB184" s="194">
        <f t="shared" si="55"/>
        <v>27</v>
      </c>
      <c r="AC184" s="194">
        <v>27</v>
      </c>
      <c r="AD184" s="194">
        <v>27</v>
      </c>
      <c r="AE184" s="194">
        <f>+'saisie N2 Pr'!AG184</f>
        <v>40</v>
      </c>
      <c r="AF184" s="194">
        <f>+'saisie N2 Pr'!AH184</f>
        <v>23</v>
      </c>
      <c r="AG184" s="194">
        <f>+'saisie N2 Pr'!AI184</f>
        <v>0</v>
      </c>
      <c r="AH184" s="194">
        <f>+'saisie N2 Pr'!AJ184</f>
        <v>3</v>
      </c>
      <c r="AI184" s="194">
        <f t="shared" si="58"/>
        <v>43</v>
      </c>
      <c r="AJ184" s="194">
        <f t="shared" si="57"/>
        <v>4</v>
      </c>
      <c r="AK184" s="194">
        <f>+'saisie N2 Pr'!AN184</f>
        <v>4</v>
      </c>
      <c r="AL184" s="194">
        <f>+'saisie N2 Pr'!AO184</f>
        <v>0</v>
      </c>
    </row>
    <row r="185" spans="1:38" ht="14.45" customHeight="1">
      <c r="A185" s="187" t="s">
        <v>524</v>
      </c>
      <c r="B185" s="187">
        <f>+'saisie N2 Pr'!B185+'saisie N2 Pr'!C185</f>
        <v>49</v>
      </c>
      <c r="C185" s="187">
        <f>+'saisie N2 Pr'!C185</f>
        <v>29</v>
      </c>
      <c r="D185" s="187">
        <f>+'saisie N2 Pr'!D185+'saisie N2 Pr'!E185</f>
        <v>55</v>
      </c>
      <c r="E185" s="187">
        <f>+'saisie N2 Pr'!E185</f>
        <v>29</v>
      </c>
      <c r="F185" s="187">
        <f>+'saisie N2 Pr'!F185+'saisie N2 Pr'!G185</f>
        <v>0</v>
      </c>
      <c r="G185" s="187">
        <f>+'saisie N2 Pr'!G185</f>
        <v>0</v>
      </c>
      <c r="H185" s="187">
        <f>+'saisie N2 Pr'!H185+'saisie N2 Pr'!I185</f>
        <v>0</v>
      </c>
      <c r="I185" s="187">
        <f>+'saisie N2 Pr'!I185</f>
        <v>0</v>
      </c>
      <c r="J185" s="29">
        <f t="shared" si="51"/>
        <v>104</v>
      </c>
      <c r="K185" s="29">
        <f t="shared" si="52"/>
        <v>58</v>
      </c>
      <c r="L185" s="750" t="s">
        <v>524</v>
      </c>
      <c r="M185" s="194">
        <f>+'saisie N2 Pr'!M185+'saisie N2 Pr'!N185</f>
        <v>1</v>
      </c>
      <c r="N185" s="194">
        <f>+'saisie N2 Pr'!N185</f>
        <v>1</v>
      </c>
      <c r="O185" s="194">
        <f>+'saisie N2 Pr'!O185+'saisie N2 Pr'!P185</f>
        <v>0</v>
      </c>
      <c r="P185" s="194">
        <f>+'saisie N2 Pr'!P185</f>
        <v>0</v>
      </c>
      <c r="Q185" s="194">
        <f>+'saisie N2 Pr'!Q185+'saisie N2 Pr'!R185</f>
        <v>0</v>
      </c>
      <c r="R185" s="194">
        <f>+'saisie N2 Pr'!R185</f>
        <v>0</v>
      </c>
      <c r="S185" s="194">
        <f>+'saisie N2 Pr'!S185+'saisie N2 Pr'!T185</f>
        <v>0</v>
      </c>
      <c r="T185" s="194">
        <f>+'saisie N2 Pr'!T185</f>
        <v>0</v>
      </c>
      <c r="U185" s="194">
        <f t="shared" si="53"/>
        <v>1</v>
      </c>
      <c r="V185" s="194">
        <f t="shared" si="54"/>
        <v>1</v>
      </c>
      <c r="W185" s="750" t="s">
        <v>524</v>
      </c>
      <c r="X185" s="194">
        <v>1</v>
      </c>
      <c r="Y185" s="194">
        <v>1</v>
      </c>
      <c r="Z185" s="194">
        <v>0</v>
      </c>
      <c r="AA185" s="194">
        <v>0</v>
      </c>
      <c r="AB185" s="194">
        <f t="shared" si="55"/>
        <v>2</v>
      </c>
      <c r="AC185" s="194">
        <v>4</v>
      </c>
      <c r="AD185" s="194">
        <v>2</v>
      </c>
      <c r="AE185" s="194">
        <f>+'saisie N2 Pr'!AG185</f>
        <v>7</v>
      </c>
      <c r="AF185" s="194">
        <f>+'saisie N2 Pr'!AH185</f>
        <v>5</v>
      </c>
      <c r="AG185" s="194">
        <f>+'saisie N2 Pr'!AI185</f>
        <v>0</v>
      </c>
      <c r="AH185" s="194">
        <f>+'saisie N2 Pr'!AJ185</f>
        <v>0</v>
      </c>
      <c r="AI185" s="194">
        <f t="shared" si="58"/>
        <v>7</v>
      </c>
      <c r="AJ185" s="194">
        <f t="shared" si="57"/>
        <v>1</v>
      </c>
      <c r="AK185" s="194">
        <f>+'saisie N2 Pr'!AN185</f>
        <v>1</v>
      </c>
      <c r="AL185" s="194">
        <f>+'saisie N2 Pr'!AO185</f>
        <v>0</v>
      </c>
    </row>
    <row r="186" spans="1:38" ht="14.45" customHeight="1">
      <c r="A186" s="187" t="s">
        <v>525</v>
      </c>
      <c r="B186" s="187">
        <f>+'saisie N2 Pr'!B186+'saisie N2 Pr'!C186</f>
        <v>429</v>
      </c>
      <c r="C186" s="187">
        <f>+'saisie N2 Pr'!C186</f>
        <v>206</v>
      </c>
      <c r="D186" s="187">
        <f>+'saisie N2 Pr'!D186+'saisie N2 Pr'!E186</f>
        <v>423</v>
      </c>
      <c r="E186" s="187">
        <f>+'saisie N2 Pr'!E186</f>
        <v>200</v>
      </c>
      <c r="F186" s="187">
        <f>+'saisie N2 Pr'!F186+'saisie N2 Pr'!G186</f>
        <v>283</v>
      </c>
      <c r="G186" s="187">
        <f>+'saisie N2 Pr'!G186</f>
        <v>151</v>
      </c>
      <c r="H186" s="187">
        <f>+'saisie N2 Pr'!H186+'saisie N2 Pr'!I186</f>
        <v>240</v>
      </c>
      <c r="I186" s="187">
        <f>+'saisie N2 Pr'!I186</f>
        <v>115</v>
      </c>
      <c r="J186" s="29">
        <f t="shared" si="51"/>
        <v>1375</v>
      </c>
      <c r="K186" s="29">
        <f t="shared" si="52"/>
        <v>672</v>
      </c>
      <c r="L186" s="750" t="s">
        <v>525</v>
      </c>
      <c r="M186" s="194">
        <f>+'saisie N2 Pr'!M186+'saisie N2 Pr'!N186</f>
        <v>176</v>
      </c>
      <c r="N186" s="194">
        <f>+'saisie N2 Pr'!N186</f>
        <v>73</v>
      </c>
      <c r="O186" s="194">
        <f>+'saisie N2 Pr'!O186+'saisie N2 Pr'!P186</f>
        <v>63</v>
      </c>
      <c r="P186" s="194">
        <f>+'saisie N2 Pr'!P186</f>
        <v>20</v>
      </c>
      <c r="Q186" s="194">
        <f>+'saisie N2 Pr'!Q186+'saisie N2 Pr'!R186</f>
        <v>32</v>
      </c>
      <c r="R186" s="194">
        <f>+'saisie N2 Pr'!R186</f>
        <v>13</v>
      </c>
      <c r="S186" s="194">
        <f>+'saisie N2 Pr'!S186+'saisie N2 Pr'!T186</f>
        <v>41</v>
      </c>
      <c r="T186" s="194">
        <f>+'saisie N2 Pr'!T186</f>
        <v>16</v>
      </c>
      <c r="U186" s="194">
        <f t="shared" si="53"/>
        <v>312</v>
      </c>
      <c r="V186" s="194">
        <f t="shared" si="54"/>
        <v>122</v>
      </c>
      <c r="W186" s="750" t="s">
        <v>525</v>
      </c>
      <c r="X186" s="194">
        <v>8</v>
      </c>
      <c r="Y186" s="194">
        <v>7</v>
      </c>
      <c r="Z186" s="194">
        <v>5</v>
      </c>
      <c r="AA186" s="194">
        <v>5</v>
      </c>
      <c r="AB186" s="194">
        <f t="shared" si="55"/>
        <v>25</v>
      </c>
      <c r="AC186" s="194">
        <v>26</v>
      </c>
      <c r="AD186" s="194">
        <v>26</v>
      </c>
      <c r="AE186" s="194">
        <f>+'saisie N2 Pr'!AG186</f>
        <v>35</v>
      </c>
      <c r="AF186" s="194">
        <f>+'saisie N2 Pr'!AH186</f>
        <v>13</v>
      </c>
      <c r="AG186" s="194">
        <f>+'saisie N2 Pr'!AI186</f>
        <v>0</v>
      </c>
      <c r="AH186" s="194">
        <f>+'saisie N2 Pr'!AJ186</f>
        <v>1</v>
      </c>
      <c r="AI186" s="194">
        <f t="shared" si="58"/>
        <v>36</v>
      </c>
      <c r="AJ186" s="194">
        <f t="shared" si="57"/>
        <v>3</v>
      </c>
      <c r="AK186" s="194">
        <f>+'saisie N2 Pr'!AN186</f>
        <v>3</v>
      </c>
      <c r="AL186" s="194">
        <f>+'saisie N2 Pr'!AO186</f>
        <v>0</v>
      </c>
    </row>
    <row r="187" spans="1:38" ht="14.45" customHeight="1">
      <c r="A187" s="187" t="s">
        <v>526</v>
      </c>
      <c r="B187" s="187">
        <f>+'saisie N2 Pr'!B187+'saisie N2 Pr'!C187</f>
        <v>0</v>
      </c>
      <c r="C187" s="187">
        <f>+'saisie N2 Pr'!C187</f>
        <v>0</v>
      </c>
      <c r="D187" s="187">
        <f>+'saisie N2 Pr'!D187+'saisie N2 Pr'!E187</f>
        <v>0</v>
      </c>
      <c r="E187" s="187">
        <f>+'saisie N2 Pr'!E187</f>
        <v>0</v>
      </c>
      <c r="F187" s="187">
        <f>+'saisie N2 Pr'!F187+'saisie N2 Pr'!G187</f>
        <v>0</v>
      </c>
      <c r="G187" s="187">
        <f>+'saisie N2 Pr'!G187</f>
        <v>0</v>
      </c>
      <c r="H187" s="187">
        <f>+'saisie N2 Pr'!H187+'saisie N2 Pr'!I187</f>
        <v>0</v>
      </c>
      <c r="I187" s="187">
        <f>+'saisie N2 Pr'!I187</f>
        <v>0</v>
      </c>
      <c r="J187" s="194">
        <f t="shared" si="51"/>
        <v>0</v>
      </c>
      <c r="K187" s="194">
        <f t="shared" si="52"/>
        <v>0</v>
      </c>
      <c r="L187" s="750" t="s">
        <v>526</v>
      </c>
      <c r="M187" s="194">
        <f>+'saisie N2 Pr'!M187+'saisie N2 Pr'!N187</f>
        <v>0</v>
      </c>
      <c r="N187" s="194">
        <f>+'saisie N2 Pr'!N187</f>
        <v>0</v>
      </c>
      <c r="O187" s="194">
        <f>+'saisie N2 Pr'!O187+'saisie N2 Pr'!P187</f>
        <v>0</v>
      </c>
      <c r="P187" s="194">
        <f>+'saisie N2 Pr'!P187</f>
        <v>0</v>
      </c>
      <c r="Q187" s="194">
        <f>+'saisie N2 Pr'!Q187+'saisie N2 Pr'!R187</f>
        <v>0</v>
      </c>
      <c r="R187" s="194">
        <f>+'saisie N2 Pr'!R187</f>
        <v>0</v>
      </c>
      <c r="S187" s="194">
        <f>+'saisie N2 Pr'!S187+'saisie N2 Pr'!T187</f>
        <v>0</v>
      </c>
      <c r="T187" s="194">
        <f>+'saisie N2 Pr'!T187</f>
        <v>0</v>
      </c>
      <c r="U187" s="194">
        <f t="shared" si="53"/>
        <v>0</v>
      </c>
      <c r="V187" s="194">
        <f t="shared" si="54"/>
        <v>0</v>
      </c>
      <c r="W187" s="750" t="s">
        <v>526</v>
      </c>
      <c r="X187" s="194"/>
      <c r="Y187" s="194"/>
      <c r="Z187" s="194"/>
      <c r="AA187" s="194"/>
      <c r="AB187" s="194">
        <f t="shared" si="55"/>
        <v>0</v>
      </c>
      <c r="AC187" s="194"/>
      <c r="AD187" s="194"/>
      <c r="AE187" s="194">
        <f>+'saisie N2 Pr'!AG187</f>
        <v>0</v>
      </c>
      <c r="AF187" s="194">
        <f>+'saisie N2 Pr'!AH187</f>
        <v>0</v>
      </c>
      <c r="AG187" s="194">
        <f>+'saisie N2 Pr'!AI187</f>
        <v>0</v>
      </c>
      <c r="AH187" s="194">
        <f>+'saisie N2 Pr'!AJ187</f>
        <v>0</v>
      </c>
      <c r="AI187" s="194">
        <f t="shared" si="58"/>
        <v>0</v>
      </c>
      <c r="AJ187" s="194">
        <f t="shared" si="57"/>
        <v>0</v>
      </c>
      <c r="AK187" s="194">
        <f>+'saisie N2 Pr'!AN187</f>
        <v>0</v>
      </c>
      <c r="AL187" s="194">
        <f>+'saisie N2 Pr'!AO187</f>
        <v>0</v>
      </c>
    </row>
    <row r="188" spans="1:38">
      <c r="A188" s="403"/>
      <c r="B188" s="411"/>
      <c r="C188" s="411"/>
      <c r="D188" s="411"/>
      <c r="E188" s="411"/>
      <c r="F188" s="411"/>
      <c r="G188" s="411"/>
      <c r="H188" s="411"/>
      <c r="I188" s="411"/>
      <c r="J188" s="411"/>
      <c r="K188" s="411"/>
      <c r="L188" s="167"/>
      <c r="M188" s="411"/>
      <c r="N188" s="411"/>
      <c r="O188" s="411"/>
      <c r="P188" s="411"/>
      <c r="Q188" s="411"/>
      <c r="R188" s="411"/>
      <c r="S188" s="411"/>
      <c r="T188" s="411"/>
      <c r="U188" s="411"/>
      <c r="V188" s="411"/>
      <c r="W188" s="167"/>
      <c r="X188" s="411"/>
      <c r="Y188" s="411"/>
      <c r="Z188" s="411"/>
      <c r="AA188" s="411"/>
      <c r="AB188" s="411"/>
      <c r="AC188" s="411"/>
      <c r="AD188" s="411"/>
      <c r="AE188" s="411"/>
      <c r="AF188" s="411"/>
      <c r="AG188" s="411"/>
      <c r="AH188" s="411"/>
      <c r="AI188" s="411"/>
      <c r="AJ188" s="411"/>
      <c r="AK188" s="411"/>
      <c r="AL188" s="411"/>
    </row>
  </sheetData>
  <mergeCells count="48">
    <mergeCell ref="L1:V1"/>
    <mergeCell ref="L2:V2"/>
    <mergeCell ref="L3:V3"/>
    <mergeCell ref="L33:V33"/>
    <mergeCell ref="X162:AB162"/>
    <mergeCell ref="X7:AB7"/>
    <mergeCell ref="X39:AB39"/>
    <mergeCell ref="L35:V35"/>
    <mergeCell ref="L55:V55"/>
    <mergeCell ref="L56:V56"/>
    <mergeCell ref="AJ7:AL7"/>
    <mergeCell ref="L57:V57"/>
    <mergeCell ref="L91:V91"/>
    <mergeCell ref="AJ162:AL162"/>
    <mergeCell ref="AJ131:AL131"/>
    <mergeCell ref="AJ97:AL97"/>
    <mergeCell ref="X97:AB97"/>
    <mergeCell ref="L92:V92"/>
    <mergeCell ref="L93:V93"/>
    <mergeCell ref="L34:V34"/>
    <mergeCell ref="L158:V158"/>
    <mergeCell ref="W33:AL33"/>
    <mergeCell ref="W157:AL157"/>
    <mergeCell ref="W158:AL158"/>
    <mergeCell ref="W93:AL93"/>
    <mergeCell ref="X61:AB61"/>
    <mergeCell ref="W55:AL55"/>
    <mergeCell ref="W56:AL56"/>
    <mergeCell ref="W57:AL57"/>
    <mergeCell ref="L125:V125"/>
    <mergeCell ref="L157:V157"/>
    <mergeCell ref="L126:V126"/>
    <mergeCell ref="L127:V127"/>
    <mergeCell ref="L156:V156"/>
    <mergeCell ref="X131:AB131"/>
    <mergeCell ref="W156:AL156"/>
    <mergeCell ref="W127:AL127"/>
    <mergeCell ref="W126:AL126"/>
    <mergeCell ref="W125:AL125"/>
    <mergeCell ref="AJ61:AL61"/>
    <mergeCell ref="AJ39:AL39"/>
    <mergeCell ref="W1:AL1"/>
    <mergeCell ref="W2:AL2"/>
    <mergeCell ref="W3:AL3"/>
    <mergeCell ref="W91:AL91"/>
    <mergeCell ref="W92:AL92"/>
    <mergeCell ref="W34:AL34"/>
    <mergeCell ref="W35:AL35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4" max="16383" man="1"/>
    <brk id="90" max="16383" man="1"/>
    <brk id="124" max="16383" man="1"/>
    <brk id="155" max="16383" man="1"/>
  </rowBreaks>
  <colBreaks count="2" manualBreakCount="2">
    <brk id="11" max="1048575" man="1"/>
    <brk id="22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88"/>
  <sheetViews>
    <sheetView showZeros="0" tabSelected="1" topLeftCell="A64" zoomScale="75" workbookViewId="0">
      <selection activeCell="A86" sqref="A86:IV86"/>
    </sheetView>
  </sheetViews>
  <sheetFormatPr baseColWidth="10" defaultRowHeight="12.75"/>
  <cols>
    <col min="1" max="1" width="24.42578125" style="48" customWidth="1"/>
    <col min="2" max="14" width="6.42578125" style="48" customWidth="1"/>
    <col min="15" max="15" width="5.28515625" style="48" customWidth="1"/>
    <col min="16" max="16" width="8" style="420" customWidth="1"/>
    <col min="17" max="17" width="9.140625" style="420" customWidth="1"/>
    <col min="18" max="18" width="27.42578125" style="48" customWidth="1"/>
    <col min="19" max="26" width="6" style="48" customWidth="1"/>
    <col min="27" max="27" width="7" style="48" customWidth="1"/>
    <col min="28" max="32" width="6" style="48" customWidth="1"/>
    <col min="33" max="34" width="7" style="48" customWidth="1"/>
    <col min="35" max="35" width="23.7109375" style="48" customWidth="1"/>
    <col min="36" max="36" width="6" style="48" customWidth="1"/>
    <col min="37" max="41" width="5.5703125" style="48" customWidth="1"/>
    <col min="42" max="42" width="4.85546875" style="48" customWidth="1"/>
    <col min="43" max="44" width="5.42578125" style="48" customWidth="1"/>
    <col min="45" max="45" width="6.42578125" style="48" customWidth="1"/>
    <col min="46" max="46" width="6" style="48" hidden="1" customWidth="1"/>
    <col min="47" max="47" width="6.28515625" style="63" customWidth="1"/>
    <col min="48" max="48" width="6.7109375" style="63" hidden="1" customWidth="1"/>
    <col min="49" max="49" width="7.28515625" style="63" customWidth="1"/>
    <col min="50" max="50" width="6.42578125" style="63" customWidth="1"/>
    <col min="51" max="51" width="6.85546875" style="63" customWidth="1"/>
    <col min="52" max="52" width="5.140625" style="63" customWidth="1"/>
    <col min="53" max="53" width="5.85546875" style="48" customWidth="1"/>
    <col min="54" max="54" width="6" style="48" customWidth="1"/>
    <col min="55" max="16384" width="11.42578125" style="48"/>
  </cols>
  <sheetData>
    <row r="1" spans="1:54">
      <c r="A1" s="328" t="s">
        <v>266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419"/>
      <c r="Q1" s="419"/>
      <c r="R1" s="328" t="s">
        <v>267</v>
      </c>
      <c r="S1" s="328"/>
      <c r="T1" s="328"/>
      <c r="U1" s="328"/>
      <c r="V1" s="328"/>
      <c r="W1" s="328"/>
      <c r="X1" s="328"/>
      <c r="Y1" s="328"/>
      <c r="Z1" s="328"/>
      <c r="AA1" s="328"/>
      <c r="AB1" s="328"/>
      <c r="AC1" s="328"/>
      <c r="AD1" s="328"/>
      <c r="AE1" s="328"/>
      <c r="AF1" s="328"/>
      <c r="AG1" s="328"/>
      <c r="AH1" s="328"/>
      <c r="AI1" s="328" t="s">
        <v>276</v>
      </c>
      <c r="AJ1" s="328"/>
      <c r="AK1" s="328"/>
      <c r="AL1" s="328"/>
      <c r="AM1" s="328"/>
      <c r="AN1" s="328"/>
      <c r="AO1" s="328"/>
      <c r="AP1" s="328"/>
      <c r="AQ1" s="328"/>
      <c r="AR1" s="328"/>
      <c r="AS1" s="328"/>
      <c r="AT1" s="328"/>
      <c r="AU1" s="245"/>
      <c r="AV1" s="245"/>
      <c r="AW1" s="245"/>
      <c r="AX1" s="245"/>
      <c r="AY1" s="245"/>
      <c r="AZ1" s="245"/>
      <c r="BA1" s="328"/>
    </row>
    <row r="2" spans="1:54">
      <c r="A2" s="328" t="s">
        <v>998</v>
      </c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419"/>
      <c r="Q2" s="419"/>
      <c r="R2" s="328" t="s">
        <v>998</v>
      </c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 t="s">
        <v>233</v>
      </c>
      <c r="AJ2" s="328"/>
      <c r="AK2" s="328"/>
      <c r="AL2" s="328"/>
      <c r="AM2" s="328"/>
      <c r="AN2" s="328"/>
      <c r="AO2" s="328"/>
      <c r="AP2" s="328"/>
      <c r="AQ2" s="328"/>
      <c r="AR2" s="328"/>
      <c r="AS2" s="328"/>
      <c r="AT2" s="328"/>
      <c r="AU2" s="245"/>
      <c r="AV2" s="245"/>
      <c r="AW2" s="245"/>
      <c r="AX2" s="245"/>
      <c r="AY2" s="245"/>
      <c r="AZ2" s="245"/>
      <c r="BA2" s="328"/>
    </row>
    <row r="3" spans="1:54">
      <c r="A3" s="328" t="s">
        <v>1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419"/>
      <c r="Q3" s="419"/>
      <c r="R3" s="328" t="s">
        <v>1</v>
      </c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 t="s">
        <v>1</v>
      </c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245"/>
      <c r="AV3" s="245"/>
      <c r="AW3" s="245"/>
      <c r="AX3" s="245"/>
      <c r="AY3" s="245"/>
      <c r="AZ3" s="245"/>
      <c r="BA3" s="328"/>
    </row>
    <row r="4" spans="1:54">
      <c r="A4" s="398"/>
      <c r="B4" s="398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R4" s="398"/>
      <c r="S4" s="398"/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8"/>
      <c r="AG4" s="398"/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8"/>
      <c r="AS4" s="398"/>
      <c r="AT4" s="398"/>
      <c r="AU4" s="436"/>
      <c r="AV4" s="436"/>
      <c r="AW4" s="436"/>
      <c r="AX4" s="245"/>
      <c r="AY4" s="245"/>
      <c r="AZ4" s="245"/>
      <c r="BA4" s="328"/>
    </row>
    <row r="5" spans="1:54">
      <c r="A5" s="399" t="s">
        <v>375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421" t="s">
        <v>376</v>
      </c>
      <c r="O5" s="328"/>
      <c r="R5" s="399" t="s">
        <v>375</v>
      </c>
      <c r="S5" s="398"/>
      <c r="T5" s="398"/>
      <c r="U5" s="398"/>
      <c r="V5" s="398"/>
      <c r="W5" s="398"/>
      <c r="X5" s="398"/>
      <c r="Y5" s="398"/>
      <c r="Z5" s="398"/>
      <c r="AA5" s="398"/>
      <c r="AB5" s="398"/>
      <c r="AC5" s="398"/>
      <c r="AD5" s="398"/>
      <c r="AE5" s="421" t="s">
        <v>376</v>
      </c>
      <c r="AF5" s="328"/>
      <c r="AG5" s="398"/>
      <c r="AH5" s="398"/>
      <c r="AI5" s="399" t="s">
        <v>375</v>
      </c>
      <c r="AJ5" s="398"/>
      <c r="AK5" s="398"/>
      <c r="AL5" s="398"/>
      <c r="AM5" s="398"/>
      <c r="AN5" s="398"/>
      <c r="AO5" s="398"/>
      <c r="AP5" s="398"/>
      <c r="AQ5" s="398"/>
      <c r="AR5" s="398"/>
      <c r="AS5" s="398"/>
      <c r="AT5" s="398"/>
      <c r="AU5" s="436"/>
      <c r="AV5" s="436"/>
      <c r="AW5" s="436"/>
      <c r="AX5" s="437" t="s">
        <v>376</v>
      </c>
      <c r="AY5" s="245"/>
      <c r="AZ5" s="245"/>
      <c r="BA5" s="328"/>
    </row>
    <row r="6" spans="1:54">
      <c r="A6" s="399"/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421"/>
      <c r="O6" s="328"/>
      <c r="R6" s="399"/>
      <c r="S6" s="398"/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421"/>
      <c r="AF6" s="328"/>
      <c r="AG6" s="398"/>
      <c r="AH6" s="398"/>
      <c r="AI6" s="399"/>
      <c r="AJ6" s="398"/>
      <c r="AK6" s="398"/>
      <c r="AL6" s="398"/>
      <c r="AM6" s="398"/>
      <c r="AN6" s="398"/>
      <c r="AO6" s="398"/>
      <c r="AP6" s="398"/>
      <c r="AQ6" s="398"/>
      <c r="AR6" s="398"/>
      <c r="AS6" s="398"/>
      <c r="AT6" s="398"/>
      <c r="AU6" s="436"/>
      <c r="AV6" s="436"/>
      <c r="AW6" s="436"/>
      <c r="AX6" s="437"/>
      <c r="AY6" s="245"/>
      <c r="AZ6" s="245"/>
      <c r="BA6" s="398"/>
    </row>
    <row r="7" spans="1:54" ht="16.5" customHeight="1">
      <c r="A7" s="185"/>
      <c r="B7" s="658" t="s">
        <v>585</v>
      </c>
      <c r="C7" s="659"/>
      <c r="D7" s="658" t="s">
        <v>586</v>
      </c>
      <c r="E7" s="659"/>
      <c r="F7" s="658" t="s">
        <v>587</v>
      </c>
      <c r="G7" s="659"/>
      <c r="H7" s="658" t="s">
        <v>588</v>
      </c>
      <c r="I7" s="659"/>
      <c r="J7" s="658" t="s">
        <v>589</v>
      </c>
      <c r="K7" s="659"/>
      <c r="L7" s="658" t="s">
        <v>590</v>
      </c>
      <c r="M7" s="659"/>
      <c r="N7" s="658" t="s">
        <v>591</v>
      </c>
      <c r="O7" s="659"/>
      <c r="P7" s="656" t="s">
        <v>377</v>
      </c>
      <c r="Q7" s="657"/>
      <c r="R7" s="185"/>
      <c r="S7" s="658" t="s">
        <v>585</v>
      </c>
      <c r="T7" s="659"/>
      <c r="U7" s="658" t="s">
        <v>586</v>
      </c>
      <c r="V7" s="659"/>
      <c r="W7" s="658" t="s">
        <v>587</v>
      </c>
      <c r="X7" s="659"/>
      <c r="Y7" s="658" t="s">
        <v>588</v>
      </c>
      <c r="Z7" s="659"/>
      <c r="AA7" s="658" t="s">
        <v>589</v>
      </c>
      <c r="AB7" s="659"/>
      <c r="AC7" s="658" t="s">
        <v>590</v>
      </c>
      <c r="AD7" s="659"/>
      <c r="AE7" s="658" t="s">
        <v>591</v>
      </c>
      <c r="AF7" s="659"/>
      <c r="AG7" s="658" t="s">
        <v>377</v>
      </c>
      <c r="AH7" s="659"/>
      <c r="AI7" s="13"/>
      <c r="AJ7" s="1089" t="s">
        <v>592</v>
      </c>
      <c r="AK7" s="1090"/>
      <c r="AL7" s="1090"/>
      <c r="AM7" s="1090"/>
      <c r="AN7" s="1090"/>
      <c r="AO7" s="1090"/>
      <c r="AP7" s="1090"/>
      <c r="AQ7" s="1091"/>
      <c r="AR7" s="660" t="s">
        <v>384</v>
      </c>
      <c r="AS7" s="661"/>
      <c r="AT7" s="662"/>
      <c r="AU7" s="660" t="s">
        <v>385</v>
      </c>
      <c r="AV7" s="661"/>
      <c r="AW7" s="661"/>
      <c r="AX7" s="661"/>
      <c r="AY7" s="662"/>
      <c r="AZ7" s="252" t="s">
        <v>386</v>
      </c>
      <c r="BA7" s="815"/>
      <c r="BB7" s="663"/>
    </row>
    <row r="8" spans="1:54" ht="29.25" customHeight="1">
      <c r="A8" s="668" t="s">
        <v>387</v>
      </c>
      <c r="B8" s="665" t="s">
        <v>665</v>
      </c>
      <c r="C8" s="665" t="s">
        <v>389</v>
      </c>
      <c r="D8" s="665" t="s">
        <v>665</v>
      </c>
      <c r="E8" s="665" t="s">
        <v>389</v>
      </c>
      <c r="F8" s="665" t="s">
        <v>665</v>
      </c>
      <c r="G8" s="665" t="s">
        <v>389</v>
      </c>
      <c r="H8" s="665" t="s">
        <v>665</v>
      </c>
      <c r="I8" s="665" t="s">
        <v>389</v>
      </c>
      <c r="J8" s="665" t="s">
        <v>665</v>
      </c>
      <c r="K8" s="665" t="s">
        <v>389</v>
      </c>
      <c r="L8" s="665" t="s">
        <v>665</v>
      </c>
      <c r="M8" s="665" t="s">
        <v>389</v>
      </c>
      <c r="N8" s="665" t="s">
        <v>665</v>
      </c>
      <c r="O8" s="665" t="s">
        <v>389</v>
      </c>
      <c r="P8" s="669" t="s">
        <v>665</v>
      </c>
      <c r="Q8" s="669" t="s">
        <v>389</v>
      </c>
      <c r="R8" s="668" t="s">
        <v>387</v>
      </c>
      <c r="S8" s="665" t="s">
        <v>665</v>
      </c>
      <c r="T8" s="665" t="s">
        <v>389</v>
      </c>
      <c r="U8" s="665" t="s">
        <v>665</v>
      </c>
      <c r="V8" s="665" t="s">
        <v>389</v>
      </c>
      <c r="W8" s="665" t="s">
        <v>665</v>
      </c>
      <c r="X8" s="665" t="s">
        <v>389</v>
      </c>
      <c r="Y8" s="665" t="s">
        <v>665</v>
      </c>
      <c r="Z8" s="665" t="s">
        <v>389</v>
      </c>
      <c r="AA8" s="665" t="s">
        <v>665</v>
      </c>
      <c r="AB8" s="665" t="s">
        <v>389</v>
      </c>
      <c r="AC8" s="665" t="s">
        <v>665</v>
      </c>
      <c r="AD8" s="665" t="s">
        <v>389</v>
      </c>
      <c r="AE8" s="665" t="s">
        <v>665</v>
      </c>
      <c r="AF8" s="665" t="s">
        <v>389</v>
      </c>
      <c r="AG8" s="665" t="s">
        <v>665</v>
      </c>
      <c r="AH8" s="665" t="s">
        <v>389</v>
      </c>
      <c r="AI8" s="664" t="s">
        <v>387</v>
      </c>
      <c r="AJ8" s="666" t="s">
        <v>585</v>
      </c>
      <c r="AK8" s="666" t="s">
        <v>594</v>
      </c>
      <c r="AL8" s="666" t="s">
        <v>595</v>
      </c>
      <c r="AM8" s="666" t="s">
        <v>596</v>
      </c>
      <c r="AN8" s="666" t="s">
        <v>597</v>
      </c>
      <c r="AO8" s="666" t="s">
        <v>598</v>
      </c>
      <c r="AP8" s="666" t="s">
        <v>599</v>
      </c>
      <c r="AQ8" s="665" t="s">
        <v>395</v>
      </c>
      <c r="AR8" s="667" t="s">
        <v>86</v>
      </c>
      <c r="AS8" s="670" t="s">
        <v>9</v>
      </c>
      <c r="AT8" s="627" t="s">
        <v>673</v>
      </c>
      <c r="AU8" s="627" t="s">
        <v>85</v>
      </c>
      <c r="AV8" s="627" t="s">
        <v>81</v>
      </c>
      <c r="AW8" s="623" t="s">
        <v>88</v>
      </c>
      <c r="AX8" s="623" t="s">
        <v>83</v>
      </c>
      <c r="AY8" s="624" t="s">
        <v>377</v>
      </c>
      <c r="AZ8" s="820" t="s">
        <v>111</v>
      </c>
      <c r="BA8" s="631" t="s">
        <v>600</v>
      </c>
      <c r="BB8" s="625" t="s">
        <v>87</v>
      </c>
    </row>
    <row r="9" spans="1:54">
      <c r="A9" s="187"/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9"/>
      <c r="Q9" s="189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243"/>
      <c r="AV9" s="243"/>
      <c r="AW9" s="243"/>
      <c r="AX9" s="243"/>
      <c r="AY9" s="243"/>
      <c r="AZ9" s="441"/>
      <c r="BA9" s="405"/>
      <c r="BB9" s="17"/>
    </row>
    <row r="10" spans="1:54" s="124" customFormat="1">
      <c r="A10" s="16" t="s">
        <v>407</v>
      </c>
      <c r="B10" s="16">
        <f t="shared" ref="B10:O10" si="0">SUM(B12:B30)</f>
        <v>8799</v>
      </c>
      <c r="C10" s="16">
        <f t="shared" si="0"/>
        <v>4762</v>
      </c>
      <c r="D10" s="16">
        <f t="shared" si="0"/>
        <v>2501</v>
      </c>
      <c r="E10" s="16">
        <f t="shared" si="0"/>
        <v>1512</v>
      </c>
      <c r="F10" s="16">
        <f t="shared" si="0"/>
        <v>1437</v>
      </c>
      <c r="G10" s="16">
        <f t="shared" si="0"/>
        <v>659</v>
      </c>
      <c r="H10" s="16">
        <f t="shared" si="0"/>
        <v>1210</v>
      </c>
      <c r="I10" s="16">
        <f t="shared" si="0"/>
        <v>608</v>
      </c>
      <c r="J10" s="16">
        <f t="shared" si="0"/>
        <v>5777</v>
      </c>
      <c r="K10" s="16">
        <f t="shared" si="0"/>
        <v>3442</v>
      </c>
      <c r="L10" s="16">
        <f t="shared" si="0"/>
        <v>1225</v>
      </c>
      <c r="M10" s="16">
        <f t="shared" si="0"/>
        <v>474</v>
      </c>
      <c r="N10" s="16">
        <f t="shared" si="0"/>
        <v>1582</v>
      </c>
      <c r="O10" s="16">
        <f t="shared" si="0"/>
        <v>729</v>
      </c>
      <c r="P10" s="189">
        <f>SUM(P12:P30)</f>
        <v>22531</v>
      </c>
      <c r="Q10" s="189">
        <f>SUM(Q12:Q30)</f>
        <v>12186</v>
      </c>
      <c r="R10" s="16" t="s">
        <v>407</v>
      </c>
      <c r="S10" s="16">
        <f t="shared" ref="S10:AF10" si="1">SUM(S12:S30)</f>
        <v>326</v>
      </c>
      <c r="T10" s="16">
        <f t="shared" si="1"/>
        <v>161</v>
      </c>
      <c r="U10" s="16">
        <f t="shared" si="1"/>
        <v>116</v>
      </c>
      <c r="V10" s="16">
        <f t="shared" si="1"/>
        <v>60</v>
      </c>
      <c r="W10" s="16">
        <f t="shared" si="1"/>
        <v>64</v>
      </c>
      <c r="X10" s="16">
        <f t="shared" si="1"/>
        <v>28</v>
      </c>
      <c r="Y10" s="16">
        <f t="shared" si="1"/>
        <v>81</v>
      </c>
      <c r="Z10" s="16">
        <f t="shared" si="1"/>
        <v>32</v>
      </c>
      <c r="AA10" s="16">
        <f t="shared" si="1"/>
        <v>1467</v>
      </c>
      <c r="AB10" s="16">
        <f t="shared" si="1"/>
        <v>844</v>
      </c>
      <c r="AC10" s="16">
        <f t="shared" si="1"/>
        <v>277</v>
      </c>
      <c r="AD10" s="16">
        <f t="shared" si="1"/>
        <v>99</v>
      </c>
      <c r="AE10" s="16">
        <f t="shared" si="1"/>
        <v>470</v>
      </c>
      <c r="AF10" s="16">
        <f t="shared" si="1"/>
        <v>209</v>
      </c>
      <c r="AG10" s="16">
        <f>SUM(AG12:AG30)</f>
        <v>2801</v>
      </c>
      <c r="AH10" s="16">
        <f>SUM(AH12:AH30)</f>
        <v>1433</v>
      </c>
      <c r="AI10" s="16" t="s">
        <v>407</v>
      </c>
      <c r="AJ10" s="16">
        <f t="shared" ref="AJ10:BB10" si="2">SUM(AJ12:AJ30)</f>
        <v>218</v>
      </c>
      <c r="AK10" s="16">
        <f t="shared" si="2"/>
        <v>100</v>
      </c>
      <c r="AL10" s="16">
        <f t="shared" si="2"/>
        <v>53</v>
      </c>
      <c r="AM10" s="16">
        <f t="shared" si="2"/>
        <v>51</v>
      </c>
      <c r="AN10" s="16">
        <f t="shared" si="2"/>
        <v>165</v>
      </c>
      <c r="AO10" s="16">
        <f t="shared" si="2"/>
        <v>59</v>
      </c>
      <c r="AP10" s="16">
        <f t="shared" si="2"/>
        <v>74</v>
      </c>
      <c r="AQ10" s="16">
        <f>SUM(AQ12:AQ30)</f>
        <v>720</v>
      </c>
      <c r="AR10" s="16">
        <f t="shared" si="2"/>
        <v>852</v>
      </c>
      <c r="AS10" s="16">
        <f t="shared" si="2"/>
        <v>792</v>
      </c>
      <c r="AT10" s="16">
        <f t="shared" si="2"/>
        <v>52</v>
      </c>
      <c r="AU10" s="46">
        <f t="shared" si="2"/>
        <v>1303</v>
      </c>
      <c r="AV10" s="46">
        <f t="shared" si="2"/>
        <v>0</v>
      </c>
      <c r="AW10" s="46">
        <f t="shared" si="2"/>
        <v>0</v>
      </c>
      <c r="AX10" s="46">
        <f t="shared" si="2"/>
        <v>285</v>
      </c>
      <c r="AY10" s="46">
        <f t="shared" si="2"/>
        <v>1588</v>
      </c>
      <c r="AZ10" s="16">
        <f t="shared" si="2"/>
        <v>155</v>
      </c>
      <c r="BA10" s="16">
        <f t="shared" si="2"/>
        <v>152</v>
      </c>
      <c r="BB10" s="16">
        <f t="shared" si="2"/>
        <v>0</v>
      </c>
    </row>
    <row r="11" spans="1:54">
      <c r="A11" s="187"/>
      <c r="B11" s="187"/>
      <c r="C11" s="187"/>
      <c r="D11" s="187"/>
      <c r="E11" s="187"/>
      <c r="F11" s="187"/>
      <c r="G11" s="187"/>
      <c r="H11" s="187"/>
      <c r="I11" s="187"/>
      <c r="J11" s="187"/>
      <c r="K11" s="187"/>
      <c r="L11" s="187"/>
      <c r="M11" s="187"/>
      <c r="N11" s="187"/>
      <c r="O11" s="187"/>
      <c r="P11" s="189"/>
      <c r="Q11" s="189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243"/>
      <c r="AV11" s="243"/>
      <c r="AW11" s="243"/>
      <c r="AX11" s="243"/>
      <c r="AY11" s="243"/>
      <c r="AZ11" s="243"/>
      <c r="BA11" s="187"/>
      <c r="BB11" s="17"/>
    </row>
    <row r="12" spans="1:54" ht="15" customHeight="1">
      <c r="A12" s="187" t="s">
        <v>408</v>
      </c>
      <c r="B12" s="187">
        <f>+'saisie N3 pr'!B12+'saisie N3 pr'!C12</f>
        <v>3782</v>
      </c>
      <c r="C12" s="187">
        <f>+'saisie N3 pr'!C12</f>
        <v>2102</v>
      </c>
      <c r="D12" s="187">
        <f>+'saisie N3 pr'!D12+'saisie N3 pr'!E12</f>
        <v>1192</v>
      </c>
      <c r="E12" s="187">
        <f>+'saisie N3 pr'!E12</f>
        <v>744</v>
      </c>
      <c r="F12" s="187">
        <f>+'saisie N3 pr'!F12+'saisie N3 pr'!G12</f>
        <v>1032</v>
      </c>
      <c r="G12" s="187">
        <f>+'saisie N3 pr'!G12</f>
        <v>469</v>
      </c>
      <c r="H12" s="187">
        <f>+'saisie N3 pr'!H12+'saisie N3 pr'!I12</f>
        <v>411</v>
      </c>
      <c r="I12" s="187">
        <f>+'saisie N3 pr'!I12</f>
        <v>209</v>
      </c>
      <c r="J12" s="187">
        <f>+'saisie N3 pr'!J12+'saisie N3 pr'!K12</f>
        <v>2654</v>
      </c>
      <c r="K12" s="187">
        <f>+'saisie N3 pr'!K12</f>
        <v>1632</v>
      </c>
      <c r="L12" s="187">
        <f>+'saisie N3 pr'!L12+'saisie N3 pr'!M12</f>
        <v>967</v>
      </c>
      <c r="M12" s="187">
        <f>+'saisie N3 pr'!M12</f>
        <v>394</v>
      </c>
      <c r="N12" s="187">
        <f>+'saisie N3 pr'!N12+'saisie N3 pr'!O12</f>
        <v>891</v>
      </c>
      <c r="O12" s="187">
        <f>+'saisie N3 pr'!O12</f>
        <v>425</v>
      </c>
      <c r="P12" s="189">
        <f t="shared" ref="P12:P30" si="3">B12+D12+F12+H12+J12+L12+N12</f>
        <v>10929</v>
      </c>
      <c r="Q12" s="189">
        <f t="shared" ref="Q12:Q30" si="4">C12+E12+G12+I12+K12+M12+O12</f>
        <v>5975</v>
      </c>
      <c r="R12" s="187" t="s">
        <v>408</v>
      </c>
      <c r="S12" s="187">
        <f>+'saisie N3 pr'!S12+'saisie N3 pr'!T12</f>
        <v>120</v>
      </c>
      <c r="T12" s="187">
        <f>+'saisie N3 pr'!T12</f>
        <v>56</v>
      </c>
      <c r="U12" s="187">
        <f>+'saisie N3 pr'!U12+'saisie N3 pr'!V12</f>
        <v>54</v>
      </c>
      <c r="V12" s="187">
        <f>+'saisie N3 pr'!V12</f>
        <v>24</v>
      </c>
      <c r="W12" s="187">
        <f>+'saisie N3 pr'!W12+'saisie N3 pr'!X12</f>
        <v>34</v>
      </c>
      <c r="X12" s="187">
        <f>+'saisie N3 pr'!X12</f>
        <v>12</v>
      </c>
      <c r="Y12" s="187">
        <f>+'saisie N3 pr'!Y12+'saisie N3 pr'!Z12</f>
        <v>11</v>
      </c>
      <c r="Z12" s="187">
        <f>+'saisie N3 pr'!Z12</f>
        <v>5</v>
      </c>
      <c r="AA12" s="187">
        <f>+'saisie N3 pr'!AA12+'saisie N3 pr'!AB12</f>
        <v>645</v>
      </c>
      <c r="AB12" s="187">
        <f>+'saisie N3 pr'!AB12</f>
        <v>365</v>
      </c>
      <c r="AC12" s="187">
        <f>+'saisie N3 pr'!AC12+'saisie N3 pr'!AD12</f>
        <v>213</v>
      </c>
      <c r="AD12" s="187">
        <f>+'saisie N3 pr'!AD12</f>
        <v>79</v>
      </c>
      <c r="AE12" s="187">
        <f>+'saisie N3 pr'!AE12+'saisie N3 pr'!AF12</f>
        <v>263</v>
      </c>
      <c r="AF12" s="187">
        <f>+'saisie N3 pr'!AF12</f>
        <v>121</v>
      </c>
      <c r="AG12" s="16">
        <f t="shared" ref="AG12:AG30" si="5">S12+U12+W12+Y12+AA12+AC12+AE12</f>
        <v>1340</v>
      </c>
      <c r="AH12" s="16">
        <f t="shared" ref="AH12:AH30" si="6">T12+V12+X12+Z12+AB12+AD12+AF12</f>
        <v>662</v>
      </c>
      <c r="AI12" s="187" t="s">
        <v>408</v>
      </c>
      <c r="AJ12" s="187">
        <f>+'saisie N3 pr'!AJ12</f>
        <v>100</v>
      </c>
      <c r="AK12" s="187">
        <f>+'saisie N3 pr'!AK12</f>
        <v>48</v>
      </c>
      <c r="AL12" s="187">
        <f>+'saisie N3 pr'!AL12</f>
        <v>37</v>
      </c>
      <c r="AM12" s="187">
        <f>+'saisie N3 pr'!AM12</f>
        <v>20</v>
      </c>
      <c r="AN12" s="187">
        <f>+'saisie N3 pr'!AN12</f>
        <v>77</v>
      </c>
      <c r="AO12" s="187">
        <f>+'saisie N3 pr'!AO12</f>
        <v>37</v>
      </c>
      <c r="AP12" s="187">
        <f>+'saisie N3 pr'!AP12</f>
        <v>33</v>
      </c>
      <c r="AQ12" s="187">
        <f t="shared" ref="AQ12:AQ30" si="7">AJ12+AK12+AL12+AM12+AN12+AO12+AP12</f>
        <v>352</v>
      </c>
      <c r="AR12" s="187">
        <v>378</v>
      </c>
      <c r="AS12" s="187">
        <v>359</v>
      </c>
      <c r="AT12" s="187">
        <f>+'saisie N3 pr'!AT12</f>
        <v>19</v>
      </c>
      <c r="AU12" s="243">
        <f>+'saisie N3 pr'!AU12</f>
        <v>666</v>
      </c>
      <c r="AV12" s="243">
        <f>+'saisie N3 pr'!AV12</f>
        <v>0</v>
      </c>
      <c r="AW12" s="243">
        <f>+'saisie N3 pr'!AW12</f>
        <v>0</v>
      </c>
      <c r="AX12" s="243">
        <v>158</v>
      </c>
      <c r="AY12" s="243">
        <f>+'saisie N3 pr'!AZ12</f>
        <v>824</v>
      </c>
      <c r="AZ12" s="187">
        <f>+'saisie N3 pr'!BA12</f>
        <v>71</v>
      </c>
      <c r="BA12" s="187">
        <f>+'saisie N3 pr'!BB12</f>
        <v>71</v>
      </c>
      <c r="BB12" s="187">
        <f>+'saisie N3 pr'!BC12</f>
        <v>0</v>
      </c>
    </row>
    <row r="13" spans="1:54" ht="15" customHeight="1">
      <c r="A13" s="187" t="s">
        <v>409</v>
      </c>
      <c r="B13" s="187">
        <f>+'saisie N3 pr'!B13+'saisie N3 pr'!C13</f>
        <v>1120</v>
      </c>
      <c r="C13" s="187">
        <f>+'saisie N3 pr'!C13</f>
        <v>536</v>
      </c>
      <c r="D13" s="187">
        <f>+'saisie N3 pr'!D13+'saisie N3 pr'!E13</f>
        <v>360</v>
      </c>
      <c r="E13" s="187">
        <f>+'saisie N3 pr'!E13</f>
        <v>203</v>
      </c>
      <c r="F13" s="187">
        <f>+'saisie N3 pr'!F13+'saisie N3 pr'!G13</f>
        <v>120</v>
      </c>
      <c r="G13" s="187">
        <f>+'saisie N3 pr'!G13</f>
        <v>48</v>
      </c>
      <c r="H13" s="187">
        <f>+'saisie N3 pr'!H13+'saisie N3 pr'!I13</f>
        <v>80</v>
      </c>
      <c r="I13" s="187">
        <f>+'saisie N3 pr'!I13</f>
        <v>52</v>
      </c>
      <c r="J13" s="187">
        <f>+'saisie N3 pr'!J13+'saisie N3 pr'!K13</f>
        <v>946</v>
      </c>
      <c r="K13" s="187">
        <f>+'saisie N3 pr'!K13</f>
        <v>530</v>
      </c>
      <c r="L13" s="187">
        <f>+'saisie N3 pr'!L13+'saisie N3 pr'!M13</f>
        <v>88</v>
      </c>
      <c r="M13" s="187">
        <f>+'saisie N3 pr'!M13</f>
        <v>22</v>
      </c>
      <c r="N13" s="187">
        <f>+'saisie N3 pr'!N13+'saisie N3 pr'!O13</f>
        <v>81</v>
      </c>
      <c r="O13" s="187">
        <f>+'saisie N3 pr'!O13</f>
        <v>42</v>
      </c>
      <c r="P13" s="189">
        <f t="shared" si="3"/>
        <v>2795</v>
      </c>
      <c r="Q13" s="189">
        <f t="shared" si="4"/>
        <v>1433</v>
      </c>
      <c r="R13" s="187" t="s">
        <v>409</v>
      </c>
      <c r="S13" s="187">
        <f>+'saisie N3 pr'!S13+'saisie N3 pr'!T13</f>
        <v>43</v>
      </c>
      <c r="T13" s="187">
        <f>+'saisie N3 pr'!T13</f>
        <v>21</v>
      </c>
      <c r="U13" s="187">
        <f>+'saisie N3 pr'!U13+'saisie N3 pr'!V13</f>
        <v>17</v>
      </c>
      <c r="V13" s="187">
        <f>+'saisie N3 pr'!V13</f>
        <v>7</v>
      </c>
      <c r="W13" s="187">
        <f>+'saisie N3 pr'!W13+'saisie N3 pr'!X13</f>
        <v>6</v>
      </c>
      <c r="X13" s="187">
        <f>+'saisie N3 pr'!X13</f>
        <v>2</v>
      </c>
      <c r="Y13" s="187">
        <f>+'saisie N3 pr'!Y13+'saisie N3 pr'!Z13</f>
        <v>2</v>
      </c>
      <c r="Z13" s="187">
        <f>+'saisie N3 pr'!Z13</f>
        <v>0</v>
      </c>
      <c r="AA13" s="187">
        <f>+'saisie N3 pr'!AA13+'saisie N3 pr'!AB13</f>
        <v>194</v>
      </c>
      <c r="AB13" s="187">
        <f>+'saisie N3 pr'!AB13</f>
        <v>116</v>
      </c>
      <c r="AC13" s="187">
        <f>+'saisie N3 pr'!AC13+'saisie N3 pr'!AD13</f>
        <v>19</v>
      </c>
      <c r="AD13" s="187">
        <f>+'saisie N3 pr'!AD13</f>
        <v>6</v>
      </c>
      <c r="AE13" s="187">
        <f>+'saisie N3 pr'!AE13+'saisie N3 pr'!AF13</f>
        <v>37</v>
      </c>
      <c r="AF13" s="187">
        <f>+'saisie N3 pr'!AF13</f>
        <v>23</v>
      </c>
      <c r="AG13" s="16">
        <f t="shared" si="5"/>
        <v>318</v>
      </c>
      <c r="AH13" s="16">
        <f t="shared" si="6"/>
        <v>175</v>
      </c>
      <c r="AI13" s="187" t="s">
        <v>409</v>
      </c>
      <c r="AJ13" s="187">
        <f>+'saisie N3 pr'!AJ13</f>
        <v>27</v>
      </c>
      <c r="AK13" s="187">
        <f>+'saisie N3 pr'!AK13</f>
        <v>11</v>
      </c>
      <c r="AL13" s="187">
        <f>+'saisie N3 pr'!AL13</f>
        <v>4</v>
      </c>
      <c r="AM13" s="187">
        <f>+'saisie N3 pr'!AM13</f>
        <v>4</v>
      </c>
      <c r="AN13" s="187">
        <f>+'saisie N3 pr'!AN13</f>
        <v>25</v>
      </c>
      <c r="AO13" s="187">
        <f>+'saisie N3 pr'!AO13</f>
        <v>9</v>
      </c>
      <c r="AP13" s="187">
        <f>+'saisie N3 pr'!AP13</f>
        <v>6</v>
      </c>
      <c r="AQ13" s="187">
        <f t="shared" si="7"/>
        <v>86</v>
      </c>
      <c r="AR13" s="187">
        <v>109</v>
      </c>
      <c r="AS13" s="187">
        <v>100</v>
      </c>
      <c r="AT13" s="187">
        <f>+'saisie N3 pr'!AT13</f>
        <v>9</v>
      </c>
      <c r="AU13" s="243">
        <f>+'saisie N3 pr'!AU13</f>
        <v>171</v>
      </c>
      <c r="AV13" s="243">
        <f>+'saisie N3 pr'!AV13</f>
        <v>0</v>
      </c>
      <c r="AW13" s="243">
        <f>+'saisie N3 pr'!AW13</f>
        <v>0</v>
      </c>
      <c r="AX13" s="243">
        <v>34</v>
      </c>
      <c r="AY13" s="243">
        <f>+'saisie N3 pr'!AZ13</f>
        <v>205</v>
      </c>
      <c r="AZ13" s="187">
        <f>+'saisie N3 pr'!BA13</f>
        <v>23</v>
      </c>
      <c r="BA13" s="187">
        <f>+'saisie N3 pr'!BB13</f>
        <v>22</v>
      </c>
      <c r="BB13" s="187">
        <f>+'saisie N3 pr'!BC13</f>
        <v>0</v>
      </c>
    </row>
    <row r="14" spans="1:54" ht="15" customHeight="1">
      <c r="A14" s="187" t="s">
        <v>410</v>
      </c>
      <c r="B14" s="187">
        <f>+'saisie N3 pr'!B14+'saisie N3 pr'!C14</f>
        <v>410</v>
      </c>
      <c r="C14" s="187">
        <f>+'saisie N3 pr'!C14</f>
        <v>222</v>
      </c>
      <c r="D14" s="187">
        <f>+'saisie N3 pr'!D14+'saisie N3 pr'!E14</f>
        <v>74</v>
      </c>
      <c r="E14" s="187">
        <f>+'saisie N3 pr'!E14</f>
        <v>54</v>
      </c>
      <c r="F14" s="187">
        <f>+'saisie N3 pr'!F14+'saisie N3 pr'!G14</f>
        <v>116</v>
      </c>
      <c r="G14" s="187">
        <f>+'saisie N3 pr'!G14</f>
        <v>61</v>
      </c>
      <c r="H14" s="187">
        <f>+'saisie N3 pr'!H14+'saisie N3 pr'!I14</f>
        <v>18</v>
      </c>
      <c r="I14" s="187">
        <f>+'saisie N3 pr'!I14</f>
        <v>6</v>
      </c>
      <c r="J14" s="187">
        <f>+'saisie N3 pr'!J14+'saisie N3 pr'!K14</f>
        <v>341</v>
      </c>
      <c r="K14" s="187">
        <f>+'saisie N3 pr'!K14</f>
        <v>192</v>
      </c>
      <c r="L14" s="187">
        <f>+'saisie N3 pr'!L14+'saisie N3 pr'!M14</f>
        <v>37</v>
      </c>
      <c r="M14" s="187">
        <f>+'saisie N3 pr'!M14</f>
        <v>11</v>
      </c>
      <c r="N14" s="187">
        <f>+'saisie N3 pr'!N14+'saisie N3 pr'!O14</f>
        <v>63</v>
      </c>
      <c r="O14" s="187">
        <f>+'saisie N3 pr'!O14</f>
        <v>33</v>
      </c>
      <c r="P14" s="189">
        <f t="shared" si="3"/>
        <v>1059</v>
      </c>
      <c r="Q14" s="189">
        <f t="shared" si="4"/>
        <v>579</v>
      </c>
      <c r="R14" s="187" t="s">
        <v>410</v>
      </c>
      <c r="S14" s="187">
        <f>+'saisie N3 pr'!S14+'saisie N3 pr'!T14</f>
        <v>14</v>
      </c>
      <c r="T14" s="187">
        <f>+'saisie N3 pr'!T14</f>
        <v>9</v>
      </c>
      <c r="U14" s="187">
        <f>+'saisie N3 pr'!U14+'saisie N3 pr'!V14</f>
        <v>3</v>
      </c>
      <c r="V14" s="187">
        <f>+'saisie N3 pr'!V14</f>
        <v>3</v>
      </c>
      <c r="W14" s="187">
        <f>+'saisie N3 pr'!W14+'saisie N3 pr'!X14</f>
        <v>4</v>
      </c>
      <c r="X14" s="187">
        <f>+'saisie N3 pr'!X14</f>
        <v>3</v>
      </c>
      <c r="Y14" s="187">
        <f>+'saisie N3 pr'!Y14+'saisie N3 pr'!Z14</f>
        <v>3</v>
      </c>
      <c r="Z14" s="187">
        <f>+'saisie N3 pr'!Z14</f>
        <v>0</v>
      </c>
      <c r="AA14" s="187">
        <f>+'saisie N3 pr'!AA14+'saisie N3 pr'!AB14</f>
        <v>108</v>
      </c>
      <c r="AB14" s="187">
        <f>+'saisie N3 pr'!AB14</f>
        <v>60</v>
      </c>
      <c r="AC14" s="187">
        <f>+'saisie N3 pr'!AC14+'saisie N3 pr'!AD14</f>
        <v>13</v>
      </c>
      <c r="AD14" s="187">
        <f>+'saisie N3 pr'!AD14</f>
        <v>4</v>
      </c>
      <c r="AE14" s="187">
        <f>+'saisie N3 pr'!AE14+'saisie N3 pr'!AF14</f>
        <v>26</v>
      </c>
      <c r="AF14" s="187">
        <f>+'saisie N3 pr'!AF14</f>
        <v>9</v>
      </c>
      <c r="AG14" s="16">
        <f t="shared" si="5"/>
        <v>171</v>
      </c>
      <c r="AH14" s="16">
        <f t="shared" si="6"/>
        <v>88</v>
      </c>
      <c r="AI14" s="187" t="s">
        <v>410</v>
      </c>
      <c r="AJ14" s="187">
        <f>+'saisie N3 pr'!AJ14</f>
        <v>12</v>
      </c>
      <c r="AK14" s="187">
        <f>+'saisie N3 pr'!AK14</f>
        <v>5</v>
      </c>
      <c r="AL14" s="187">
        <f>+'saisie N3 pr'!AL14</f>
        <v>4</v>
      </c>
      <c r="AM14" s="187">
        <f>+'saisie N3 pr'!AM14</f>
        <v>1</v>
      </c>
      <c r="AN14" s="187">
        <f>+'saisie N3 pr'!AN14</f>
        <v>10</v>
      </c>
      <c r="AO14" s="187">
        <f>+'saisie N3 pr'!AO14</f>
        <v>4</v>
      </c>
      <c r="AP14" s="187">
        <f>+'saisie N3 pr'!AP14</f>
        <v>5</v>
      </c>
      <c r="AQ14" s="187">
        <f t="shared" si="7"/>
        <v>41</v>
      </c>
      <c r="AR14" s="187">
        <v>42</v>
      </c>
      <c r="AS14" s="187">
        <v>37</v>
      </c>
      <c r="AT14" s="187">
        <f>+'saisie N3 pr'!AT14</f>
        <v>5</v>
      </c>
      <c r="AU14" s="243">
        <f>+'saisie N3 pr'!AU14</f>
        <v>80</v>
      </c>
      <c r="AV14" s="243">
        <f>+'saisie N3 pr'!AV14</f>
        <v>0</v>
      </c>
      <c r="AW14" s="243">
        <f>+'saisie N3 pr'!AW14</f>
        <v>0</v>
      </c>
      <c r="AX14" s="243">
        <v>6</v>
      </c>
      <c r="AY14" s="243">
        <f>+'saisie N3 pr'!AZ14</f>
        <v>86</v>
      </c>
      <c r="AZ14" s="187">
        <f>+'saisie N3 pr'!BA14</f>
        <v>9</v>
      </c>
      <c r="BA14" s="187">
        <f>+'saisie N3 pr'!BB14</f>
        <v>9</v>
      </c>
      <c r="BB14" s="187">
        <f>+'saisie N3 pr'!BC14</f>
        <v>0</v>
      </c>
    </row>
    <row r="15" spans="1:54" ht="15" customHeight="1">
      <c r="A15" s="187" t="s">
        <v>411</v>
      </c>
      <c r="B15" s="187">
        <f>+'saisie N3 pr'!B15+'saisie N3 pr'!C15</f>
        <v>236</v>
      </c>
      <c r="C15" s="187">
        <f>+'saisie N3 pr'!C15</f>
        <v>120</v>
      </c>
      <c r="D15" s="187">
        <f>+'saisie N3 pr'!D15+'saisie N3 pr'!E15</f>
        <v>33</v>
      </c>
      <c r="E15" s="187">
        <f>+'saisie N3 pr'!E15</f>
        <v>23</v>
      </c>
      <c r="F15" s="187">
        <f>+'saisie N3 pr'!F15+'saisie N3 pr'!G15</f>
        <v>0</v>
      </c>
      <c r="G15" s="187">
        <f>+'saisie N3 pr'!G15</f>
        <v>0</v>
      </c>
      <c r="H15" s="187">
        <f>+'saisie N3 pr'!H15+'saisie N3 pr'!I15</f>
        <v>79</v>
      </c>
      <c r="I15" s="187">
        <f>+'saisie N3 pr'!I15</f>
        <v>43</v>
      </c>
      <c r="J15" s="187">
        <f>+'saisie N3 pr'!J15+'saisie N3 pr'!K15</f>
        <v>102</v>
      </c>
      <c r="K15" s="187">
        <f>+'saisie N3 pr'!K15</f>
        <v>64</v>
      </c>
      <c r="L15" s="187">
        <f>+'saisie N3 pr'!L15+'saisie N3 pr'!M15</f>
        <v>3</v>
      </c>
      <c r="M15" s="187">
        <f>+'saisie N3 pr'!M15</f>
        <v>0</v>
      </c>
      <c r="N15" s="187">
        <f>+'saisie N3 pr'!N15+'saisie N3 pr'!O15</f>
        <v>15</v>
      </c>
      <c r="O15" s="187">
        <f>+'saisie N3 pr'!O15</f>
        <v>4</v>
      </c>
      <c r="P15" s="189">
        <f t="shared" si="3"/>
        <v>468</v>
      </c>
      <c r="Q15" s="189">
        <f t="shared" si="4"/>
        <v>254</v>
      </c>
      <c r="R15" s="187" t="s">
        <v>411</v>
      </c>
      <c r="S15" s="187">
        <f>+'saisie N3 pr'!S15+'saisie N3 pr'!T15</f>
        <v>5</v>
      </c>
      <c r="T15" s="187">
        <f>+'saisie N3 pr'!T15</f>
        <v>4</v>
      </c>
      <c r="U15" s="187">
        <f>+'saisie N3 pr'!U15+'saisie N3 pr'!V15</f>
        <v>0</v>
      </c>
      <c r="V15" s="187">
        <f>+'saisie N3 pr'!V15</f>
        <v>0</v>
      </c>
      <c r="W15" s="187">
        <f>+'saisie N3 pr'!W15+'saisie N3 pr'!X15</f>
        <v>0</v>
      </c>
      <c r="X15" s="187">
        <f>+'saisie N3 pr'!X15</f>
        <v>0</v>
      </c>
      <c r="Y15" s="187">
        <f>+'saisie N3 pr'!Y15+'saisie N3 pr'!Z15</f>
        <v>1</v>
      </c>
      <c r="Z15" s="187">
        <f>+'saisie N3 pr'!Z15</f>
        <v>0</v>
      </c>
      <c r="AA15" s="187">
        <f>+'saisie N3 pr'!AA15+'saisie N3 pr'!AB15</f>
        <v>22</v>
      </c>
      <c r="AB15" s="187">
        <f>+'saisie N3 pr'!AB15</f>
        <v>10</v>
      </c>
      <c r="AC15" s="187">
        <f>+'saisie N3 pr'!AC15+'saisie N3 pr'!AD15</f>
        <v>0</v>
      </c>
      <c r="AD15" s="187">
        <f>+'saisie N3 pr'!AD15</f>
        <v>0</v>
      </c>
      <c r="AE15" s="187">
        <f>+'saisie N3 pr'!AE15+'saisie N3 pr'!AF15</f>
        <v>2</v>
      </c>
      <c r="AF15" s="187">
        <f>+'saisie N3 pr'!AF15</f>
        <v>1</v>
      </c>
      <c r="AG15" s="16">
        <f t="shared" si="5"/>
        <v>30</v>
      </c>
      <c r="AH15" s="16">
        <f t="shared" si="6"/>
        <v>15</v>
      </c>
      <c r="AI15" s="187" t="s">
        <v>411</v>
      </c>
      <c r="AJ15" s="187">
        <f>+'saisie N3 pr'!AJ15</f>
        <v>6</v>
      </c>
      <c r="AK15" s="187">
        <f>+'saisie N3 pr'!AK15</f>
        <v>2</v>
      </c>
      <c r="AL15" s="187">
        <f>+'saisie N3 pr'!AL15</f>
        <v>0</v>
      </c>
      <c r="AM15" s="187">
        <f>+'saisie N3 pr'!AM15</f>
        <v>2</v>
      </c>
      <c r="AN15" s="187">
        <f>+'saisie N3 pr'!AN15</f>
        <v>3</v>
      </c>
      <c r="AO15" s="187">
        <f>+'saisie N3 pr'!AO15</f>
        <v>0</v>
      </c>
      <c r="AP15" s="187">
        <f>+'saisie N3 pr'!AP15</f>
        <v>2</v>
      </c>
      <c r="AQ15" s="187">
        <f t="shared" si="7"/>
        <v>15</v>
      </c>
      <c r="AR15" s="187">
        <v>27</v>
      </c>
      <c r="AS15" s="187">
        <v>26</v>
      </c>
      <c r="AT15" s="187">
        <f>+'saisie N3 pr'!AT15</f>
        <v>1</v>
      </c>
      <c r="AU15" s="243">
        <f>+'saisie N3 pr'!AU15</f>
        <v>30</v>
      </c>
      <c r="AV15" s="243">
        <f>+'saisie N3 pr'!AV15</f>
        <v>0</v>
      </c>
      <c r="AW15" s="243">
        <f>+'saisie N3 pr'!AW15</f>
        <v>0</v>
      </c>
      <c r="AX15" s="243">
        <v>0</v>
      </c>
      <c r="AY15" s="243">
        <f>+'saisie N3 pr'!AZ15</f>
        <v>30</v>
      </c>
      <c r="AZ15" s="187">
        <f>+'saisie N3 pr'!BA15</f>
        <v>3</v>
      </c>
      <c r="BA15" s="187">
        <f>+'saisie N3 pr'!BB15</f>
        <v>3</v>
      </c>
      <c r="BB15" s="187">
        <f>+'saisie N3 pr'!BC15</f>
        <v>0</v>
      </c>
    </row>
    <row r="16" spans="1:54" ht="15" customHeight="1">
      <c r="A16" s="187" t="s">
        <v>412</v>
      </c>
      <c r="B16" s="187">
        <f>+'saisie N3 pr'!B16+'saisie N3 pr'!C16</f>
        <v>593</v>
      </c>
      <c r="C16" s="187">
        <f>+'saisie N3 pr'!C16</f>
        <v>355</v>
      </c>
      <c r="D16" s="187">
        <f>+'saisie N3 pr'!D16+'saisie N3 pr'!E16</f>
        <v>169</v>
      </c>
      <c r="E16" s="187">
        <f>+'saisie N3 pr'!E16</f>
        <v>111</v>
      </c>
      <c r="F16" s="187">
        <f>+'saisie N3 pr'!F16+'saisie N3 pr'!G16</f>
        <v>14</v>
      </c>
      <c r="G16" s="187">
        <f>+'saisie N3 pr'!G16</f>
        <v>6</v>
      </c>
      <c r="H16" s="187">
        <f>+'saisie N3 pr'!H16+'saisie N3 pr'!I16</f>
        <v>137</v>
      </c>
      <c r="I16" s="187">
        <f>+'saisie N3 pr'!I16</f>
        <v>70</v>
      </c>
      <c r="J16" s="187">
        <f>+'saisie N3 pr'!J16+'saisie N3 pr'!K16</f>
        <v>404</v>
      </c>
      <c r="K16" s="187">
        <f>+'saisie N3 pr'!K16</f>
        <v>259</v>
      </c>
      <c r="L16" s="187">
        <f>+'saisie N3 pr'!L16+'saisie N3 pr'!M16</f>
        <v>21</v>
      </c>
      <c r="M16" s="187">
        <f>+'saisie N3 pr'!M16</f>
        <v>10</v>
      </c>
      <c r="N16" s="187">
        <f>+'saisie N3 pr'!N16+'saisie N3 pr'!O16</f>
        <v>98</v>
      </c>
      <c r="O16" s="187">
        <f>+'saisie N3 pr'!O16</f>
        <v>37</v>
      </c>
      <c r="P16" s="189">
        <f t="shared" si="3"/>
        <v>1436</v>
      </c>
      <c r="Q16" s="189">
        <f t="shared" si="4"/>
        <v>848</v>
      </c>
      <c r="R16" s="187" t="s">
        <v>412</v>
      </c>
      <c r="S16" s="187">
        <f>+'saisie N3 pr'!S16+'saisie N3 pr'!T16</f>
        <v>23</v>
      </c>
      <c r="T16" s="187">
        <f>+'saisie N3 pr'!T16</f>
        <v>13</v>
      </c>
      <c r="U16" s="187">
        <f>+'saisie N3 pr'!U16+'saisie N3 pr'!V16</f>
        <v>2</v>
      </c>
      <c r="V16" s="187">
        <f>+'saisie N3 pr'!V16</f>
        <v>2</v>
      </c>
      <c r="W16" s="187">
        <f>+'saisie N3 pr'!W16+'saisie N3 pr'!X16</f>
        <v>0</v>
      </c>
      <c r="X16" s="187">
        <f>+'saisie N3 pr'!X16</f>
        <v>0</v>
      </c>
      <c r="Y16" s="187">
        <f>+'saisie N3 pr'!Y16+'saisie N3 pr'!Z16</f>
        <v>9</v>
      </c>
      <c r="Z16" s="187">
        <f>+'saisie N3 pr'!Z16</f>
        <v>6</v>
      </c>
      <c r="AA16" s="187">
        <f>+'saisie N3 pr'!AA16+'saisie N3 pr'!AB16</f>
        <v>99</v>
      </c>
      <c r="AB16" s="187">
        <f>+'saisie N3 pr'!AB16</f>
        <v>54</v>
      </c>
      <c r="AC16" s="187">
        <f>+'saisie N3 pr'!AC16+'saisie N3 pr'!AD16</f>
        <v>3</v>
      </c>
      <c r="AD16" s="187">
        <f>+'saisie N3 pr'!AD16</f>
        <v>1</v>
      </c>
      <c r="AE16" s="187">
        <f>+'saisie N3 pr'!AE16+'saisie N3 pr'!AF16</f>
        <v>27</v>
      </c>
      <c r="AF16" s="187">
        <f>+'saisie N3 pr'!AF16</f>
        <v>12</v>
      </c>
      <c r="AG16" s="16">
        <f t="shared" si="5"/>
        <v>163</v>
      </c>
      <c r="AH16" s="16">
        <f t="shared" si="6"/>
        <v>88</v>
      </c>
      <c r="AI16" s="187" t="s">
        <v>412</v>
      </c>
      <c r="AJ16" s="187">
        <f>+'saisie N3 pr'!AJ16</f>
        <v>17</v>
      </c>
      <c r="AK16" s="187">
        <f>+'saisie N3 pr'!AK16</f>
        <v>7</v>
      </c>
      <c r="AL16" s="187">
        <f>+'saisie N3 pr'!AL16</f>
        <v>2</v>
      </c>
      <c r="AM16" s="187">
        <f>+'saisie N3 pr'!AM16</f>
        <v>7</v>
      </c>
      <c r="AN16" s="187">
        <f>+'saisie N3 pr'!AN16</f>
        <v>13</v>
      </c>
      <c r="AO16" s="187">
        <f>+'saisie N3 pr'!AO16</f>
        <v>2</v>
      </c>
      <c r="AP16" s="187">
        <f>+'saisie N3 pr'!AP16</f>
        <v>6</v>
      </c>
      <c r="AQ16" s="187">
        <f t="shared" si="7"/>
        <v>54</v>
      </c>
      <c r="AR16" s="187">
        <v>73</v>
      </c>
      <c r="AS16" s="187">
        <v>59</v>
      </c>
      <c r="AT16" s="187">
        <f>+'saisie N3 pr'!AT16</f>
        <v>6</v>
      </c>
      <c r="AU16" s="243">
        <f>+'saisie N3 pr'!AU16</f>
        <v>118</v>
      </c>
      <c r="AV16" s="243">
        <f>+'saisie N3 pr'!AV16</f>
        <v>0</v>
      </c>
      <c r="AW16" s="243">
        <f>+'saisie N3 pr'!AW16</f>
        <v>0</v>
      </c>
      <c r="AX16" s="243">
        <v>20</v>
      </c>
      <c r="AY16" s="243">
        <f>+'saisie N3 pr'!AZ16</f>
        <v>138</v>
      </c>
      <c r="AZ16" s="187">
        <f>+'saisie N3 pr'!BA16</f>
        <v>17</v>
      </c>
      <c r="BA16" s="187">
        <f>+'saisie N3 pr'!BB16</f>
        <v>15</v>
      </c>
      <c r="BB16" s="187">
        <f>+'saisie N3 pr'!BC16</f>
        <v>0</v>
      </c>
    </row>
    <row r="17" spans="1:54" ht="15" customHeight="1">
      <c r="A17" s="187" t="s">
        <v>413</v>
      </c>
      <c r="B17" s="187">
        <f>+'saisie N3 pr'!B17+'saisie N3 pr'!C17</f>
        <v>220</v>
      </c>
      <c r="C17" s="187">
        <f>+'saisie N3 pr'!C17</f>
        <v>109</v>
      </c>
      <c r="D17" s="187">
        <f>+'saisie N3 pr'!D17+'saisie N3 pr'!E17</f>
        <v>73</v>
      </c>
      <c r="E17" s="187">
        <f>+'saisie N3 pr'!E17</f>
        <v>30</v>
      </c>
      <c r="F17" s="187">
        <f>+'saisie N3 pr'!F17+'saisie N3 pr'!G17</f>
        <v>0</v>
      </c>
      <c r="G17" s="187">
        <f>+'saisie N3 pr'!G17</f>
        <v>0</v>
      </c>
      <c r="H17" s="187">
        <f>+'saisie N3 pr'!H17+'saisie N3 pr'!I17</f>
        <v>4</v>
      </c>
      <c r="I17" s="187">
        <f>+'saisie N3 pr'!I17</f>
        <v>1</v>
      </c>
      <c r="J17" s="187">
        <f>+'saisie N3 pr'!J17+'saisie N3 pr'!K17</f>
        <v>131</v>
      </c>
      <c r="K17" s="187">
        <f>+'saisie N3 pr'!K17</f>
        <v>66</v>
      </c>
      <c r="L17" s="187">
        <f>+'saisie N3 pr'!L17+'saisie N3 pr'!M17</f>
        <v>0</v>
      </c>
      <c r="M17" s="187">
        <f>+'saisie N3 pr'!M17</f>
        <v>0</v>
      </c>
      <c r="N17" s="187">
        <f>+'saisie N3 pr'!N17+'saisie N3 pr'!O17</f>
        <v>11</v>
      </c>
      <c r="O17" s="187">
        <f>+'saisie N3 pr'!O17</f>
        <v>4</v>
      </c>
      <c r="P17" s="189">
        <f t="shared" si="3"/>
        <v>439</v>
      </c>
      <c r="Q17" s="189">
        <f t="shared" si="4"/>
        <v>210</v>
      </c>
      <c r="R17" s="187" t="s">
        <v>413</v>
      </c>
      <c r="S17" s="187">
        <f>+'saisie N3 pr'!S17+'saisie N3 pr'!T17</f>
        <v>7</v>
      </c>
      <c r="T17" s="187">
        <f>+'saisie N3 pr'!T17</f>
        <v>5</v>
      </c>
      <c r="U17" s="187">
        <f>+'saisie N3 pr'!U17+'saisie N3 pr'!V17</f>
        <v>6</v>
      </c>
      <c r="V17" s="187">
        <f>+'saisie N3 pr'!V17</f>
        <v>1</v>
      </c>
      <c r="W17" s="187">
        <f>+'saisie N3 pr'!W17+'saisie N3 pr'!X17</f>
        <v>0</v>
      </c>
      <c r="X17" s="187">
        <f>+'saisie N3 pr'!X17</f>
        <v>0</v>
      </c>
      <c r="Y17" s="187">
        <f>+'saisie N3 pr'!Y17+'saisie N3 pr'!Z17</f>
        <v>0</v>
      </c>
      <c r="Z17" s="187">
        <f>+'saisie N3 pr'!Z17</f>
        <v>0</v>
      </c>
      <c r="AA17" s="187">
        <f>+'saisie N3 pr'!AA17+'saisie N3 pr'!AB17</f>
        <v>50</v>
      </c>
      <c r="AB17" s="187">
        <f>+'saisie N3 pr'!AB17</f>
        <v>30</v>
      </c>
      <c r="AC17" s="187">
        <f>+'saisie N3 pr'!AC17+'saisie N3 pr'!AD17</f>
        <v>0</v>
      </c>
      <c r="AD17" s="187">
        <f>+'saisie N3 pr'!AD17</f>
        <v>0</v>
      </c>
      <c r="AE17" s="187">
        <f>+'saisie N3 pr'!AE17+'saisie N3 pr'!AF17</f>
        <v>7</v>
      </c>
      <c r="AF17" s="187">
        <f>+'saisie N3 pr'!AF17</f>
        <v>3</v>
      </c>
      <c r="AG17" s="16">
        <f t="shared" si="5"/>
        <v>70</v>
      </c>
      <c r="AH17" s="16">
        <f t="shared" si="6"/>
        <v>39</v>
      </c>
      <c r="AI17" s="187" t="s">
        <v>413</v>
      </c>
      <c r="AJ17" s="187">
        <f>+'saisie N3 pr'!AJ17</f>
        <v>4</v>
      </c>
      <c r="AK17" s="187">
        <f>+'saisie N3 pr'!AK17</f>
        <v>3</v>
      </c>
      <c r="AL17" s="187">
        <f>+'saisie N3 pr'!AL17</f>
        <v>0</v>
      </c>
      <c r="AM17" s="187">
        <f>+'saisie N3 pr'!AM17</f>
        <v>1</v>
      </c>
      <c r="AN17" s="187">
        <f>+'saisie N3 pr'!AN17</f>
        <v>4</v>
      </c>
      <c r="AO17" s="187">
        <f>+'saisie N3 pr'!AO17</f>
        <v>0</v>
      </c>
      <c r="AP17" s="187">
        <f>+'saisie N3 pr'!AP17</f>
        <v>2</v>
      </c>
      <c r="AQ17" s="187">
        <f t="shared" si="7"/>
        <v>14</v>
      </c>
      <c r="AR17" s="187">
        <v>19</v>
      </c>
      <c r="AS17" s="187">
        <v>18</v>
      </c>
      <c r="AT17" s="187">
        <f>+'saisie N3 pr'!AT17</f>
        <v>1</v>
      </c>
      <c r="AU17" s="243">
        <f>+'saisie N3 pr'!AU17</f>
        <v>24</v>
      </c>
      <c r="AV17" s="243">
        <f>+'saisie N3 pr'!AV17</f>
        <v>0</v>
      </c>
      <c r="AW17" s="243">
        <f>+'saisie N3 pr'!AW17</f>
        <v>0</v>
      </c>
      <c r="AX17" s="243">
        <v>1</v>
      </c>
      <c r="AY17" s="243">
        <f>+'saisie N3 pr'!AZ17</f>
        <v>25</v>
      </c>
      <c r="AZ17" s="187">
        <f>+'saisie N3 pr'!BA17</f>
        <v>4</v>
      </c>
      <c r="BA17" s="187">
        <f>+'saisie N3 pr'!BB17</f>
        <v>4</v>
      </c>
      <c r="BB17" s="187">
        <f>+'saisie N3 pr'!BC17</f>
        <v>0</v>
      </c>
    </row>
    <row r="18" spans="1:54" ht="15" customHeight="1">
      <c r="A18" s="187" t="s">
        <v>414</v>
      </c>
      <c r="B18" s="187">
        <f>+'saisie N3 pr'!B18+'saisie N3 pr'!C18</f>
        <v>135</v>
      </c>
      <c r="C18" s="187">
        <f>+'saisie N3 pr'!C18</f>
        <v>69</v>
      </c>
      <c r="D18" s="187">
        <f>+'saisie N3 pr'!D18+'saisie N3 pr'!E18</f>
        <v>7</v>
      </c>
      <c r="E18" s="187">
        <f>+'saisie N3 pr'!E18</f>
        <v>4</v>
      </c>
      <c r="F18" s="187">
        <f>+'saisie N3 pr'!F18+'saisie N3 pr'!G18</f>
        <v>15</v>
      </c>
      <c r="G18" s="187">
        <f>+'saisie N3 pr'!G18</f>
        <v>5</v>
      </c>
      <c r="H18" s="187">
        <f>+'saisie N3 pr'!H18+'saisie N3 pr'!I18</f>
        <v>25</v>
      </c>
      <c r="I18" s="187">
        <f>+'saisie N3 pr'!I18</f>
        <v>14</v>
      </c>
      <c r="J18" s="187">
        <f>+'saisie N3 pr'!J18+'saisie N3 pr'!K18</f>
        <v>53</v>
      </c>
      <c r="K18" s="187">
        <f>+'saisie N3 pr'!K18</f>
        <v>32</v>
      </c>
      <c r="L18" s="187">
        <f>+'saisie N3 pr'!L18+'saisie N3 pr'!M18</f>
        <v>12</v>
      </c>
      <c r="M18" s="187">
        <f>+'saisie N3 pr'!M18</f>
        <v>1</v>
      </c>
      <c r="N18" s="187">
        <f>+'saisie N3 pr'!N18+'saisie N3 pr'!O18</f>
        <v>34</v>
      </c>
      <c r="O18" s="187">
        <f>+'saisie N3 pr'!O18</f>
        <v>13</v>
      </c>
      <c r="P18" s="189">
        <f t="shared" si="3"/>
        <v>281</v>
      </c>
      <c r="Q18" s="189">
        <f t="shared" si="4"/>
        <v>138</v>
      </c>
      <c r="R18" s="187" t="s">
        <v>414</v>
      </c>
      <c r="S18" s="187">
        <f>+'saisie N3 pr'!S18+'saisie N3 pr'!T18</f>
        <v>7</v>
      </c>
      <c r="T18" s="187">
        <f>+'saisie N3 pr'!T18</f>
        <v>3</v>
      </c>
      <c r="U18" s="187">
        <f>+'saisie N3 pr'!U18+'saisie N3 pr'!V18</f>
        <v>0</v>
      </c>
      <c r="V18" s="187">
        <f>+'saisie N3 pr'!V18</f>
        <v>0</v>
      </c>
      <c r="W18" s="187">
        <f>+'saisie N3 pr'!W18+'saisie N3 pr'!X18</f>
        <v>4</v>
      </c>
      <c r="X18" s="187">
        <f>+'saisie N3 pr'!X18</f>
        <v>0</v>
      </c>
      <c r="Y18" s="187">
        <f>+'saisie N3 pr'!Y18+'saisie N3 pr'!Z18</f>
        <v>4</v>
      </c>
      <c r="Z18" s="187">
        <f>+'saisie N3 pr'!Z18</f>
        <v>3</v>
      </c>
      <c r="AA18" s="187">
        <f>+'saisie N3 pr'!AA18+'saisie N3 pr'!AB18</f>
        <v>15</v>
      </c>
      <c r="AB18" s="187">
        <f>+'saisie N3 pr'!AB18</f>
        <v>11</v>
      </c>
      <c r="AC18" s="187">
        <f>+'saisie N3 pr'!AC18+'saisie N3 pr'!AD18</f>
        <v>6</v>
      </c>
      <c r="AD18" s="187">
        <f>+'saisie N3 pr'!AD18</f>
        <v>1</v>
      </c>
      <c r="AE18" s="187">
        <f>+'saisie N3 pr'!AE18+'saisie N3 pr'!AF18</f>
        <v>13</v>
      </c>
      <c r="AF18" s="187">
        <f>+'saisie N3 pr'!AF18</f>
        <v>4</v>
      </c>
      <c r="AG18" s="16">
        <f t="shared" si="5"/>
        <v>49</v>
      </c>
      <c r="AH18" s="16">
        <f t="shared" si="6"/>
        <v>22</v>
      </c>
      <c r="AI18" s="187" t="s">
        <v>414</v>
      </c>
      <c r="AJ18" s="187">
        <f>+'saisie N3 pr'!AJ18</f>
        <v>1</v>
      </c>
      <c r="AK18" s="187">
        <f>+'saisie N3 pr'!AK18</f>
        <v>0</v>
      </c>
      <c r="AL18" s="187">
        <f>+'saisie N3 pr'!AL18</f>
        <v>1</v>
      </c>
      <c r="AM18" s="187">
        <f>+'saisie N3 pr'!AM18</f>
        <v>0</v>
      </c>
      <c r="AN18" s="187">
        <f>+'saisie N3 pr'!AN18</f>
        <v>1</v>
      </c>
      <c r="AO18" s="187">
        <f>+'saisie N3 pr'!AO18</f>
        <v>0</v>
      </c>
      <c r="AP18" s="187">
        <f>+'saisie N3 pr'!AP18</f>
        <v>0</v>
      </c>
      <c r="AQ18" s="187">
        <f t="shared" si="7"/>
        <v>3</v>
      </c>
      <c r="AR18" s="187">
        <v>3</v>
      </c>
      <c r="AS18" s="187">
        <v>3</v>
      </c>
      <c r="AT18" s="187">
        <f>+'saisie N3 pr'!AT18</f>
        <v>0</v>
      </c>
      <c r="AU18" s="243">
        <f>+'saisie N3 pr'!AU18</f>
        <v>8</v>
      </c>
      <c r="AV18" s="243">
        <f>+'saisie N3 pr'!AV18</f>
        <v>0</v>
      </c>
      <c r="AW18" s="243">
        <f>+'saisie N3 pr'!AW18</f>
        <v>0</v>
      </c>
      <c r="AX18" s="243">
        <v>0</v>
      </c>
      <c r="AY18" s="243">
        <f>+'saisie N3 pr'!AZ18</f>
        <v>8</v>
      </c>
      <c r="AZ18" s="187">
        <f>+'saisie N3 pr'!BA18</f>
        <v>1</v>
      </c>
      <c r="BA18" s="187">
        <f>+'saisie N3 pr'!BB18</f>
        <v>1</v>
      </c>
      <c r="BB18" s="187">
        <f>+'saisie N3 pr'!BC18</f>
        <v>0</v>
      </c>
    </row>
    <row r="19" spans="1:54" ht="15" customHeight="1">
      <c r="A19" s="187" t="s">
        <v>415</v>
      </c>
      <c r="B19" s="187">
        <f>+'saisie N3 pr'!B19+'saisie N3 pr'!C19</f>
        <v>0</v>
      </c>
      <c r="C19" s="187">
        <f>+'saisie N3 pr'!C19</f>
        <v>0</v>
      </c>
      <c r="D19" s="187">
        <f>+'saisie N3 pr'!D19+'saisie N3 pr'!E19</f>
        <v>0</v>
      </c>
      <c r="E19" s="187">
        <f>+'saisie N3 pr'!E19</f>
        <v>0</v>
      </c>
      <c r="F19" s="187">
        <f>+'saisie N3 pr'!F19+'saisie N3 pr'!G19</f>
        <v>0</v>
      </c>
      <c r="G19" s="187">
        <f>+'saisie N3 pr'!G19</f>
        <v>0</v>
      </c>
      <c r="H19" s="187">
        <f>+'saisie N3 pr'!H19+'saisie N3 pr'!I19</f>
        <v>0</v>
      </c>
      <c r="I19" s="187">
        <f>+'saisie N3 pr'!I19</f>
        <v>0</v>
      </c>
      <c r="J19" s="187">
        <f>+'saisie N3 pr'!J19+'saisie N3 pr'!K19</f>
        <v>0</v>
      </c>
      <c r="K19" s="187">
        <f>+'saisie N3 pr'!K19</f>
        <v>0</v>
      </c>
      <c r="L19" s="187">
        <f>+'saisie N3 pr'!L19+'saisie N3 pr'!M19</f>
        <v>0</v>
      </c>
      <c r="M19" s="187">
        <f>+'saisie N3 pr'!M19</f>
        <v>0</v>
      </c>
      <c r="N19" s="187">
        <f>+'saisie N3 pr'!N19+'saisie N3 pr'!O19</f>
        <v>0</v>
      </c>
      <c r="O19" s="187">
        <f>+'saisie N3 pr'!O19</f>
        <v>0</v>
      </c>
      <c r="P19" s="189">
        <f t="shared" si="3"/>
        <v>0</v>
      </c>
      <c r="Q19" s="189">
        <f t="shared" si="4"/>
        <v>0</v>
      </c>
      <c r="R19" s="187" t="s">
        <v>415</v>
      </c>
      <c r="S19" s="187">
        <f>+'saisie N3 pr'!S19+'saisie N3 pr'!T19</f>
        <v>0</v>
      </c>
      <c r="T19" s="187">
        <f>+'saisie N3 pr'!T19</f>
        <v>0</v>
      </c>
      <c r="U19" s="187">
        <f>+'saisie N3 pr'!U19+'saisie N3 pr'!V19</f>
        <v>0</v>
      </c>
      <c r="V19" s="187">
        <f>+'saisie N3 pr'!V19</f>
        <v>0</v>
      </c>
      <c r="W19" s="187">
        <f>+'saisie N3 pr'!W19+'saisie N3 pr'!X19</f>
        <v>0</v>
      </c>
      <c r="X19" s="187">
        <f>+'saisie N3 pr'!X19</f>
        <v>0</v>
      </c>
      <c r="Y19" s="187">
        <f>+'saisie N3 pr'!Y19+'saisie N3 pr'!Z19</f>
        <v>0</v>
      </c>
      <c r="Z19" s="187">
        <f>+'saisie N3 pr'!Z19</f>
        <v>0</v>
      </c>
      <c r="AA19" s="187">
        <f>+'saisie N3 pr'!AA19+'saisie N3 pr'!AB19</f>
        <v>0</v>
      </c>
      <c r="AB19" s="187">
        <f>+'saisie N3 pr'!AB19</f>
        <v>0</v>
      </c>
      <c r="AC19" s="187">
        <f>+'saisie N3 pr'!AC19+'saisie N3 pr'!AD19</f>
        <v>0</v>
      </c>
      <c r="AD19" s="187">
        <f>+'saisie N3 pr'!AD19</f>
        <v>0</v>
      </c>
      <c r="AE19" s="187">
        <f>+'saisie N3 pr'!AE19+'saisie N3 pr'!AF19</f>
        <v>0</v>
      </c>
      <c r="AF19" s="187">
        <f>+'saisie N3 pr'!AF19</f>
        <v>0</v>
      </c>
      <c r="AG19" s="16">
        <f t="shared" si="5"/>
        <v>0</v>
      </c>
      <c r="AH19" s="16">
        <f t="shared" si="6"/>
        <v>0</v>
      </c>
      <c r="AI19" s="187" t="s">
        <v>415</v>
      </c>
      <c r="AJ19" s="187">
        <f>+'saisie N3 pr'!AJ19</f>
        <v>0</v>
      </c>
      <c r="AK19" s="187">
        <f>+'saisie N3 pr'!AK19</f>
        <v>0</v>
      </c>
      <c r="AL19" s="187">
        <f>+'saisie N3 pr'!AL19</f>
        <v>0</v>
      </c>
      <c r="AM19" s="187">
        <f>+'saisie N3 pr'!AM19</f>
        <v>0</v>
      </c>
      <c r="AN19" s="187">
        <f>+'saisie N3 pr'!AN19</f>
        <v>0</v>
      </c>
      <c r="AO19" s="187">
        <f>+'saisie N3 pr'!AO19</f>
        <v>0</v>
      </c>
      <c r="AP19" s="187">
        <f>+'saisie N3 pr'!AP19</f>
        <v>0</v>
      </c>
      <c r="AQ19" s="187">
        <f t="shared" si="7"/>
        <v>0</v>
      </c>
      <c r="AR19" s="187">
        <v>0</v>
      </c>
      <c r="AS19" s="187">
        <v>0</v>
      </c>
      <c r="AT19" s="187">
        <f>+'saisie N3 pr'!AT19</f>
        <v>0</v>
      </c>
      <c r="AU19" s="243">
        <f>+'saisie N3 pr'!AU19</f>
        <v>0</v>
      </c>
      <c r="AV19" s="243">
        <f>+'saisie N3 pr'!AV19</f>
        <v>0</v>
      </c>
      <c r="AW19" s="243">
        <f>+'saisie N3 pr'!AW19</f>
        <v>0</v>
      </c>
      <c r="AX19" s="243">
        <v>0</v>
      </c>
      <c r="AY19" s="243">
        <f>+'saisie N3 pr'!AZ19</f>
        <v>0</v>
      </c>
      <c r="AZ19" s="187">
        <f>+'saisie N3 pr'!BA19</f>
        <v>0</v>
      </c>
      <c r="BA19" s="187">
        <f>+'saisie N3 pr'!BB19</f>
        <v>0</v>
      </c>
      <c r="BB19" s="187">
        <f>+'saisie N3 pr'!BC19</f>
        <v>0</v>
      </c>
    </row>
    <row r="20" spans="1:54" ht="15" customHeight="1">
      <c r="A20" s="187" t="s">
        <v>416</v>
      </c>
      <c r="B20" s="187">
        <f>+'saisie N3 pr'!B20+'saisie N3 pr'!C20</f>
        <v>81</v>
      </c>
      <c r="C20" s="187">
        <f>+'saisie N3 pr'!C20</f>
        <v>40</v>
      </c>
      <c r="D20" s="187">
        <f>+'saisie N3 pr'!D20+'saisie N3 pr'!E20</f>
        <v>15</v>
      </c>
      <c r="E20" s="187">
        <f>+'saisie N3 pr'!E20</f>
        <v>3</v>
      </c>
      <c r="F20" s="187">
        <f>+'saisie N3 pr'!F20+'saisie N3 pr'!G20</f>
        <v>0</v>
      </c>
      <c r="G20" s="187">
        <f>+'saisie N3 pr'!G20</f>
        <v>0</v>
      </c>
      <c r="H20" s="187">
        <f>+'saisie N3 pr'!H20+'saisie N3 pr'!I20</f>
        <v>14</v>
      </c>
      <c r="I20" s="187">
        <f>+'saisie N3 pr'!I20</f>
        <v>8</v>
      </c>
      <c r="J20" s="187">
        <f>+'saisie N3 pr'!J20+'saisie N3 pr'!K20</f>
        <v>36</v>
      </c>
      <c r="K20" s="187">
        <f>+'saisie N3 pr'!K20</f>
        <v>14</v>
      </c>
      <c r="L20" s="187">
        <f>+'saisie N3 pr'!L20+'saisie N3 pr'!M20</f>
        <v>3</v>
      </c>
      <c r="M20" s="187">
        <f>+'saisie N3 pr'!M20</f>
        <v>0</v>
      </c>
      <c r="N20" s="187">
        <f>+'saisie N3 pr'!N20+'saisie N3 pr'!O20</f>
        <v>11</v>
      </c>
      <c r="O20" s="187">
        <f>+'saisie N3 pr'!O20</f>
        <v>5</v>
      </c>
      <c r="P20" s="189">
        <f t="shared" si="3"/>
        <v>160</v>
      </c>
      <c r="Q20" s="189">
        <f t="shared" si="4"/>
        <v>70</v>
      </c>
      <c r="R20" s="187" t="s">
        <v>416</v>
      </c>
      <c r="S20" s="187">
        <f>+'saisie N3 pr'!S20+'saisie N3 pr'!T20</f>
        <v>0</v>
      </c>
      <c r="T20" s="187">
        <f>+'saisie N3 pr'!T20</f>
        <v>0</v>
      </c>
      <c r="U20" s="187">
        <f>+'saisie N3 pr'!U20+'saisie N3 pr'!V20</f>
        <v>0</v>
      </c>
      <c r="V20" s="187">
        <f>+'saisie N3 pr'!V20</f>
        <v>0</v>
      </c>
      <c r="W20" s="187">
        <f>+'saisie N3 pr'!W20+'saisie N3 pr'!X20</f>
        <v>0</v>
      </c>
      <c r="X20" s="187">
        <f>+'saisie N3 pr'!X20</f>
        <v>0</v>
      </c>
      <c r="Y20" s="187">
        <f>+'saisie N3 pr'!Y20+'saisie N3 pr'!Z20</f>
        <v>21</v>
      </c>
      <c r="Z20" s="187">
        <f>+'saisie N3 pr'!Z20</f>
        <v>7</v>
      </c>
      <c r="AA20" s="187">
        <f>+'saisie N3 pr'!AA20+'saisie N3 pr'!AB20</f>
        <v>3</v>
      </c>
      <c r="AB20" s="187">
        <f>+'saisie N3 pr'!AB20</f>
        <v>1</v>
      </c>
      <c r="AC20" s="187">
        <f>+'saisie N3 pr'!AC20+'saisie N3 pr'!AD20</f>
        <v>1</v>
      </c>
      <c r="AD20" s="187">
        <f>+'saisie N3 pr'!AD20</f>
        <v>0</v>
      </c>
      <c r="AE20" s="187">
        <f>+'saisie N3 pr'!AE20+'saisie N3 pr'!AF20</f>
        <v>3</v>
      </c>
      <c r="AF20" s="187">
        <f>+'saisie N3 pr'!AF20</f>
        <v>1</v>
      </c>
      <c r="AG20" s="16">
        <f t="shared" si="5"/>
        <v>28</v>
      </c>
      <c r="AH20" s="16">
        <f t="shared" si="6"/>
        <v>9</v>
      </c>
      <c r="AI20" s="187" t="s">
        <v>416</v>
      </c>
      <c r="AJ20" s="187">
        <f>+'saisie N3 pr'!AJ20</f>
        <v>2</v>
      </c>
      <c r="AK20" s="187">
        <f>+'saisie N3 pr'!AK20</f>
        <v>2</v>
      </c>
      <c r="AL20" s="187">
        <f>+'saisie N3 pr'!AL20</f>
        <v>0</v>
      </c>
      <c r="AM20" s="187">
        <f>+'saisie N3 pr'!AM20</f>
        <v>1</v>
      </c>
      <c r="AN20" s="187">
        <f>+'saisie N3 pr'!AN20</f>
        <v>2</v>
      </c>
      <c r="AO20" s="187">
        <f>+'saisie N3 pr'!AO20</f>
        <v>2</v>
      </c>
      <c r="AP20" s="187">
        <f>+'saisie N3 pr'!AP20</f>
        <v>2</v>
      </c>
      <c r="AQ20" s="187">
        <f t="shared" si="7"/>
        <v>11</v>
      </c>
      <c r="AR20" s="187">
        <v>6</v>
      </c>
      <c r="AS20" s="187">
        <v>6</v>
      </c>
      <c r="AT20" s="187">
        <f>+'saisie N3 pr'!AT20</f>
        <v>0</v>
      </c>
      <c r="AU20" s="243">
        <f>+'saisie N3 pr'!AU20</f>
        <v>13</v>
      </c>
      <c r="AV20" s="243">
        <f>+'saisie N3 pr'!AV20</f>
        <v>0</v>
      </c>
      <c r="AW20" s="243">
        <f>+'saisie N3 pr'!AW20</f>
        <v>0</v>
      </c>
      <c r="AX20" s="243">
        <v>0</v>
      </c>
      <c r="AY20" s="243">
        <f>+'saisie N3 pr'!AZ20</f>
        <v>13</v>
      </c>
      <c r="AZ20" s="187">
        <f>+'saisie N3 pr'!BA20</f>
        <v>2</v>
      </c>
      <c r="BA20" s="187">
        <f>+'saisie N3 pr'!BB20</f>
        <v>2</v>
      </c>
      <c r="BB20" s="187">
        <f>+'saisie N3 pr'!BC20</f>
        <v>0</v>
      </c>
    </row>
    <row r="21" spans="1:54" ht="15" customHeight="1">
      <c r="A21" s="187" t="s">
        <v>417</v>
      </c>
      <c r="B21" s="187">
        <f>+'saisie N3 pr'!B21+'saisie N3 pr'!C21</f>
        <v>1133</v>
      </c>
      <c r="C21" s="187">
        <f>+'saisie N3 pr'!C21</f>
        <v>614</v>
      </c>
      <c r="D21" s="187">
        <f>+'saisie N3 pr'!D21+'saisie N3 pr'!E21</f>
        <v>385</v>
      </c>
      <c r="E21" s="187">
        <f>+'saisie N3 pr'!E21</f>
        <v>224</v>
      </c>
      <c r="F21" s="187">
        <f>+'saisie N3 pr'!F21+'saisie N3 pr'!G21</f>
        <v>120</v>
      </c>
      <c r="G21" s="187">
        <f>+'saisie N3 pr'!G21</f>
        <v>58</v>
      </c>
      <c r="H21" s="187">
        <f>+'saisie N3 pr'!H21+'saisie N3 pr'!I21</f>
        <v>196</v>
      </c>
      <c r="I21" s="187">
        <f>+'saisie N3 pr'!I21</f>
        <v>94</v>
      </c>
      <c r="J21" s="187">
        <f>+'saisie N3 pr'!J21+'saisie N3 pr'!K21</f>
        <v>608</v>
      </c>
      <c r="K21" s="187">
        <f>+'saisie N3 pr'!K21</f>
        <v>365</v>
      </c>
      <c r="L21" s="187">
        <f>+'saisie N3 pr'!L21+'saisie N3 pr'!M21</f>
        <v>92</v>
      </c>
      <c r="M21" s="187">
        <f>+'saisie N3 pr'!M21</f>
        <v>36</v>
      </c>
      <c r="N21" s="187">
        <f>+'saisie N3 pr'!N21+'saisie N3 pr'!O21</f>
        <v>222</v>
      </c>
      <c r="O21" s="187">
        <f>+'saisie N3 pr'!O21</f>
        <v>98</v>
      </c>
      <c r="P21" s="189">
        <f t="shared" si="3"/>
        <v>2756</v>
      </c>
      <c r="Q21" s="189">
        <f t="shared" si="4"/>
        <v>1489</v>
      </c>
      <c r="R21" s="187" t="s">
        <v>417</v>
      </c>
      <c r="S21" s="187">
        <f>+'saisie N3 pr'!S21+'saisie N3 pr'!T21</f>
        <v>79</v>
      </c>
      <c r="T21" s="187">
        <f>+'saisie N3 pr'!T21</f>
        <v>35</v>
      </c>
      <c r="U21" s="187">
        <f>+'saisie N3 pr'!U21+'saisie N3 pr'!V21</f>
        <v>14</v>
      </c>
      <c r="V21" s="187">
        <f>+'saisie N3 pr'!V21</f>
        <v>10</v>
      </c>
      <c r="W21" s="187">
        <f>+'saisie N3 pr'!W21+'saisie N3 pr'!X21</f>
        <v>4</v>
      </c>
      <c r="X21" s="187">
        <f>+'saisie N3 pr'!X21</f>
        <v>1</v>
      </c>
      <c r="Y21" s="187">
        <f>+'saisie N3 pr'!Y21+'saisie N3 pr'!Z21</f>
        <v>7</v>
      </c>
      <c r="Z21" s="187">
        <f>+'saisie N3 pr'!Z21</f>
        <v>3</v>
      </c>
      <c r="AA21" s="187">
        <f>+'saisie N3 pr'!AA21+'saisie N3 pr'!AB21</f>
        <v>166</v>
      </c>
      <c r="AB21" s="187">
        <f>+'saisie N3 pr'!AB21</f>
        <v>101</v>
      </c>
      <c r="AC21" s="187">
        <f>+'saisie N3 pr'!AC21+'saisie N3 pr'!AD21</f>
        <v>22</v>
      </c>
      <c r="AD21" s="187">
        <f>+'saisie N3 pr'!AD21</f>
        <v>8</v>
      </c>
      <c r="AE21" s="187">
        <f>+'saisie N3 pr'!AE21+'saisie N3 pr'!AF21</f>
        <v>54</v>
      </c>
      <c r="AF21" s="187">
        <f>+'saisie N3 pr'!AF21</f>
        <v>21</v>
      </c>
      <c r="AG21" s="16">
        <f t="shared" si="5"/>
        <v>346</v>
      </c>
      <c r="AH21" s="16">
        <f t="shared" si="6"/>
        <v>179</v>
      </c>
      <c r="AI21" s="187" t="s">
        <v>417</v>
      </c>
      <c r="AJ21" s="187">
        <f>+'saisie N3 pr'!AJ21</f>
        <v>25</v>
      </c>
      <c r="AK21" s="187">
        <f>+'saisie N3 pr'!AK21</f>
        <v>11</v>
      </c>
      <c r="AL21" s="187">
        <f>+'saisie N3 pr'!AL21</f>
        <v>4</v>
      </c>
      <c r="AM21" s="187">
        <f>+'saisie N3 pr'!AM21</f>
        <v>5</v>
      </c>
      <c r="AN21" s="187">
        <f>+'saisie N3 pr'!AN21</f>
        <v>15</v>
      </c>
      <c r="AO21" s="187">
        <f>+'saisie N3 pr'!AO21</f>
        <v>4</v>
      </c>
      <c r="AP21" s="187">
        <f>+'saisie N3 pr'!AP21</f>
        <v>8</v>
      </c>
      <c r="AQ21" s="187">
        <f t="shared" si="7"/>
        <v>72</v>
      </c>
      <c r="AR21" s="187">
        <v>76</v>
      </c>
      <c r="AS21" s="187">
        <v>70</v>
      </c>
      <c r="AT21" s="187">
        <f>+'saisie N3 pr'!AT21</f>
        <v>6</v>
      </c>
      <c r="AU21" s="243">
        <f>+'saisie N3 pr'!AU21</f>
        <v>74</v>
      </c>
      <c r="AV21" s="243">
        <f>+'saisie N3 pr'!AV21</f>
        <v>0</v>
      </c>
      <c r="AW21" s="243">
        <f>+'saisie N3 pr'!AW21</f>
        <v>0</v>
      </c>
      <c r="AX21" s="243">
        <v>37</v>
      </c>
      <c r="AY21" s="243">
        <f>+'saisie N3 pr'!AZ21</f>
        <v>111</v>
      </c>
      <c r="AZ21" s="187">
        <f>+'saisie N3 pr'!BA21</f>
        <v>10</v>
      </c>
      <c r="BA21" s="187">
        <f>+'saisie N3 pr'!BB21</f>
        <v>10</v>
      </c>
      <c r="BB21" s="187">
        <f>+'saisie N3 pr'!BC21</f>
        <v>0</v>
      </c>
    </row>
    <row r="22" spans="1:54" ht="15" customHeight="1">
      <c r="A22" s="187" t="s">
        <v>418</v>
      </c>
      <c r="B22" s="187">
        <f>+'saisie N3 pr'!B22+'saisie N3 pr'!C22</f>
        <v>0</v>
      </c>
      <c r="C22" s="187">
        <f>+'saisie N3 pr'!C22</f>
        <v>0</v>
      </c>
      <c r="D22" s="187">
        <f>+'saisie N3 pr'!D22+'saisie N3 pr'!E22</f>
        <v>0</v>
      </c>
      <c r="E22" s="187">
        <f>+'saisie N3 pr'!E22</f>
        <v>0</v>
      </c>
      <c r="F22" s="187">
        <f>+'saisie N3 pr'!F22+'saisie N3 pr'!G22</f>
        <v>0</v>
      </c>
      <c r="G22" s="187">
        <f>+'saisie N3 pr'!G22</f>
        <v>0</v>
      </c>
      <c r="H22" s="187">
        <f>+'saisie N3 pr'!H22+'saisie N3 pr'!I22</f>
        <v>0</v>
      </c>
      <c r="I22" s="187">
        <f>+'saisie N3 pr'!I22</f>
        <v>0</v>
      </c>
      <c r="J22" s="187">
        <f>+'saisie N3 pr'!J22+'saisie N3 pr'!K22</f>
        <v>0</v>
      </c>
      <c r="K22" s="187">
        <f>+'saisie N3 pr'!K22</f>
        <v>0</v>
      </c>
      <c r="L22" s="187">
        <f>+'saisie N3 pr'!L22+'saisie N3 pr'!M22</f>
        <v>0</v>
      </c>
      <c r="M22" s="187">
        <f>+'saisie N3 pr'!M22</f>
        <v>0</v>
      </c>
      <c r="N22" s="187">
        <f>+'saisie N3 pr'!N22+'saisie N3 pr'!O22</f>
        <v>0</v>
      </c>
      <c r="O22" s="187">
        <f>+'saisie N3 pr'!O22</f>
        <v>0</v>
      </c>
      <c r="P22" s="189">
        <f t="shared" si="3"/>
        <v>0</v>
      </c>
      <c r="Q22" s="189">
        <f t="shared" si="4"/>
        <v>0</v>
      </c>
      <c r="R22" s="187" t="s">
        <v>418</v>
      </c>
      <c r="S22" s="187">
        <f>+'saisie N3 pr'!S22+'saisie N3 pr'!T22</f>
        <v>0</v>
      </c>
      <c r="T22" s="187">
        <f>+'saisie N3 pr'!T22</f>
        <v>0</v>
      </c>
      <c r="U22" s="187">
        <f>+'saisie N3 pr'!U22+'saisie N3 pr'!V22</f>
        <v>0</v>
      </c>
      <c r="V22" s="187">
        <f>+'saisie N3 pr'!V22</f>
        <v>0</v>
      </c>
      <c r="W22" s="187">
        <f>+'saisie N3 pr'!W22+'saisie N3 pr'!X22</f>
        <v>0</v>
      </c>
      <c r="X22" s="187">
        <f>+'saisie N3 pr'!X22</f>
        <v>0</v>
      </c>
      <c r="Y22" s="187">
        <f>+'saisie N3 pr'!Y22+'saisie N3 pr'!Z22</f>
        <v>0</v>
      </c>
      <c r="Z22" s="187">
        <f>+'saisie N3 pr'!Z22</f>
        <v>0</v>
      </c>
      <c r="AA22" s="187">
        <f>+'saisie N3 pr'!AA22+'saisie N3 pr'!AB22</f>
        <v>0</v>
      </c>
      <c r="AB22" s="187">
        <f>+'saisie N3 pr'!AB22</f>
        <v>0</v>
      </c>
      <c r="AC22" s="187">
        <f>+'saisie N3 pr'!AC22+'saisie N3 pr'!AD22</f>
        <v>0</v>
      </c>
      <c r="AD22" s="187">
        <f>+'saisie N3 pr'!AD22</f>
        <v>0</v>
      </c>
      <c r="AE22" s="187">
        <f>+'saisie N3 pr'!AE22+'saisie N3 pr'!AF22</f>
        <v>0</v>
      </c>
      <c r="AF22" s="187">
        <f>+'saisie N3 pr'!AF22</f>
        <v>0</v>
      </c>
      <c r="AG22" s="16">
        <f t="shared" si="5"/>
        <v>0</v>
      </c>
      <c r="AH22" s="16">
        <f t="shared" si="6"/>
        <v>0</v>
      </c>
      <c r="AI22" s="187" t="s">
        <v>418</v>
      </c>
      <c r="AJ22" s="187">
        <f>+'saisie N3 pr'!AJ22</f>
        <v>0</v>
      </c>
      <c r="AK22" s="187">
        <f>+'saisie N3 pr'!AK22</f>
        <v>0</v>
      </c>
      <c r="AL22" s="187">
        <f>+'saisie N3 pr'!AL22</f>
        <v>0</v>
      </c>
      <c r="AM22" s="187">
        <f>+'saisie N3 pr'!AM22</f>
        <v>0</v>
      </c>
      <c r="AN22" s="187">
        <f>+'saisie N3 pr'!AN22</f>
        <v>0</v>
      </c>
      <c r="AO22" s="187">
        <f>+'saisie N3 pr'!AO22</f>
        <v>0</v>
      </c>
      <c r="AP22" s="187">
        <f>+'saisie N3 pr'!AP22</f>
        <v>0</v>
      </c>
      <c r="AQ22" s="187">
        <f t="shared" si="7"/>
        <v>0</v>
      </c>
      <c r="AR22" s="187">
        <v>0</v>
      </c>
      <c r="AS22" s="187">
        <v>0</v>
      </c>
      <c r="AT22" s="187">
        <f>+'saisie N3 pr'!AT22</f>
        <v>0</v>
      </c>
      <c r="AU22" s="243">
        <f>+'saisie N3 pr'!AU22</f>
        <v>0</v>
      </c>
      <c r="AV22" s="243">
        <f>+'saisie N3 pr'!AV22</f>
        <v>0</v>
      </c>
      <c r="AW22" s="243">
        <f>+'saisie N3 pr'!AW22</f>
        <v>0</v>
      </c>
      <c r="AX22" s="243">
        <v>0</v>
      </c>
      <c r="AY22" s="243">
        <f>+'saisie N3 pr'!AZ22</f>
        <v>0</v>
      </c>
      <c r="AZ22" s="187">
        <f>+'saisie N3 pr'!BA22</f>
        <v>0</v>
      </c>
      <c r="BA22" s="187">
        <f>+'saisie N3 pr'!BB22</f>
        <v>0</v>
      </c>
      <c r="BB22" s="187">
        <f>+'saisie N3 pr'!BC22</f>
        <v>0</v>
      </c>
    </row>
    <row r="23" spans="1:54" ht="15" customHeight="1">
      <c r="A23" s="187" t="s">
        <v>419</v>
      </c>
      <c r="B23" s="187">
        <f>+'saisie N3 pr'!B23+'saisie N3 pr'!C23</f>
        <v>233</v>
      </c>
      <c r="C23" s="187">
        <f>+'saisie N3 pr'!C23</f>
        <v>142</v>
      </c>
      <c r="D23" s="187">
        <f>+'saisie N3 pr'!D23+'saisie N3 pr'!E23</f>
        <v>31</v>
      </c>
      <c r="E23" s="187">
        <f>+'saisie N3 pr'!E23</f>
        <v>21</v>
      </c>
      <c r="F23" s="187">
        <f>+'saisie N3 pr'!F23+'saisie N3 pr'!G23</f>
        <v>20</v>
      </c>
      <c r="G23" s="187">
        <f>+'saisie N3 pr'!G23</f>
        <v>12</v>
      </c>
      <c r="H23" s="187">
        <f>+'saisie N3 pr'!H23+'saisie N3 pr'!I23</f>
        <v>33</v>
      </c>
      <c r="I23" s="187">
        <f>+'saisie N3 pr'!I23</f>
        <v>15</v>
      </c>
      <c r="J23" s="187">
        <f>+'saisie N3 pr'!J23+'saisie N3 pr'!K23</f>
        <v>81</v>
      </c>
      <c r="K23" s="187">
        <f>+'saisie N3 pr'!K23</f>
        <v>50</v>
      </c>
      <c r="L23" s="187">
        <f>+'saisie N3 pr'!L23+'saisie N3 pr'!M23</f>
        <v>2</v>
      </c>
      <c r="M23" s="187">
        <f>+'saisie N3 pr'!M23</f>
        <v>0</v>
      </c>
      <c r="N23" s="187">
        <f>+'saisie N3 pr'!N23+'saisie N3 pr'!O23</f>
        <v>31</v>
      </c>
      <c r="O23" s="187">
        <f>+'saisie N3 pr'!O23</f>
        <v>15</v>
      </c>
      <c r="P23" s="189">
        <f t="shared" si="3"/>
        <v>431</v>
      </c>
      <c r="Q23" s="189">
        <f t="shared" si="4"/>
        <v>255</v>
      </c>
      <c r="R23" s="187" t="s">
        <v>419</v>
      </c>
      <c r="S23" s="187">
        <f>+'saisie N3 pr'!S23+'saisie N3 pr'!T23</f>
        <v>10</v>
      </c>
      <c r="T23" s="187">
        <f>+'saisie N3 pr'!T23</f>
        <v>4</v>
      </c>
      <c r="U23" s="187">
        <f>+'saisie N3 pr'!U23+'saisie N3 pr'!V23</f>
        <v>5</v>
      </c>
      <c r="V23" s="187">
        <f>+'saisie N3 pr'!V23</f>
        <v>3</v>
      </c>
      <c r="W23" s="187">
        <f>+'saisie N3 pr'!W23+'saisie N3 pr'!X23</f>
        <v>12</v>
      </c>
      <c r="X23" s="187">
        <f>+'saisie N3 pr'!X23</f>
        <v>10</v>
      </c>
      <c r="Y23" s="187">
        <f>+'saisie N3 pr'!Y23+'saisie N3 pr'!Z23</f>
        <v>3</v>
      </c>
      <c r="Z23" s="187">
        <f>+'saisie N3 pr'!Z23</f>
        <v>1</v>
      </c>
      <c r="AA23" s="187">
        <f>+'saisie N3 pr'!AA23+'saisie N3 pr'!AB23</f>
        <v>26</v>
      </c>
      <c r="AB23" s="187">
        <f>+'saisie N3 pr'!AB23</f>
        <v>16</v>
      </c>
      <c r="AC23" s="187">
        <f>+'saisie N3 pr'!AC23+'saisie N3 pr'!AD23</f>
        <v>0</v>
      </c>
      <c r="AD23" s="187">
        <f>+'saisie N3 pr'!AD23</f>
        <v>0</v>
      </c>
      <c r="AE23" s="187">
        <f>+'saisie N3 pr'!AE23+'saisie N3 pr'!AF23</f>
        <v>12</v>
      </c>
      <c r="AF23" s="187">
        <f>+'saisie N3 pr'!AF23</f>
        <v>5</v>
      </c>
      <c r="AG23" s="16">
        <f t="shared" si="5"/>
        <v>68</v>
      </c>
      <c r="AH23" s="16">
        <f t="shared" si="6"/>
        <v>39</v>
      </c>
      <c r="AI23" s="187" t="s">
        <v>419</v>
      </c>
      <c r="AJ23" s="187">
        <f>+'saisie N3 pr'!AJ23</f>
        <v>5</v>
      </c>
      <c r="AK23" s="187">
        <f>+'saisie N3 pr'!AK23</f>
        <v>3</v>
      </c>
      <c r="AL23" s="187">
        <f>+'saisie N3 pr'!AL23</f>
        <v>1</v>
      </c>
      <c r="AM23" s="187">
        <f>+'saisie N3 pr'!AM23</f>
        <v>2</v>
      </c>
      <c r="AN23" s="187">
        <f>+'saisie N3 pr'!AN23</f>
        <v>3</v>
      </c>
      <c r="AO23" s="187">
        <f>+'saisie N3 pr'!AO23</f>
        <v>1</v>
      </c>
      <c r="AP23" s="187">
        <f>+'saisie N3 pr'!AP23</f>
        <v>3</v>
      </c>
      <c r="AQ23" s="187">
        <f t="shared" si="7"/>
        <v>18</v>
      </c>
      <c r="AR23" s="187">
        <v>26</v>
      </c>
      <c r="AS23" s="187">
        <v>23</v>
      </c>
      <c r="AT23" s="187">
        <f>+'saisie N3 pr'!AT23</f>
        <v>3</v>
      </c>
      <c r="AU23" s="243">
        <f>+'saisie N3 pr'!AU23</f>
        <v>25</v>
      </c>
      <c r="AV23" s="243">
        <f>+'saisie N3 pr'!AV23</f>
        <v>0</v>
      </c>
      <c r="AW23" s="243">
        <f>+'saisie N3 pr'!AW23</f>
        <v>0</v>
      </c>
      <c r="AX23" s="243">
        <v>6</v>
      </c>
      <c r="AY23" s="243">
        <f>+'saisie N3 pr'!AZ23</f>
        <v>31</v>
      </c>
      <c r="AZ23" s="187">
        <f>+'saisie N3 pr'!BA23</f>
        <v>3</v>
      </c>
      <c r="BA23" s="187">
        <f>+'saisie N3 pr'!BB23</f>
        <v>3</v>
      </c>
      <c r="BB23" s="187">
        <f>+'saisie N3 pr'!BC23</f>
        <v>0</v>
      </c>
    </row>
    <row r="24" spans="1:54" ht="15" customHeight="1">
      <c r="A24" s="187" t="s">
        <v>420</v>
      </c>
      <c r="B24" s="187">
        <f>+'saisie N3 pr'!B24+'saisie N3 pr'!C24</f>
        <v>231</v>
      </c>
      <c r="C24" s="187">
        <f>+'saisie N3 pr'!C24</f>
        <v>122</v>
      </c>
      <c r="D24" s="187">
        <f>+'saisie N3 pr'!D24+'saisie N3 pr'!E24</f>
        <v>35</v>
      </c>
      <c r="E24" s="187">
        <f>+'saisie N3 pr'!E24</f>
        <v>11</v>
      </c>
      <c r="F24" s="187">
        <f>+'saisie N3 pr'!F24+'saisie N3 pr'!G24</f>
        <v>0</v>
      </c>
      <c r="G24" s="187">
        <f>+'saisie N3 pr'!G24</f>
        <v>0</v>
      </c>
      <c r="H24" s="187">
        <f>+'saisie N3 pr'!H24+'saisie N3 pr'!I24</f>
        <v>51</v>
      </c>
      <c r="I24" s="187">
        <f>+'saisie N3 pr'!I24</f>
        <v>19</v>
      </c>
      <c r="J24" s="187">
        <f>+'saisie N3 pr'!J24+'saisie N3 pr'!K24</f>
        <v>100</v>
      </c>
      <c r="K24" s="187">
        <f>+'saisie N3 pr'!K24</f>
        <v>52</v>
      </c>
      <c r="L24" s="187">
        <f>+'saisie N3 pr'!L24+'saisie N3 pr'!M24</f>
        <v>0</v>
      </c>
      <c r="M24" s="187">
        <f>+'saisie N3 pr'!M24</f>
        <v>0</v>
      </c>
      <c r="N24" s="187">
        <f>+'saisie N3 pr'!N24+'saisie N3 pr'!O24</f>
        <v>40</v>
      </c>
      <c r="O24" s="187">
        <f>+'saisie N3 pr'!O24</f>
        <v>19</v>
      </c>
      <c r="P24" s="189">
        <f t="shared" si="3"/>
        <v>457</v>
      </c>
      <c r="Q24" s="189">
        <f t="shared" si="4"/>
        <v>223</v>
      </c>
      <c r="R24" s="187" t="s">
        <v>420</v>
      </c>
      <c r="S24" s="187">
        <f>+'saisie N3 pr'!S24+'saisie N3 pr'!T24</f>
        <v>7</v>
      </c>
      <c r="T24" s="187">
        <f>+'saisie N3 pr'!T24</f>
        <v>4</v>
      </c>
      <c r="U24" s="187">
        <f>+'saisie N3 pr'!U24+'saisie N3 pr'!V24</f>
        <v>10</v>
      </c>
      <c r="V24" s="187">
        <f>+'saisie N3 pr'!V24</f>
        <v>7</v>
      </c>
      <c r="W24" s="187">
        <f>+'saisie N3 pr'!W24+'saisie N3 pr'!X24</f>
        <v>0</v>
      </c>
      <c r="X24" s="187">
        <f>+'saisie N3 pr'!X24</f>
        <v>0</v>
      </c>
      <c r="Y24" s="187">
        <f>+'saisie N3 pr'!Y24+'saisie N3 pr'!Z24</f>
        <v>10</v>
      </c>
      <c r="Z24" s="187">
        <f>+'saisie N3 pr'!Z24</f>
        <v>3</v>
      </c>
      <c r="AA24" s="187">
        <f>+'saisie N3 pr'!AA24+'saisie N3 pr'!AB24</f>
        <v>39</v>
      </c>
      <c r="AB24" s="187">
        <f>+'saisie N3 pr'!AB24</f>
        <v>19</v>
      </c>
      <c r="AC24" s="187">
        <f>+'saisie N3 pr'!AC24+'saisie N3 pr'!AD24</f>
        <v>0</v>
      </c>
      <c r="AD24" s="187">
        <f>+'saisie N3 pr'!AD24</f>
        <v>0</v>
      </c>
      <c r="AE24" s="187">
        <f>+'saisie N3 pr'!AE24+'saisie N3 pr'!AF24</f>
        <v>6</v>
      </c>
      <c r="AF24" s="187">
        <f>+'saisie N3 pr'!AF24</f>
        <v>2</v>
      </c>
      <c r="AG24" s="16">
        <f t="shared" si="5"/>
        <v>72</v>
      </c>
      <c r="AH24" s="16">
        <f t="shared" si="6"/>
        <v>35</v>
      </c>
      <c r="AI24" s="187" t="s">
        <v>420</v>
      </c>
      <c r="AJ24" s="187">
        <f>+'saisie N3 pr'!AJ24</f>
        <v>4</v>
      </c>
      <c r="AK24" s="187">
        <f>+'saisie N3 pr'!AK24</f>
        <v>2</v>
      </c>
      <c r="AL24" s="187">
        <f>+'saisie N3 pr'!AL24</f>
        <v>0</v>
      </c>
      <c r="AM24" s="187">
        <f>+'saisie N3 pr'!AM24</f>
        <v>1</v>
      </c>
      <c r="AN24" s="187">
        <f>+'saisie N3 pr'!AN24</f>
        <v>2</v>
      </c>
      <c r="AO24" s="187">
        <f>+'saisie N3 pr'!AO24</f>
        <v>0</v>
      </c>
      <c r="AP24" s="187">
        <f>+'saisie N3 pr'!AP24</f>
        <v>1</v>
      </c>
      <c r="AQ24" s="187">
        <f t="shared" si="7"/>
        <v>10</v>
      </c>
      <c r="AR24" s="187">
        <v>18</v>
      </c>
      <c r="AS24" s="187">
        <v>18</v>
      </c>
      <c r="AT24" s="187">
        <f>+'saisie N3 pr'!AT24</f>
        <v>0</v>
      </c>
      <c r="AU24" s="243">
        <f>+'saisie N3 pr'!AU24</f>
        <v>14</v>
      </c>
      <c r="AV24" s="243">
        <f>+'saisie N3 pr'!AV24</f>
        <v>0</v>
      </c>
      <c r="AW24" s="243">
        <f>+'saisie N3 pr'!AW24</f>
        <v>0</v>
      </c>
      <c r="AX24" s="243">
        <v>2</v>
      </c>
      <c r="AY24" s="243">
        <f>+'saisie N3 pr'!AZ24</f>
        <v>16</v>
      </c>
      <c r="AZ24" s="187">
        <f>+'saisie N3 pr'!BA24</f>
        <v>2</v>
      </c>
      <c r="BA24" s="187">
        <f>+'saisie N3 pr'!BB24</f>
        <v>2</v>
      </c>
      <c r="BB24" s="187">
        <f>+'saisie N3 pr'!BC24</f>
        <v>0</v>
      </c>
    </row>
    <row r="25" spans="1:54" ht="15" customHeight="1">
      <c r="A25" s="187" t="s">
        <v>421</v>
      </c>
      <c r="B25" s="187">
        <f>+'saisie N3 pr'!B25+'saisie N3 pr'!C25</f>
        <v>278</v>
      </c>
      <c r="C25" s="187">
        <f>+'saisie N3 pr'!C25</f>
        <v>145</v>
      </c>
      <c r="D25" s="187">
        <f>+'saisie N3 pr'!D25+'saisie N3 pr'!E25</f>
        <v>40</v>
      </c>
      <c r="E25" s="187">
        <f>+'saisie N3 pr'!E25</f>
        <v>28</v>
      </c>
      <c r="F25" s="187">
        <f>+'saisie N3 pr'!F25+'saisie N3 pr'!G25</f>
        <v>0</v>
      </c>
      <c r="G25" s="187">
        <f>+'saisie N3 pr'!G25</f>
        <v>0</v>
      </c>
      <c r="H25" s="187">
        <f>+'saisie N3 pr'!H25+'saisie N3 pr'!I25</f>
        <v>49</v>
      </c>
      <c r="I25" s="187">
        <f>+'saisie N3 pr'!I25</f>
        <v>24</v>
      </c>
      <c r="J25" s="187">
        <f>+'saisie N3 pr'!J25+'saisie N3 pr'!K25</f>
        <v>86</v>
      </c>
      <c r="K25" s="187">
        <f>+'saisie N3 pr'!K25</f>
        <v>47</v>
      </c>
      <c r="L25" s="187">
        <f>+'saisie N3 pr'!L25+'saisie N3 pr'!M25</f>
        <v>0</v>
      </c>
      <c r="M25" s="187">
        <f>+'saisie N3 pr'!M25</f>
        <v>0</v>
      </c>
      <c r="N25" s="187">
        <f>+'saisie N3 pr'!N25+'saisie N3 pr'!O25</f>
        <v>19</v>
      </c>
      <c r="O25" s="187">
        <f>+'saisie N3 pr'!O25</f>
        <v>7</v>
      </c>
      <c r="P25" s="189">
        <f t="shared" si="3"/>
        <v>472</v>
      </c>
      <c r="Q25" s="189">
        <f t="shared" si="4"/>
        <v>251</v>
      </c>
      <c r="R25" s="187" t="s">
        <v>421</v>
      </c>
      <c r="S25" s="187">
        <f>+'saisie N3 pr'!S25+'saisie N3 pr'!T25</f>
        <v>4</v>
      </c>
      <c r="T25" s="187">
        <f>+'saisie N3 pr'!T25</f>
        <v>3</v>
      </c>
      <c r="U25" s="187">
        <f>+'saisie N3 pr'!U25+'saisie N3 pr'!V25</f>
        <v>5</v>
      </c>
      <c r="V25" s="187">
        <f>+'saisie N3 pr'!V25</f>
        <v>3</v>
      </c>
      <c r="W25" s="187">
        <f>+'saisie N3 pr'!W25+'saisie N3 pr'!X25</f>
        <v>0</v>
      </c>
      <c r="X25" s="187">
        <f>+'saisie N3 pr'!X25</f>
        <v>0</v>
      </c>
      <c r="Y25" s="187">
        <f>+'saisie N3 pr'!Y25+'saisie N3 pr'!Z25</f>
        <v>5</v>
      </c>
      <c r="Z25" s="187">
        <f>+'saisie N3 pr'!Z25</f>
        <v>2</v>
      </c>
      <c r="AA25" s="187">
        <f>+'saisie N3 pr'!AA25+'saisie N3 pr'!AB25</f>
        <v>40</v>
      </c>
      <c r="AB25" s="187">
        <f>+'saisie N3 pr'!AB25</f>
        <v>21</v>
      </c>
      <c r="AC25" s="187">
        <f>+'saisie N3 pr'!AC25+'saisie N3 pr'!AD25</f>
        <v>0</v>
      </c>
      <c r="AD25" s="187">
        <f>+'saisie N3 pr'!AD25</f>
        <v>0</v>
      </c>
      <c r="AE25" s="187">
        <f>+'saisie N3 pr'!AE25+'saisie N3 pr'!AF25</f>
        <v>8</v>
      </c>
      <c r="AF25" s="187">
        <f>+'saisie N3 pr'!AF25</f>
        <v>2</v>
      </c>
      <c r="AG25" s="16">
        <f t="shared" si="5"/>
        <v>62</v>
      </c>
      <c r="AH25" s="16">
        <f t="shared" si="6"/>
        <v>31</v>
      </c>
      <c r="AI25" s="187" t="s">
        <v>421</v>
      </c>
      <c r="AJ25" s="187">
        <f>+'saisie N3 pr'!AJ25</f>
        <v>5</v>
      </c>
      <c r="AK25" s="187">
        <f>+'saisie N3 pr'!AK25</f>
        <v>2</v>
      </c>
      <c r="AL25" s="187">
        <f>+'saisie N3 pr'!AL25</f>
        <v>0</v>
      </c>
      <c r="AM25" s="187">
        <f>+'saisie N3 pr'!AM25</f>
        <v>2</v>
      </c>
      <c r="AN25" s="187">
        <f>+'saisie N3 pr'!AN25</f>
        <v>3</v>
      </c>
      <c r="AO25" s="187">
        <f>+'saisie N3 pr'!AO25</f>
        <v>0</v>
      </c>
      <c r="AP25" s="187">
        <f>+'saisie N3 pr'!AP25</f>
        <v>2</v>
      </c>
      <c r="AQ25" s="187">
        <f t="shared" si="7"/>
        <v>14</v>
      </c>
      <c r="AR25" s="187">
        <v>15</v>
      </c>
      <c r="AS25" s="187">
        <v>15</v>
      </c>
      <c r="AT25" s="187">
        <f>+'saisie N3 pr'!AT25</f>
        <v>0</v>
      </c>
      <c r="AU25" s="243">
        <f>+'saisie N3 pr'!AU25</f>
        <v>24</v>
      </c>
      <c r="AV25" s="243">
        <f>+'saisie N3 pr'!AV25</f>
        <v>0</v>
      </c>
      <c r="AW25" s="243">
        <f>+'saisie N3 pr'!AW25</f>
        <v>0</v>
      </c>
      <c r="AX25" s="243">
        <v>2</v>
      </c>
      <c r="AY25" s="243">
        <f>+'saisie N3 pr'!AZ25</f>
        <v>26</v>
      </c>
      <c r="AZ25" s="187">
        <f>+'saisie N3 pr'!BA25</f>
        <v>3</v>
      </c>
      <c r="BA25" s="187">
        <f>+'saisie N3 pr'!BB25</f>
        <v>3</v>
      </c>
      <c r="BB25" s="187">
        <f>+'saisie N3 pr'!BC25</f>
        <v>0</v>
      </c>
    </row>
    <row r="26" spans="1:54" ht="15" customHeight="1">
      <c r="A26" s="187" t="s">
        <v>422</v>
      </c>
      <c r="B26" s="187">
        <f>+'saisie N3 pr'!B26+'saisie N3 pr'!C26</f>
        <v>0</v>
      </c>
      <c r="C26" s="187">
        <f>+'saisie N3 pr'!C26</f>
        <v>0</v>
      </c>
      <c r="D26" s="187">
        <f>+'saisie N3 pr'!D26+'saisie N3 pr'!E26</f>
        <v>0</v>
      </c>
      <c r="E26" s="187">
        <f>+'saisie N3 pr'!E26</f>
        <v>0</v>
      </c>
      <c r="F26" s="187">
        <f>+'saisie N3 pr'!F26+'saisie N3 pr'!G26</f>
        <v>0</v>
      </c>
      <c r="G26" s="187">
        <f>+'saisie N3 pr'!G26</f>
        <v>0</v>
      </c>
      <c r="H26" s="187">
        <f>+'saisie N3 pr'!H26+'saisie N3 pr'!I26</f>
        <v>0</v>
      </c>
      <c r="I26" s="187">
        <f>+'saisie N3 pr'!I26</f>
        <v>0</v>
      </c>
      <c r="J26" s="187">
        <f>+'saisie N3 pr'!J26+'saisie N3 pr'!K26</f>
        <v>0</v>
      </c>
      <c r="K26" s="187">
        <f>+'saisie N3 pr'!K26</f>
        <v>0</v>
      </c>
      <c r="L26" s="187">
        <f>+'saisie N3 pr'!L26+'saisie N3 pr'!M26</f>
        <v>0</v>
      </c>
      <c r="M26" s="187">
        <f>+'saisie N3 pr'!M26</f>
        <v>0</v>
      </c>
      <c r="N26" s="187">
        <f>+'saisie N3 pr'!N26+'saisie N3 pr'!O26</f>
        <v>0</v>
      </c>
      <c r="O26" s="187">
        <f>+'saisie N3 pr'!O26</f>
        <v>0</v>
      </c>
      <c r="P26" s="189">
        <f t="shared" si="3"/>
        <v>0</v>
      </c>
      <c r="Q26" s="189">
        <f t="shared" si="4"/>
        <v>0</v>
      </c>
      <c r="R26" s="187" t="s">
        <v>422</v>
      </c>
      <c r="S26" s="187">
        <f>+'saisie N3 pr'!S26+'saisie N3 pr'!T26</f>
        <v>0</v>
      </c>
      <c r="T26" s="187">
        <f>+'saisie N3 pr'!T26</f>
        <v>0</v>
      </c>
      <c r="U26" s="187">
        <f>+'saisie N3 pr'!U26+'saisie N3 pr'!V26</f>
        <v>0</v>
      </c>
      <c r="V26" s="187">
        <f>+'saisie N3 pr'!V26</f>
        <v>0</v>
      </c>
      <c r="W26" s="187">
        <f>+'saisie N3 pr'!W26+'saisie N3 pr'!X26</f>
        <v>0</v>
      </c>
      <c r="X26" s="187">
        <f>+'saisie N3 pr'!X26</f>
        <v>0</v>
      </c>
      <c r="Y26" s="187">
        <f>+'saisie N3 pr'!Y26+'saisie N3 pr'!Z26</f>
        <v>0</v>
      </c>
      <c r="Z26" s="187">
        <f>+'saisie N3 pr'!Z26</f>
        <v>0</v>
      </c>
      <c r="AA26" s="187">
        <f>+'saisie N3 pr'!AA26+'saisie N3 pr'!AB26</f>
        <v>0</v>
      </c>
      <c r="AB26" s="187">
        <f>+'saisie N3 pr'!AB26</f>
        <v>0</v>
      </c>
      <c r="AC26" s="187">
        <f>+'saisie N3 pr'!AC26+'saisie N3 pr'!AD26</f>
        <v>0</v>
      </c>
      <c r="AD26" s="187">
        <f>+'saisie N3 pr'!AD26</f>
        <v>0</v>
      </c>
      <c r="AE26" s="187">
        <f>+'saisie N3 pr'!AE26+'saisie N3 pr'!AF26</f>
        <v>0</v>
      </c>
      <c r="AF26" s="187">
        <f>+'saisie N3 pr'!AF26</f>
        <v>0</v>
      </c>
      <c r="AG26" s="16">
        <f t="shared" si="5"/>
        <v>0</v>
      </c>
      <c r="AH26" s="16">
        <f t="shared" si="6"/>
        <v>0</v>
      </c>
      <c r="AI26" s="187" t="s">
        <v>422</v>
      </c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243"/>
      <c r="AV26" s="243"/>
      <c r="AW26" s="243"/>
      <c r="AX26" s="243"/>
      <c r="AY26" s="243"/>
      <c r="AZ26" s="187"/>
      <c r="BA26" s="187"/>
      <c r="BB26" s="187"/>
    </row>
    <row r="27" spans="1:54" ht="15" customHeight="1">
      <c r="A27" s="187" t="s">
        <v>423</v>
      </c>
      <c r="B27" s="187">
        <f>+'saisie N3 pr'!B27+'saisie N3 pr'!C27</f>
        <v>103</v>
      </c>
      <c r="C27" s="187">
        <f>+'saisie N3 pr'!C27</f>
        <v>63</v>
      </c>
      <c r="D27" s="187">
        <f>+'saisie N3 pr'!D27+'saisie N3 pr'!E27</f>
        <v>35</v>
      </c>
      <c r="E27" s="187">
        <f>+'saisie N3 pr'!E27</f>
        <v>23</v>
      </c>
      <c r="F27" s="187">
        <f>+'saisie N3 pr'!F27+'saisie N3 pr'!G27</f>
        <v>0</v>
      </c>
      <c r="G27" s="187">
        <f>+'saisie N3 pr'!G27</f>
        <v>0</v>
      </c>
      <c r="H27" s="187">
        <f>+'saisie N3 pr'!H27+'saisie N3 pr'!I27</f>
        <v>14</v>
      </c>
      <c r="I27" s="187">
        <f>+'saisie N3 pr'!I27</f>
        <v>5</v>
      </c>
      <c r="J27" s="187">
        <f>+'saisie N3 pr'!J27+'saisie N3 pr'!K27</f>
        <v>54</v>
      </c>
      <c r="K27" s="187">
        <f>+'saisie N3 pr'!K27</f>
        <v>35</v>
      </c>
      <c r="L27" s="187">
        <f>+'saisie N3 pr'!L27+'saisie N3 pr'!M27</f>
        <v>0</v>
      </c>
      <c r="M27" s="187">
        <f>+'saisie N3 pr'!M27</f>
        <v>0</v>
      </c>
      <c r="N27" s="187">
        <f>+'saisie N3 pr'!N27+'saisie N3 pr'!O27</f>
        <v>19</v>
      </c>
      <c r="O27" s="187">
        <f>+'saisie N3 pr'!O27</f>
        <v>9</v>
      </c>
      <c r="P27" s="189">
        <f t="shared" si="3"/>
        <v>225</v>
      </c>
      <c r="Q27" s="189">
        <f t="shared" si="4"/>
        <v>135</v>
      </c>
      <c r="R27" s="187" t="s">
        <v>423</v>
      </c>
      <c r="S27" s="187">
        <f>+'saisie N3 pr'!S27+'saisie N3 pr'!T27</f>
        <v>1</v>
      </c>
      <c r="T27" s="187">
        <f>+'saisie N3 pr'!T27</f>
        <v>1</v>
      </c>
      <c r="U27" s="187">
        <f>+'saisie N3 pr'!U27+'saisie N3 pr'!V27</f>
        <v>0</v>
      </c>
      <c r="V27" s="187">
        <f>+'saisie N3 pr'!V27</f>
        <v>0</v>
      </c>
      <c r="W27" s="187">
        <f>+'saisie N3 pr'!W27+'saisie N3 pr'!X27</f>
        <v>0</v>
      </c>
      <c r="X27" s="187">
        <f>+'saisie N3 pr'!X27</f>
        <v>0</v>
      </c>
      <c r="Y27" s="187">
        <f>+'saisie N3 pr'!Y27+'saisie N3 pr'!Z27</f>
        <v>0</v>
      </c>
      <c r="Z27" s="187">
        <f>+'saisie N3 pr'!Z27</f>
        <v>0</v>
      </c>
      <c r="AA27" s="187">
        <f>+'saisie N3 pr'!AA27+'saisie N3 pr'!AB27</f>
        <v>15</v>
      </c>
      <c r="AB27" s="187">
        <f>+'saisie N3 pr'!AB27</f>
        <v>10</v>
      </c>
      <c r="AC27" s="187">
        <f>+'saisie N3 pr'!AC27+'saisie N3 pr'!AD27</f>
        <v>0</v>
      </c>
      <c r="AD27" s="187">
        <f>+'saisie N3 pr'!AD27</f>
        <v>0</v>
      </c>
      <c r="AE27" s="187">
        <f>+'saisie N3 pr'!AE27+'saisie N3 pr'!AF27</f>
        <v>4</v>
      </c>
      <c r="AF27" s="187">
        <f>+'saisie N3 pr'!AF27</f>
        <v>2</v>
      </c>
      <c r="AG27" s="16">
        <f t="shared" si="5"/>
        <v>20</v>
      </c>
      <c r="AH27" s="16">
        <f t="shared" si="6"/>
        <v>13</v>
      </c>
      <c r="AI27" s="187" t="s">
        <v>423</v>
      </c>
      <c r="AJ27" s="187">
        <f>+'saisie N3 pr'!AJ27</f>
        <v>3</v>
      </c>
      <c r="AK27" s="187">
        <f>+'saisie N3 pr'!AK27</f>
        <v>2</v>
      </c>
      <c r="AL27" s="187">
        <f>+'saisie N3 pr'!AL27</f>
        <v>0</v>
      </c>
      <c r="AM27" s="187">
        <f>+'saisie N3 pr'!AM27</f>
        <v>1</v>
      </c>
      <c r="AN27" s="187">
        <f>+'saisie N3 pr'!AN27</f>
        <v>2</v>
      </c>
      <c r="AO27" s="187">
        <f>+'saisie N3 pr'!AO27</f>
        <v>0</v>
      </c>
      <c r="AP27" s="187">
        <f>+'saisie N3 pr'!AP27</f>
        <v>1</v>
      </c>
      <c r="AQ27" s="187">
        <f t="shared" si="7"/>
        <v>9</v>
      </c>
      <c r="AR27" s="187">
        <v>10</v>
      </c>
      <c r="AS27" s="187">
        <v>10</v>
      </c>
      <c r="AT27" s="187">
        <f>+'saisie N3 pr'!AT27</f>
        <v>0</v>
      </c>
      <c r="AU27" s="243">
        <f>+'saisie N3 pr'!AU27</f>
        <v>13</v>
      </c>
      <c r="AV27" s="243">
        <f>+'saisie N3 pr'!AV27</f>
        <v>0</v>
      </c>
      <c r="AW27" s="243">
        <f>+'saisie N3 pr'!AW27</f>
        <v>0</v>
      </c>
      <c r="AX27" s="243">
        <v>6</v>
      </c>
      <c r="AY27" s="243">
        <f>+'saisie N3 pr'!AZ27</f>
        <v>19</v>
      </c>
      <c r="AZ27" s="187">
        <f>+'saisie N3 pr'!BA27</f>
        <v>2</v>
      </c>
      <c r="BA27" s="187">
        <f>+'saisie N3 pr'!BB27</f>
        <v>2</v>
      </c>
      <c r="BB27" s="187">
        <f>+'saisie N3 pr'!BC27</f>
        <v>0</v>
      </c>
    </row>
    <row r="28" spans="1:54" ht="15" customHeight="1">
      <c r="A28" s="187" t="s">
        <v>424</v>
      </c>
      <c r="B28" s="187">
        <f>+'saisie N3 pr'!B28+'saisie N3 pr'!C28</f>
        <v>122</v>
      </c>
      <c r="C28" s="187">
        <f>+'saisie N3 pr'!C28</f>
        <v>66</v>
      </c>
      <c r="D28" s="187">
        <f>+'saisie N3 pr'!D28+'saisie N3 pr'!E28</f>
        <v>21</v>
      </c>
      <c r="E28" s="187">
        <f>+'saisie N3 pr'!E28</f>
        <v>16</v>
      </c>
      <c r="F28" s="187">
        <f>+'saisie N3 pr'!F28+'saisie N3 pr'!G28</f>
        <v>0</v>
      </c>
      <c r="G28" s="187">
        <f>+'saisie N3 pr'!G28</f>
        <v>0</v>
      </c>
      <c r="H28" s="187">
        <f>+'saisie N3 pr'!H28+'saisie N3 pr'!I28</f>
        <v>59</v>
      </c>
      <c r="I28" s="187">
        <f>+'saisie N3 pr'!I28</f>
        <v>23</v>
      </c>
      <c r="J28" s="187">
        <f>+'saisie N3 pr'!J28+'saisie N3 pr'!K28</f>
        <v>100</v>
      </c>
      <c r="K28" s="187">
        <f>+'saisie N3 pr'!K28</f>
        <v>63</v>
      </c>
      <c r="L28" s="187">
        <f>+'saisie N3 pr'!L28+'saisie N3 pr'!M28</f>
        <v>0</v>
      </c>
      <c r="M28" s="187">
        <f>+'saisie N3 pr'!M28</f>
        <v>0</v>
      </c>
      <c r="N28" s="187">
        <f>+'saisie N3 pr'!N28+'saisie N3 pr'!O28</f>
        <v>32</v>
      </c>
      <c r="O28" s="187">
        <f>+'saisie N3 pr'!O28</f>
        <v>12</v>
      </c>
      <c r="P28" s="189">
        <f t="shared" si="3"/>
        <v>334</v>
      </c>
      <c r="Q28" s="189">
        <f t="shared" si="4"/>
        <v>180</v>
      </c>
      <c r="R28" s="187" t="s">
        <v>424</v>
      </c>
      <c r="S28" s="187">
        <f>+'saisie N3 pr'!S28+'saisie N3 pr'!T28</f>
        <v>3</v>
      </c>
      <c r="T28" s="187">
        <f>+'saisie N3 pr'!T28</f>
        <v>2</v>
      </c>
      <c r="U28" s="187">
        <f>+'saisie N3 pr'!U28+'saisie N3 pr'!V28</f>
        <v>0</v>
      </c>
      <c r="V28" s="187">
        <f>+'saisie N3 pr'!V28</f>
        <v>0</v>
      </c>
      <c r="W28" s="187">
        <f>+'saisie N3 pr'!W28+'saisie N3 pr'!X28</f>
        <v>0</v>
      </c>
      <c r="X28" s="187">
        <f>+'saisie N3 pr'!X28</f>
        <v>0</v>
      </c>
      <c r="Y28" s="187">
        <f>+'saisie N3 pr'!Y28+'saisie N3 pr'!Z28</f>
        <v>3</v>
      </c>
      <c r="Z28" s="187">
        <f>+'saisie N3 pr'!Z28</f>
        <v>1</v>
      </c>
      <c r="AA28" s="187">
        <f>+'saisie N3 pr'!AA28+'saisie N3 pr'!AB28</f>
        <v>29</v>
      </c>
      <c r="AB28" s="187">
        <f>+'saisie N3 pr'!AB28</f>
        <v>19</v>
      </c>
      <c r="AC28" s="187">
        <f>+'saisie N3 pr'!AC28+'saisie N3 pr'!AD28</f>
        <v>0</v>
      </c>
      <c r="AD28" s="187">
        <f>+'saisie N3 pr'!AD28</f>
        <v>0</v>
      </c>
      <c r="AE28" s="187">
        <f>+'saisie N3 pr'!AE28+'saisie N3 pr'!AF28</f>
        <v>4</v>
      </c>
      <c r="AF28" s="187">
        <f>+'saisie N3 pr'!AF28</f>
        <v>2</v>
      </c>
      <c r="AG28" s="16">
        <f t="shared" si="5"/>
        <v>39</v>
      </c>
      <c r="AH28" s="16">
        <f t="shared" si="6"/>
        <v>24</v>
      </c>
      <c r="AI28" s="187" t="s">
        <v>424</v>
      </c>
      <c r="AJ28" s="187">
        <f>+'saisie N3 pr'!AJ28</f>
        <v>3</v>
      </c>
      <c r="AK28" s="187">
        <f>+'saisie N3 pr'!AK28</f>
        <v>1</v>
      </c>
      <c r="AL28" s="187">
        <f>+'saisie N3 pr'!AL28</f>
        <v>0</v>
      </c>
      <c r="AM28" s="187">
        <f>+'saisie N3 pr'!AM28</f>
        <v>2</v>
      </c>
      <c r="AN28" s="187">
        <f>+'saisie N3 pr'!AN28</f>
        <v>3</v>
      </c>
      <c r="AO28" s="187">
        <f>+'saisie N3 pr'!AO28</f>
        <v>0</v>
      </c>
      <c r="AP28" s="187">
        <f>+'saisie N3 pr'!AP28</f>
        <v>2</v>
      </c>
      <c r="AQ28" s="187">
        <f t="shared" si="7"/>
        <v>11</v>
      </c>
      <c r="AR28" s="187">
        <v>26</v>
      </c>
      <c r="AS28" s="187">
        <v>26</v>
      </c>
      <c r="AT28" s="187">
        <f>+'saisie N3 pr'!AT28</f>
        <v>0</v>
      </c>
      <c r="AU28" s="243">
        <f>+'saisie N3 pr'!AU28</f>
        <v>16</v>
      </c>
      <c r="AV28" s="243">
        <f>+'saisie N3 pr'!AV28</f>
        <v>0</v>
      </c>
      <c r="AW28" s="243">
        <f>+'saisie N3 pr'!AW28</f>
        <v>0</v>
      </c>
      <c r="AX28" s="243">
        <v>7</v>
      </c>
      <c r="AY28" s="243">
        <f>+'saisie N3 pr'!AZ28</f>
        <v>23</v>
      </c>
      <c r="AZ28" s="187">
        <f>+'saisie N3 pr'!BA28</f>
        <v>2</v>
      </c>
      <c r="BA28" s="187">
        <f>+'saisie N3 pr'!BB28</f>
        <v>2</v>
      </c>
      <c r="BB28" s="187">
        <f>+'saisie N3 pr'!BC28</f>
        <v>0</v>
      </c>
    </row>
    <row r="29" spans="1:54" ht="15" customHeight="1">
      <c r="A29" s="187" t="s">
        <v>425</v>
      </c>
      <c r="B29" s="187">
        <f>+'saisie N3 pr'!B29+'saisie N3 pr'!C29</f>
        <v>0</v>
      </c>
      <c r="C29" s="187">
        <f>+'saisie N3 pr'!C29</f>
        <v>0</v>
      </c>
      <c r="D29" s="187">
        <f>+'saisie N3 pr'!D29+'saisie N3 pr'!E29</f>
        <v>0</v>
      </c>
      <c r="E29" s="187">
        <f>+'saisie N3 pr'!E29</f>
        <v>0</v>
      </c>
      <c r="F29" s="187">
        <f>+'saisie N3 pr'!F29+'saisie N3 pr'!G29</f>
        <v>0</v>
      </c>
      <c r="G29" s="187">
        <f>+'saisie N3 pr'!G29</f>
        <v>0</v>
      </c>
      <c r="H29" s="187">
        <f>+'saisie N3 pr'!H29+'saisie N3 pr'!I29</f>
        <v>0</v>
      </c>
      <c r="I29" s="187">
        <f>+'saisie N3 pr'!I29</f>
        <v>0</v>
      </c>
      <c r="J29" s="187">
        <f>+'saisie N3 pr'!J29+'saisie N3 pr'!K29</f>
        <v>0</v>
      </c>
      <c r="K29" s="187">
        <f>+'saisie N3 pr'!K29</f>
        <v>0</v>
      </c>
      <c r="L29" s="187">
        <f>+'saisie N3 pr'!L29+'saisie N3 pr'!M29</f>
        <v>0</v>
      </c>
      <c r="M29" s="187">
        <f>+'saisie N3 pr'!M29</f>
        <v>0</v>
      </c>
      <c r="N29" s="187">
        <f>+'saisie N3 pr'!N29+'saisie N3 pr'!O29</f>
        <v>0</v>
      </c>
      <c r="O29" s="187">
        <f>+'saisie N3 pr'!O29</f>
        <v>0</v>
      </c>
      <c r="P29" s="189">
        <f t="shared" si="3"/>
        <v>0</v>
      </c>
      <c r="Q29" s="189">
        <f t="shared" si="4"/>
        <v>0</v>
      </c>
      <c r="R29" s="187" t="s">
        <v>425</v>
      </c>
      <c r="S29" s="187">
        <f>+'saisie N3 pr'!S29+'saisie N3 pr'!T29</f>
        <v>0</v>
      </c>
      <c r="T29" s="187">
        <f>+'saisie N3 pr'!T29</f>
        <v>0</v>
      </c>
      <c r="U29" s="187">
        <f>+'saisie N3 pr'!U29+'saisie N3 pr'!V29</f>
        <v>0</v>
      </c>
      <c r="V29" s="187">
        <f>+'saisie N3 pr'!V29</f>
        <v>0</v>
      </c>
      <c r="W29" s="187">
        <f>+'saisie N3 pr'!W29+'saisie N3 pr'!X29</f>
        <v>0</v>
      </c>
      <c r="X29" s="187">
        <f>+'saisie N3 pr'!X29</f>
        <v>0</v>
      </c>
      <c r="Y29" s="187">
        <f>+'saisie N3 pr'!Y29+'saisie N3 pr'!Z29</f>
        <v>0</v>
      </c>
      <c r="Z29" s="187">
        <f>+'saisie N3 pr'!Z29</f>
        <v>0</v>
      </c>
      <c r="AA29" s="187">
        <f>+'saisie N3 pr'!AA29+'saisie N3 pr'!AB29</f>
        <v>0</v>
      </c>
      <c r="AB29" s="187">
        <f>+'saisie N3 pr'!AB29</f>
        <v>0</v>
      </c>
      <c r="AC29" s="187">
        <f>+'saisie N3 pr'!AC29+'saisie N3 pr'!AD29</f>
        <v>0</v>
      </c>
      <c r="AD29" s="187">
        <f>+'saisie N3 pr'!AD29</f>
        <v>0</v>
      </c>
      <c r="AE29" s="187">
        <f>+'saisie N3 pr'!AE29+'saisie N3 pr'!AF29</f>
        <v>0</v>
      </c>
      <c r="AF29" s="187">
        <f>+'saisie N3 pr'!AF29</f>
        <v>0</v>
      </c>
      <c r="AG29" s="16">
        <f t="shared" si="5"/>
        <v>0</v>
      </c>
      <c r="AH29" s="16">
        <f t="shared" si="6"/>
        <v>0</v>
      </c>
      <c r="AI29" s="187" t="s">
        <v>425</v>
      </c>
      <c r="AJ29" s="187">
        <f>+'saisie N3 pr'!AJ29</f>
        <v>0</v>
      </c>
      <c r="AK29" s="187">
        <f>+'saisie N3 pr'!AK29</f>
        <v>0</v>
      </c>
      <c r="AL29" s="187">
        <f>+'saisie N3 pr'!AL29</f>
        <v>0</v>
      </c>
      <c r="AM29" s="187">
        <f>+'saisie N3 pr'!AM29</f>
        <v>0</v>
      </c>
      <c r="AN29" s="187">
        <f>+'saisie N3 pr'!AN29</f>
        <v>0</v>
      </c>
      <c r="AO29" s="187">
        <f>+'saisie N3 pr'!AO29</f>
        <v>0</v>
      </c>
      <c r="AP29" s="187">
        <f>+'saisie N3 pr'!AP29</f>
        <v>0</v>
      </c>
      <c r="AQ29" s="187">
        <f t="shared" si="7"/>
        <v>0</v>
      </c>
      <c r="AR29" s="187">
        <v>0</v>
      </c>
      <c r="AS29" s="187">
        <v>0</v>
      </c>
      <c r="AT29" s="187">
        <f>+'saisie N3 pr'!AT29</f>
        <v>0</v>
      </c>
      <c r="AU29" s="243">
        <f>+'saisie N3 pr'!AU29</f>
        <v>0</v>
      </c>
      <c r="AV29" s="243">
        <f>+'saisie N3 pr'!AV29</f>
        <v>0</v>
      </c>
      <c r="AW29" s="243">
        <f>+'saisie N3 pr'!AW29</f>
        <v>0</v>
      </c>
      <c r="AX29" s="243">
        <v>0</v>
      </c>
      <c r="AY29" s="243">
        <f>+'saisie N3 pr'!AZ29</f>
        <v>0</v>
      </c>
      <c r="AZ29" s="187">
        <f>+'saisie N3 pr'!BA29</f>
        <v>0</v>
      </c>
      <c r="BA29" s="187">
        <f>+'saisie N3 pr'!BB29</f>
        <v>0</v>
      </c>
      <c r="BB29" s="187">
        <f>+'saisie N3 pr'!BC29</f>
        <v>0</v>
      </c>
    </row>
    <row r="30" spans="1:54" ht="15" customHeight="1">
      <c r="A30" s="187" t="s">
        <v>426</v>
      </c>
      <c r="B30" s="187">
        <f>+'saisie N3 pr'!B30+'saisie N3 pr'!C30</f>
        <v>122</v>
      </c>
      <c r="C30" s="187">
        <f>+'saisie N3 pr'!C30</f>
        <v>57</v>
      </c>
      <c r="D30" s="187">
        <f>+'saisie N3 pr'!D30+'saisie N3 pr'!E30</f>
        <v>31</v>
      </c>
      <c r="E30" s="187">
        <f>+'saisie N3 pr'!E30</f>
        <v>17</v>
      </c>
      <c r="F30" s="187">
        <f>+'saisie N3 pr'!F30+'saisie N3 pr'!G30</f>
        <v>0</v>
      </c>
      <c r="G30" s="187">
        <f>+'saisie N3 pr'!G30</f>
        <v>0</v>
      </c>
      <c r="H30" s="187">
        <f>+'saisie N3 pr'!H30+'saisie N3 pr'!I30</f>
        <v>40</v>
      </c>
      <c r="I30" s="187">
        <f>+'saisie N3 pr'!I30</f>
        <v>25</v>
      </c>
      <c r="J30" s="187">
        <f>+'saisie N3 pr'!J30+'saisie N3 pr'!K30</f>
        <v>81</v>
      </c>
      <c r="K30" s="187">
        <f>+'saisie N3 pr'!K30</f>
        <v>41</v>
      </c>
      <c r="L30" s="187">
        <f>+'saisie N3 pr'!L30+'saisie N3 pr'!M30</f>
        <v>0</v>
      </c>
      <c r="M30" s="187">
        <f>+'saisie N3 pr'!M30</f>
        <v>0</v>
      </c>
      <c r="N30" s="187">
        <f>+'saisie N3 pr'!N30+'saisie N3 pr'!O30</f>
        <v>15</v>
      </c>
      <c r="O30" s="187">
        <f>+'saisie N3 pr'!O30</f>
        <v>6</v>
      </c>
      <c r="P30" s="189">
        <f t="shared" si="3"/>
        <v>289</v>
      </c>
      <c r="Q30" s="189">
        <f t="shared" si="4"/>
        <v>146</v>
      </c>
      <c r="R30" s="187" t="s">
        <v>426</v>
      </c>
      <c r="S30" s="187">
        <f>+'saisie N3 pr'!S30+'saisie N3 pr'!T30</f>
        <v>3</v>
      </c>
      <c r="T30" s="187">
        <f>+'saisie N3 pr'!T30</f>
        <v>1</v>
      </c>
      <c r="U30" s="187">
        <f>+'saisie N3 pr'!U30+'saisie N3 pr'!V30</f>
        <v>0</v>
      </c>
      <c r="V30" s="187">
        <f>+'saisie N3 pr'!V30</f>
        <v>0</v>
      </c>
      <c r="W30" s="187">
        <f>+'saisie N3 pr'!W30+'saisie N3 pr'!X30</f>
        <v>0</v>
      </c>
      <c r="X30" s="187">
        <f>+'saisie N3 pr'!X30</f>
        <v>0</v>
      </c>
      <c r="Y30" s="187">
        <f>+'saisie N3 pr'!Y30+'saisie N3 pr'!Z30</f>
        <v>2</v>
      </c>
      <c r="Z30" s="187">
        <f>+'saisie N3 pr'!Z30</f>
        <v>1</v>
      </c>
      <c r="AA30" s="187">
        <f>+'saisie N3 pr'!AA30+'saisie N3 pr'!AB30</f>
        <v>16</v>
      </c>
      <c r="AB30" s="187">
        <f>+'saisie N3 pr'!AB30</f>
        <v>11</v>
      </c>
      <c r="AC30" s="187">
        <f>+'saisie N3 pr'!AC30+'saisie N3 pr'!AD30</f>
        <v>0</v>
      </c>
      <c r="AD30" s="187">
        <f>+'saisie N3 pr'!AD30</f>
        <v>0</v>
      </c>
      <c r="AE30" s="187">
        <f>+'saisie N3 pr'!AE30+'saisie N3 pr'!AF30</f>
        <v>4</v>
      </c>
      <c r="AF30" s="187">
        <f>+'saisie N3 pr'!AF30</f>
        <v>1</v>
      </c>
      <c r="AG30" s="16">
        <f t="shared" si="5"/>
        <v>25</v>
      </c>
      <c r="AH30" s="16">
        <f t="shared" si="6"/>
        <v>14</v>
      </c>
      <c r="AI30" s="187" t="s">
        <v>426</v>
      </c>
      <c r="AJ30" s="187">
        <f>+'saisie N3 pr'!AJ30</f>
        <v>4</v>
      </c>
      <c r="AK30" s="187">
        <f>+'saisie N3 pr'!AK30</f>
        <v>1</v>
      </c>
      <c r="AL30" s="187">
        <f>+'saisie N3 pr'!AL30</f>
        <v>0</v>
      </c>
      <c r="AM30" s="187">
        <f>+'saisie N3 pr'!AM30</f>
        <v>2</v>
      </c>
      <c r="AN30" s="187">
        <f>+'saisie N3 pr'!AN30</f>
        <v>2</v>
      </c>
      <c r="AO30" s="187">
        <f>+'saisie N3 pr'!AO30</f>
        <v>0</v>
      </c>
      <c r="AP30" s="187">
        <f>+'saisie N3 pr'!AP30</f>
        <v>1</v>
      </c>
      <c r="AQ30" s="187">
        <f t="shared" si="7"/>
        <v>10</v>
      </c>
      <c r="AR30" s="187">
        <v>24</v>
      </c>
      <c r="AS30" s="187">
        <v>22</v>
      </c>
      <c r="AT30" s="187">
        <f>+'saisie N3 pr'!AT30</f>
        <v>2</v>
      </c>
      <c r="AU30" s="243">
        <f>+'saisie N3 pr'!AU30</f>
        <v>27</v>
      </c>
      <c r="AV30" s="243">
        <f>+'saisie N3 pr'!AV30</f>
        <v>0</v>
      </c>
      <c r="AW30" s="243">
        <f>+'saisie N3 pr'!AW30</f>
        <v>0</v>
      </c>
      <c r="AX30" s="243">
        <v>6</v>
      </c>
      <c r="AY30" s="243">
        <f>+'saisie N3 pr'!AZ30</f>
        <v>33</v>
      </c>
      <c r="AZ30" s="187">
        <f>+'saisie N3 pr'!BA30</f>
        <v>3</v>
      </c>
      <c r="BA30" s="187">
        <f>+'saisie N3 pr'!BB30</f>
        <v>3</v>
      </c>
      <c r="BB30" s="187">
        <f>+'saisie N3 pr'!BC30</f>
        <v>0</v>
      </c>
    </row>
    <row r="31" spans="1:54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27"/>
      <c r="Q31" s="427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40"/>
      <c r="AV31" s="440"/>
      <c r="AW31" s="440"/>
      <c r="AX31" s="440"/>
      <c r="AY31" s="440"/>
      <c r="AZ31" s="440"/>
      <c r="BA31" s="403"/>
      <c r="BB31" s="110"/>
    </row>
    <row r="32" spans="1:54">
      <c r="A32" s="398"/>
      <c r="B32" s="398"/>
      <c r="C32" s="398"/>
      <c r="D32" s="398"/>
      <c r="E32" s="398"/>
      <c r="F32" s="398"/>
      <c r="G32" s="398"/>
      <c r="H32" s="398"/>
      <c r="I32" s="398"/>
      <c r="J32" s="398"/>
      <c r="K32" s="398"/>
      <c r="L32" s="398"/>
      <c r="M32" s="398"/>
      <c r="N32" s="398"/>
      <c r="O32" s="398"/>
      <c r="R32" s="398"/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8"/>
      <c r="AH32" s="398"/>
      <c r="AI32" s="398"/>
      <c r="AJ32" s="398"/>
      <c r="AK32" s="398"/>
      <c r="AL32" s="398"/>
      <c r="AM32" s="398"/>
      <c r="AN32" s="398"/>
      <c r="AO32" s="398"/>
      <c r="AP32" s="398"/>
      <c r="AQ32" s="398"/>
      <c r="AR32" s="398"/>
      <c r="AS32" s="398"/>
      <c r="AT32" s="398"/>
      <c r="AU32" s="436"/>
      <c r="AV32" s="436"/>
      <c r="AW32" s="436"/>
      <c r="AX32" s="436"/>
      <c r="AY32" s="436"/>
      <c r="AZ32" s="436"/>
      <c r="BA32" s="398"/>
    </row>
    <row r="33" spans="1:54">
      <c r="A33" s="328" t="s">
        <v>364</v>
      </c>
      <c r="B33" s="328"/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419"/>
      <c r="Q33" s="419"/>
      <c r="R33" s="328" t="s">
        <v>365</v>
      </c>
      <c r="S33" s="328"/>
      <c r="T33" s="328"/>
      <c r="U33" s="328"/>
      <c r="V33" s="328"/>
      <c r="W33" s="328"/>
      <c r="X33" s="328"/>
      <c r="Y33" s="328"/>
      <c r="Z33" s="328"/>
      <c r="AA33" s="328"/>
      <c r="AB33" s="328"/>
      <c r="AC33" s="328"/>
      <c r="AD33" s="328"/>
      <c r="AE33" s="328"/>
      <c r="AF33" s="328"/>
      <c r="AG33" s="328"/>
      <c r="AH33" s="328"/>
      <c r="AI33" s="328" t="s">
        <v>368</v>
      </c>
      <c r="AJ33" s="328"/>
      <c r="AK33" s="328"/>
      <c r="AL33" s="328"/>
      <c r="AM33" s="328"/>
      <c r="AN33" s="328"/>
      <c r="AO33" s="328"/>
      <c r="AP33" s="328"/>
      <c r="AQ33" s="328"/>
      <c r="AR33" s="328"/>
      <c r="AS33" s="328"/>
      <c r="AT33" s="328"/>
      <c r="AU33" s="245"/>
      <c r="AV33" s="245"/>
      <c r="AW33" s="245"/>
      <c r="AX33" s="245"/>
      <c r="AY33" s="245"/>
      <c r="AZ33" s="245"/>
      <c r="BA33" s="328"/>
    </row>
    <row r="34" spans="1:54">
      <c r="A34" s="328" t="s">
        <v>998</v>
      </c>
      <c r="B34" s="328"/>
      <c r="C34" s="328"/>
      <c r="D34" s="328"/>
      <c r="E34" s="328"/>
      <c r="F34" s="328"/>
      <c r="G34" s="328"/>
      <c r="H34" s="328"/>
      <c r="I34" s="328"/>
      <c r="J34" s="328"/>
      <c r="K34" s="328"/>
      <c r="L34" s="328"/>
      <c r="M34" s="328"/>
      <c r="N34" s="328"/>
      <c r="O34" s="328"/>
      <c r="P34" s="419"/>
      <c r="Q34" s="419"/>
      <c r="R34" s="328" t="s">
        <v>998</v>
      </c>
      <c r="S34" s="328"/>
      <c r="T34" s="328"/>
      <c r="U34" s="328"/>
      <c r="V34" s="328"/>
      <c r="W34" s="328"/>
      <c r="X34" s="328"/>
      <c r="Y34" s="328"/>
      <c r="Z34" s="328"/>
      <c r="AA34" s="328"/>
      <c r="AB34" s="328"/>
      <c r="AC34" s="328"/>
      <c r="AD34" s="328"/>
      <c r="AE34" s="328"/>
      <c r="AF34" s="328"/>
      <c r="AG34" s="328"/>
      <c r="AH34" s="328"/>
      <c r="AI34" s="328" t="s">
        <v>233</v>
      </c>
      <c r="AJ34" s="328"/>
      <c r="AK34" s="328"/>
      <c r="AL34" s="328"/>
      <c r="AM34" s="328"/>
      <c r="AN34" s="328"/>
      <c r="AO34" s="328"/>
      <c r="AP34" s="328"/>
      <c r="AQ34" s="328"/>
      <c r="AR34" s="328"/>
      <c r="AS34" s="328"/>
      <c r="AT34" s="328"/>
      <c r="AU34" s="245"/>
      <c r="AV34" s="245"/>
      <c r="AW34" s="245"/>
      <c r="AX34" s="245"/>
      <c r="AY34" s="245"/>
      <c r="AZ34" s="245"/>
      <c r="BA34" s="328"/>
    </row>
    <row r="35" spans="1:54">
      <c r="A35" s="328" t="s">
        <v>1</v>
      </c>
      <c r="B35" s="328"/>
      <c r="C35" s="328"/>
      <c r="D35" s="328"/>
      <c r="E35" s="328"/>
      <c r="F35" s="328"/>
      <c r="G35" s="328"/>
      <c r="H35" s="328"/>
      <c r="I35" s="328"/>
      <c r="J35" s="328"/>
      <c r="K35" s="328"/>
      <c r="L35" s="328"/>
      <c r="M35" s="328"/>
      <c r="N35" s="328"/>
      <c r="O35" s="328"/>
      <c r="P35" s="419"/>
      <c r="Q35" s="419"/>
      <c r="R35" s="328" t="s">
        <v>1</v>
      </c>
      <c r="S35" s="328"/>
      <c r="T35" s="328"/>
      <c r="U35" s="328"/>
      <c r="V35" s="328"/>
      <c r="W35" s="328"/>
      <c r="X35" s="328"/>
      <c r="Y35" s="328"/>
      <c r="Z35" s="328"/>
      <c r="AA35" s="328"/>
      <c r="AB35" s="328"/>
      <c r="AC35" s="328"/>
      <c r="AD35" s="328"/>
      <c r="AE35" s="328"/>
      <c r="AF35" s="328"/>
      <c r="AG35" s="328"/>
      <c r="AH35" s="328"/>
      <c r="AI35" s="328" t="s">
        <v>1</v>
      </c>
      <c r="AJ35" s="328"/>
      <c r="AK35" s="328"/>
      <c r="AL35" s="328"/>
      <c r="AM35" s="328"/>
      <c r="AN35" s="328"/>
      <c r="AO35" s="328"/>
      <c r="AP35" s="328"/>
      <c r="AQ35" s="328"/>
      <c r="AR35" s="328"/>
      <c r="AS35" s="328"/>
      <c r="AT35" s="328"/>
      <c r="AU35" s="245"/>
      <c r="AV35" s="245"/>
      <c r="AW35" s="245"/>
      <c r="AX35" s="245"/>
      <c r="AY35" s="245"/>
      <c r="AZ35" s="245"/>
      <c r="BA35" s="328"/>
    </row>
    <row r="36" spans="1:54">
      <c r="A36" s="398"/>
      <c r="B36" s="398"/>
      <c r="C36" s="398"/>
      <c r="D36" s="398"/>
      <c r="E36" s="398"/>
      <c r="F36" s="398"/>
      <c r="G36" s="398"/>
      <c r="H36" s="398"/>
      <c r="I36" s="398"/>
      <c r="J36" s="398"/>
      <c r="K36" s="398"/>
      <c r="L36" s="398"/>
      <c r="M36" s="398"/>
      <c r="N36" s="398"/>
      <c r="O36" s="398"/>
      <c r="R36" s="398"/>
      <c r="S36" s="398"/>
      <c r="T36" s="398"/>
      <c r="U36" s="398"/>
      <c r="V36" s="398"/>
      <c r="W36" s="398"/>
      <c r="X36" s="398"/>
      <c r="Y36" s="398"/>
      <c r="Z36" s="398"/>
      <c r="AA36" s="398"/>
      <c r="AB36" s="398"/>
      <c r="AC36" s="398"/>
      <c r="AD36" s="398"/>
      <c r="AE36" s="398"/>
      <c r="AF36" s="398"/>
      <c r="AG36" s="398"/>
      <c r="AH36" s="398"/>
      <c r="AI36" s="398"/>
      <c r="AJ36" s="398"/>
      <c r="AK36" s="398"/>
      <c r="AL36" s="398"/>
      <c r="AM36" s="398"/>
      <c r="AN36" s="398"/>
      <c r="AO36" s="398"/>
      <c r="AP36" s="398"/>
      <c r="AQ36" s="398"/>
      <c r="AR36" s="398"/>
      <c r="AS36" s="398"/>
      <c r="AT36" s="398"/>
      <c r="AU36" s="436"/>
      <c r="AV36" s="436"/>
      <c r="AW36" s="436"/>
      <c r="AX36" s="436"/>
      <c r="AY36" s="436"/>
      <c r="AZ36" s="436"/>
      <c r="BA36" s="398"/>
    </row>
    <row r="37" spans="1:54">
      <c r="A37" s="399" t="s">
        <v>530</v>
      </c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421" t="s">
        <v>376</v>
      </c>
      <c r="O37" s="328"/>
      <c r="R37" s="399" t="s">
        <v>530</v>
      </c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421" t="s">
        <v>376</v>
      </c>
      <c r="AF37" s="328"/>
      <c r="AG37" s="398"/>
      <c r="AH37" s="398"/>
      <c r="AI37" s="399" t="s">
        <v>530</v>
      </c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436"/>
      <c r="AV37" s="436"/>
      <c r="AW37" s="436"/>
      <c r="AX37" s="437" t="s">
        <v>376</v>
      </c>
      <c r="AY37" s="245"/>
      <c r="AZ37" s="245"/>
      <c r="BA37" s="328"/>
    </row>
    <row r="38" spans="1:54">
      <c r="A38" s="399"/>
      <c r="B38" s="398"/>
      <c r="C38" s="398"/>
      <c r="D38" s="398"/>
      <c r="E38" s="398"/>
      <c r="F38" s="398"/>
      <c r="G38" s="398"/>
      <c r="H38" s="398"/>
      <c r="I38" s="398"/>
      <c r="J38" s="398"/>
      <c r="K38" s="398"/>
      <c r="L38" s="398"/>
      <c r="M38" s="398"/>
      <c r="N38" s="421"/>
      <c r="O38" s="328"/>
      <c r="R38" s="399"/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398"/>
      <c r="AD38" s="398"/>
      <c r="AE38" s="421"/>
      <c r="AF38" s="328"/>
      <c r="AG38" s="398"/>
      <c r="AH38" s="398"/>
      <c r="AI38" s="399"/>
      <c r="AJ38" s="398"/>
      <c r="AK38" s="398"/>
      <c r="AL38" s="398"/>
      <c r="AM38" s="398"/>
      <c r="AN38" s="398"/>
      <c r="AO38" s="398"/>
      <c r="AP38" s="398"/>
      <c r="AQ38" s="398"/>
      <c r="AR38" s="398"/>
      <c r="AS38" s="398"/>
      <c r="AT38" s="398"/>
      <c r="AU38" s="436"/>
      <c r="AV38" s="436"/>
      <c r="AW38" s="436"/>
      <c r="AX38" s="437"/>
      <c r="AY38" s="245"/>
      <c r="AZ38" s="245"/>
      <c r="BA38" s="398"/>
    </row>
    <row r="39" spans="1:54" ht="15.75" customHeight="1">
      <c r="A39" s="185"/>
      <c r="B39" s="424" t="s">
        <v>585</v>
      </c>
      <c r="C39" s="425"/>
      <c r="D39" s="424" t="s">
        <v>586</v>
      </c>
      <c r="E39" s="425"/>
      <c r="F39" s="424" t="s">
        <v>587</v>
      </c>
      <c r="G39" s="425"/>
      <c r="H39" s="424" t="s">
        <v>588</v>
      </c>
      <c r="I39" s="425"/>
      <c r="J39" s="424" t="s">
        <v>589</v>
      </c>
      <c r="K39" s="425"/>
      <c r="L39" s="424" t="s">
        <v>590</v>
      </c>
      <c r="M39" s="425"/>
      <c r="N39" s="424" t="s">
        <v>591</v>
      </c>
      <c r="O39" s="425"/>
      <c r="P39" s="422" t="s">
        <v>377</v>
      </c>
      <c r="Q39" s="423"/>
      <c r="R39" s="185"/>
      <c r="S39" s="424" t="s">
        <v>585</v>
      </c>
      <c r="T39" s="425"/>
      <c r="U39" s="424" t="s">
        <v>586</v>
      </c>
      <c r="V39" s="425"/>
      <c r="W39" s="424" t="s">
        <v>587</v>
      </c>
      <c r="X39" s="425"/>
      <c r="Y39" s="424" t="s">
        <v>588</v>
      </c>
      <c r="Z39" s="425"/>
      <c r="AA39" s="424" t="s">
        <v>589</v>
      </c>
      <c r="AB39" s="425"/>
      <c r="AC39" s="424" t="s">
        <v>590</v>
      </c>
      <c r="AD39" s="425"/>
      <c r="AE39" s="424" t="s">
        <v>591</v>
      </c>
      <c r="AF39" s="425"/>
      <c r="AG39" s="424" t="s">
        <v>377</v>
      </c>
      <c r="AH39" s="425"/>
      <c r="AI39" s="13"/>
      <c r="AJ39" s="1089" t="s">
        <v>592</v>
      </c>
      <c r="AK39" s="1090"/>
      <c r="AL39" s="1090"/>
      <c r="AM39" s="1090"/>
      <c r="AN39" s="1090"/>
      <c r="AO39" s="1090"/>
      <c r="AP39" s="1090"/>
      <c r="AQ39" s="1091"/>
      <c r="AR39" s="244" t="s">
        <v>384</v>
      </c>
      <c r="AS39" s="251"/>
      <c r="AT39" s="250"/>
      <c r="AU39" s="244" t="s">
        <v>385</v>
      </c>
      <c r="AV39" s="251"/>
      <c r="AW39" s="251"/>
      <c r="AX39" s="251"/>
      <c r="AY39" s="250"/>
      <c r="AZ39" s="252" t="s">
        <v>386</v>
      </c>
      <c r="BA39" s="815"/>
      <c r="BB39" s="663"/>
    </row>
    <row r="40" spans="1:54" ht="36">
      <c r="A40" s="187" t="s">
        <v>387</v>
      </c>
      <c r="B40" s="169" t="s">
        <v>665</v>
      </c>
      <c r="C40" s="169" t="s">
        <v>389</v>
      </c>
      <c r="D40" s="169" t="s">
        <v>665</v>
      </c>
      <c r="E40" s="169" t="s">
        <v>389</v>
      </c>
      <c r="F40" s="169" t="s">
        <v>665</v>
      </c>
      <c r="G40" s="169" t="s">
        <v>389</v>
      </c>
      <c r="H40" s="169" t="s">
        <v>665</v>
      </c>
      <c r="I40" s="169" t="s">
        <v>389</v>
      </c>
      <c r="J40" s="169" t="s">
        <v>665</v>
      </c>
      <c r="K40" s="169" t="s">
        <v>389</v>
      </c>
      <c r="L40" s="169" t="s">
        <v>665</v>
      </c>
      <c r="M40" s="169" t="s">
        <v>389</v>
      </c>
      <c r="N40" s="169" t="s">
        <v>665</v>
      </c>
      <c r="O40" s="169" t="s">
        <v>389</v>
      </c>
      <c r="P40" s="323" t="s">
        <v>665</v>
      </c>
      <c r="Q40" s="323" t="s">
        <v>389</v>
      </c>
      <c r="R40" s="187" t="s">
        <v>387</v>
      </c>
      <c r="S40" s="169" t="s">
        <v>665</v>
      </c>
      <c r="T40" s="169" t="s">
        <v>389</v>
      </c>
      <c r="U40" s="169" t="s">
        <v>665</v>
      </c>
      <c r="V40" s="169" t="s">
        <v>389</v>
      </c>
      <c r="W40" s="169" t="s">
        <v>665</v>
      </c>
      <c r="X40" s="169" t="s">
        <v>389</v>
      </c>
      <c r="Y40" s="169" t="s">
        <v>665</v>
      </c>
      <c r="Z40" s="169" t="s">
        <v>389</v>
      </c>
      <c r="AA40" s="169" t="s">
        <v>665</v>
      </c>
      <c r="AB40" s="169" t="s">
        <v>389</v>
      </c>
      <c r="AC40" s="169" t="s">
        <v>665</v>
      </c>
      <c r="AD40" s="169" t="s">
        <v>389</v>
      </c>
      <c r="AE40" s="169" t="s">
        <v>665</v>
      </c>
      <c r="AF40" s="169" t="s">
        <v>389</v>
      </c>
      <c r="AG40" s="169" t="s">
        <v>665</v>
      </c>
      <c r="AH40" s="169" t="s">
        <v>389</v>
      </c>
      <c r="AI40" s="647" t="s">
        <v>387</v>
      </c>
      <c r="AJ40" s="649" t="s">
        <v>585</v>
      </c>
      <c r="AK40" s="649" t="s">
        <v>594</v>
      </c>
      <c r="AL40" s="649" t="s">
        <v>595</v>
      </c>
      <c r="AM40" s="649" t="s">
        <v>596</v>
      </c>
      <c r="AN40" s="649" t="s">
        <v>597</v>
      </c>
      <c r="AO40" s="649" t="s">
        <v>598</v>
      </c>
      <c r="AP40" s="649" t="s">
        <v>599</v>
      </c>
      <c r="AQ40" s="648" t="s">
        <v>395</v>
      </c>
      <c r="AR40" s="646" t="s">
        <v>86</v>
      </c>
      <c r="AS40" s="670" t="s">
        <v>9</v>
      </c>
      <c r="AT40" s="636" t="s">
        <v>673</v>
      </c>
      <c r="AU40" s="636" t="s">
        <v>85</v>
      </c>
      <c r="AV40" s="636" t="s">
        <v>81</v>
      </c>
      <c r="AW40" s="618" t="s">
        <v>88</v>
      </c>
      <c r="AX40" s="618" t="s">
        <v>83</v>
      </c>
      <c r="AY40" s="249" t="s">
        <v>377</v>
      </c>
      <c r="AZ40" s="820" t="s">
        <v>111</v>
      </c>
      <c r="BA40" s="631" t="s">
        <v>600</v>
      </c>
      <c r="BB40" s="625" t="s">
        <v>87</v>
      </c>
    </row>
    <row r="41" spans="1:54">
      <c r="A41" s="187"/>
      <c r="B41" s="185"/>
      <c r="C41" s="185"/>
      <c r="D41" s="185"/>
      <c r="E41" s="185"/>
      <c r="F41" s="185"/>
      <c r="G41" s="185"/>
      <c r="H41" s="185"/>
      <c r="I41" s="185"/>
      <c r="J41" s="185"/>
      <c r="K41" s="185"/>
      <c r="L41" s="187"/>
      <c r="M41" s="187"/>
      <c r="N41" s="187"/>
      <c r="O41" s="187"/>
      <c r="P41" s="426"/>
      <c r="Q41" s="426"/>
      <c r="R41" s="187"/>
      <c r="S41" s="185"/>
      <c r="T41" s="185"/>
      <c r="U41" s="185"/>
      <c r="V41" s="185"/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439"/>
      <c r="AV41" s="439"/>
      <c r="AW41" s="439"/>
      <c r="AX41" s="439"/>
      <c r="AY41" s="439"/>
      <c r="AZ41" s="439"/>
      <c r="BA41" s="185"/>
      <c r="BB41" s="13"/>
    </row>
    <row r="42" spans="1:54" s="124" customFormat="1">
      <c r="A42" s="16" t="s">
        <v>407</v>
      </c>
      <c r="B42" s="16">
        <f t="shared" ref="B42:O42" si="8">SUM(B44:B52)</f>
        <v>892</v>
      </c>
      <c r="C42" s="16">
        <f t="shared" si="8"/>
        <v>453</v>
      </c>
      <c r="D42" s="16">
        <f t="shared" si="8"/>
        <v>357</v>
      </c>
      <c r="E42" s="16">
        <f t="shared" si="8"/>
        <v>184</v>
      </c>
      <c r="F42" s="16">
        <f t="shared" si="8"/>
        <v>9</v>
      </c>
      <c r="G42" s="16">
        <f t="shared" si="8"/>
        <v>2</v>
      </c>
      <c r="H42" s="16">
        <f t="shared" si="8"/>
        <v>205</v>
      </c>
      <c r="I42" s="16">
        <f t="shared" si="8"/>
        <v>88</v>
      </c>
      <c r="J42" s="16">
        <f t="shared" si="8"/>
        <v>562</v>
      </c>
      <c r="K42" s="16">
        <f t="shared" si="8"/>
        <v>286</v>
      </c>
      <c r="L42" s="16">
        <f t="shared" si="8"/>
        <v>4</v>
      </c>
      <c r="M42" s="16">
        <f t="shared" si="8"/>
        <v>0</v>
      </c>
      <c r="N42" s="16">
        <f t="shared" si="8"/>
        <v>216</v>
      </c>
      <c r="O42" s="16">
        <f t="shared" si="8"/>
        <v>74</v>
      </c>
      <c r="P42" s="189">
        <f>SUM(P44:P52)</f>
        <v>2245</v>
      </c>
      <c r="Q42" s="189">
        <f>SUM(Q44:Q52)</f>
        <v>1087</v>
      </c>
      <c r="R42" s="16" t="s">
        <v>407</v>
      </c>
      <c r="S42" s="16">
        <f t="shared" ref="S42:AF42" si="9">SUM(S44:S52)</f>
        <v>41</v>
      </c>
      <c r="T42" s="16">
        <f t="shared" si="9"/>
        <v>14</v>
      </c>
      <c r="U42" s="16">
        <f t="shared" si="9"/>
        <v>13</v>
      </c>
      <c r="V42" s="16">
        <f t="shared" si="9"/>
        <v>6</v>
      </c>
      <c r="W42" s="16">
        <f t="shared" si="9"/>
        <v>0</v>
      </c>
      <c r="X42" s="16">
        <f t="shared" si="9"/>
        <v>0</v>
      </c>
      <c r="Y42" s="16">
        <f t="shared" si="9"/>
        <v>17</v>
      </c>
      <c r="Z42" s="16">
        <f t="shared" si="9"/>
        <v>6</v>
      </c>
      <c r="AA42" s="16">
        <f t="shared" si="9"/>
        <v>143</v>
      </c>
      <c r="AB42" s="16">
        <f t="shared" si="9"/>
        <v>67</v>
      </c>
      <c r="AC42" s="16">
        <f t="shared" si="9"/>
        <v>0</v>
      </c>
      <c r="AD42" s="16">
        <f t="shared" si="9"/>
        <v>0</v>
      </c>
      <c r="AE42" s="16">
        <f t="shared" si="9"/>
        <v>79</v>
      </c>
      <c r="AF42" s="16">
        <f t="shared" si="9"/>
        <v>26</v>
      </c>
      <c r="AG42" s="16">
        <f>SUM(AG44:AG52)</f>
        <v>293</v>
      </c>
      <c r="AH42" s="16">
        <f>SUM(AH44:AH52)</f>
        <v>119</v>
      </c>
      <c r="AI42" s="16" t="s">
        <v>407</v>
      </c>
      <c r="AJ42" s="16">
        <f t="shared" ref="AJ42:AW42" si="10">SUM(AJ44:AJ52)</f>
        <v>20</v>
      </c>
      <c r="AK42" s="16">
        <f t="shared" si="10"/>
        <v>10</v>
      </c>
      <c r="AL42" s="16">
        <f t="shared" si="10"/>
        <v>1</v>
      </c>
      <c r="AM42" s="16">
        <f t="shared" si="10"/>
        <v>7</v>
      </c>
      <c r="AN42" s="16">
        <f t="shared" si="10"/>
        <v>14</v>
      </c>
      <c r="AO42" s="16">
        <f t="shared" si="10"/>
        <v>1</v>
      </c>
      <c r="AP42" s="16">
        <f t="shared" si="10"/>
        <v>9</v>
      </c>
      <c r="AQ42" s="16">
        <f>SUM(AQ44:AQ52)</f>
        <v>62</v>
      </c>
      <c r="AR42" s="16">
        <f t="shared" si="10"/>
        <v>47</v>
      </c>
      <c r="AS42" s="16">
        <f t="shared" si="10"/>
        <v>47</v>
      </c>
      <c r="AT42" s="16">
        <f t="shared" si="10"/>
        <v>0</v>
      </c>
      <c r="AU42" s="46">
        <f t="shared" si="10"/>
        <v>143</v>
      </c>
      <c r="AV42" s="46">
        <f t="shared" si="10"/>
        <v>38</v>
      </c>
      <c r="AW42" s="46">
        <f t="shared" si="10"/>
        <v>0</v>
      </c>
      <c r="AX42" s="46">
        <f>SUM(AX44:AX50)</f>
        <v>16</v>
      </c>
      <c r="AY42" s="46">
        <f>SUM(AY44:AY52)</f>
        <v>159</v>
      </c>
      <c r="AZ42" s="46">
        <f>SUM(AZ44:AZ52)</f>
        <v>16</v>
      </c>
      <c r="BA42" s="46">
        <f>SUM(BA44:BA52)</f>
        <v>16</v>
      </c>
      <c r="BB42" s="46">
        <f>SUM(BB44:BB52)</f>
        <v>0</v>
      </c>
    </row>
    <row r="43" spans="1:54">
      <c r="A43" s="187"/>
      <c r="B43" s="187"/>
      <c r="C43" s="187"/>
      <c r="D43" s="187"/>
      <c r="E43" s="187"/>
      <c r="F43" s="187"/>
      <c r="G43" s="187"/>
      <c r="H43" s="187"/>
      <c r="I43" s="187"/>
      <c r="J43" s="187"/>
      <c r="K43" s="187"/>
      <c r="L43" s="187"/>
      <c r="M43" s="187"/>
      <c r="N43" s="187"/>
      <c r="O43" s="187"/>
      <c r="P43" s="189"/>
      <c r="Q43" s="189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243"/>
      <c r="AV43" s="243"/>
      <c r="AW43" s="243"/>
      <c r="AX43" s="243"/>
      <c r="AY43" s="243">
        <f t="shared" ref="AY43:AY52" si="11">+AU43+AX43</f>
        <v>0</v>
      </c>
      <c r="AZ43" s="243"/>
      <c r="BA43" s="187"/>
      <c r="BB43" s="17"/>
    </row>
    <row r="44" spans="1:54" ht="15" customHeight="1">
      <c r="A44" s="187" t="s">
        <v>531</v>
      </c>
      <c r="B44" s="187">
        <f>+'saisie N3 pr'!B44+'saisie N3 pr'!C44</f>
        <v>416</v>
      </c>
      <c r="C44" s="187">
        <f>+'saisie N3 pr'!C44</f>
        <v>227</v>
      </c>
      <c r="D44" s="187">
        <f>+'saisie N3 pr'!D44+'saisie N3 pr'!E44</f>
        <v>123</v>
      </c>
      <c r="E44" s="187">
        <f>+'saisie N3 pr'!E44</f>
        <v>69</v>
      </c>
      <c r="F44" s="187">
        <f>+'saisie N3 pr'!F44+'saisie N3 pr'!G44</f>
        <v>0</v>
      </c>
      <c r="G44" s="187">
        <f>+'saisie N3 pr'!G44</f>
        <v>0</v>
      </c>
      <c r="H44" s="187">
        <f>+'saisie N3 pr'!H44+'saisie N3 pr'!I44</f>
        <v>123</v>
      </c>
      <c r="I44" s="187">
        <f>+'saisie N3 pr'!I44</f>
        <v>55</v>
      </c>
      <c r="J44" s="187">
        <f>+'saisie N3 pr'!J44+'saisie N3 pr'!K44</f>
        <v>253</v>
      </c>
      <c r="K44" s="187">
        <f>+'saisie N3 pr'!K44</f>
        <v>147</v>
      </c>
      <c r="L44" s="187">
        <f>+'saisie N3 pr'!L44+'saisie N3 pr'!M44</f>
        <v>0</v>
      </c>
      <c r="M44" s="187">
        <f>+'saisie N3 pr'!M44</f>
        <v>0</v>
      </c>
      <c r="N44" s="187">
        <f>+'saisie N3 pr'!N44+'saisie N3 pr'!O44</f>
        <v>142</v>
      </c>
      <c r="O44" s="187">
        <f>+'saisie N3 pr'!O44</f>
        <v>61</v>
      </c>
      <c r="P44" s="189">
        <f t="shared" ref="P44:P52" si="12">B44+D44+F44+H44+J44+L44+N44</f>
        <v>1057</v>
      </c>
      <c r="Q44" s="189">
        <f t="shared" ref="Q44:Q52" si="13">C44+E44+G44+I44+K44+M44+O44</f>
        <v>559</v>
      </c>
      <c r="R44" s="187" t="s">
        <v>531</v>
      </c>
      <c r="S44" s="187">
        <f>+'saisie N3 pr'!S44+'saisie N3 pr'!T44</f>
        <v>22</v>
      </c>
      <c r="T44" s="187">
        <f>+'saisie N3 pr'!T44</f>
        <v>8</v>
      </c>
      <c r="U44" s="187">
        <f>+'saisie N3 pr'!U44+'saisie N3 pr'!V44</f>
        <v>2</v>
      </c>
      <c r="V44" s="187">
        <f>+'saisie N3 pr'!V44</f>
        <v>0</v>
      </c>
      <c r="W44" s="187">
        <f>+'saisie N3 pr'!W44+'saisie N3 pr'!X44</f>
        <v>0</v>
      </c>
      <c r="X44" s="187">
        <f>+'saisie N3 pr'!X44</f>
        <v>0</v>
      </c>
      <c r="Y44" s="187">
        <f>+'saisie N3 pr'!Y44+'saisie N3 pr'!Z44</f>
        <v>10</v>
      </c>
      <c r="Z44" s="187">
        <f>+'saisie N3 pr'!Z44</f>
        <v>3</v>
      </c>
      <c r="AA44" s="187">
        <f>+'saisie N3 pr'!AA44+'saisie N3 pr'!AB44</f>
        <v>65</v>
      </c>
      <c r="AB44" s="187">
        <f>+'saisie N3 pr'!AB44</f>
        <v>27</v>
      </c>
      <c r="AC44" s="187">
        <f>+'saisie N3 pr'!AC44+'saisie N3 pr'!AD44</f>
        <v>0</v>
      </c>
      <c r="AD44" s="187">
        <f>+'saisie N3 pr'!AD44</f>
        <v>0</v>
      </c>
      <c r="AE44" s="187">
        <f>+'saisie N3 pr'!AE44+'saisie N3 pr'!AF44</f>
        <v>46</v>
      </c>
      <c r="AF44" s="187">
        <f>+'saisie N3 pr'!AF44</f>
        <v>20</v>
      </c>
      <c r="AG44" s="187">
        <f t="shared" ref="AG44:AG52" si="14">S44+U44+W44+Y44+AA44+AC44+AE44</f>
        <v>145</v>
      </c>
      <c r="AH44" s="187">
        <f t="shared" ref="AH44:AH52" si="15">T44+V44+X44+Z44+AB44+AD44+AF44</f>
        <v>58</v>
      </c>
      <c r="AI44" s="187" t="s">
        <v>531</v>
      </c>
      <c r="AJ44" s="187">
        <f>+'saisie N3 pr'!AJ44</f>
        <v>8</v>
      </c>
      <c r="AK44" s="187">
        <f>+'saisie N3 pr'!AK44</f>
        <v>3</v>
      </c>
      <c r="AL44" s="187">
        <f>+'saisie N3 pr'!AL44</f>
        <v>0</v>
      </c>
      <c r="AM44" s="187">
        <f>+'saisie N3 pr'!AM44</f>
        <v>4</v>
      </c>
      <c r="AN44" s="187">
        <f>+'saisie N3 pr'!AN44</f>
        <v>6</v>
      </c>
      <c r="AO44" s="187">
        <f>+'saisie N3 pr'!AO44</f>
        <v>0</v>
      </c>
      <c r="AP44" s="187">
        <f>+'saisie N3 pr'!AP44</f>
        <v>3</v>
      </c>
      <c r="AQ44" s="187">
        <f t="shared" ref="AQ44:AQ52" si="16">SUM(AJ44:AP44)</f>
        <v>24</v>
      </c>
      <c r="AR44" s="187">
        <v>22</v>
      </c>
      <c r="AS44" s="187">
        <v>22</v>
      </c>
      <c r="AT44" s="187">
        <f>+'saisie N3 pr'!AT44</f>
        <v>0</v>
      </c>
      <c r="AU44" s="243">
        <f>+'saisie N3 pr'!AU44</f>
        <v>64</v>
      </c>
      <c r="AV44" s="243">
        <f>+'saisie N3 pr'!AV44</f>
        <v>17</v>
      </c>
      <c r="AW44" s="243">
        <f>+'saisie N3 pr'!AW44</f>
        <v>0</v>
      </c>
      <c r="AX44" s="243">
        <f>+'saisie N3 pr'!AX44</f>
        <v>8</v>
      </c>
      <c r="AY44" s="243">
        <f t="shared" si="11"/>
        <v>72</v>
      </c>
      <c r="AZ44" s="187">
        <f>+'saisie N3 pr'!BA44</f>
        <v>4</v>
      </c>
      <c r="BA44" s="187">
        <f>+'saisie N3 pr'!BB44</f>
        <v>4</v>
      </c>
      <c r="BB44" s="187">
        <f>+'saisie N3 pr'!BC44</f>
        <v>0</v>
      </c>
    </row>
    <row r="45" spans="1:54" ht="15" customHeight="1">
      <c r="A45" s="412" t="s">
        <v>532</v>
      </c>
      <c r="B45" s="187">
        <f>+'saisie N3 pr'!B45+'saisie N3 pr'!C45</f>
        <v>0</v>
      </c>
      <c r="C45" s="187">
        <f>+'saisie N3 pr'!C45</f>
        <v>0</v>
      </c>
      <c r="D45" s="187">
        <f>+'saisie N3 pr'!D45+'saisie N3 pr'!E45</f>
        <v>0</v>
      </c>
      <c r="E45" s="187">
        <f>+'saisie N3 pr'!E45</f>
        <v>0</v>
      </c>
      <c r="F45" s="187">
        <f>+'saisie N3 pr'!F45+'saisie N3 pr'!G45</f>
        <v>0</v>
      </c>
      <c r="G45" s="187">
        <f>+'saisie N3 pr'!G45</f>
        <v>0</v>
      </c>
      <c r="H45" s="187">
        <f>+'saisie N3 pr'!H45+'saisie N3 pr'!I45</f>
        <v>0</v>
      </c>
      <c r="I45" s="187">
        <f>+'saisie N3 pr'!I45</f>
        <v>0</v>
      </c>
      <c r="J45" s="187">
        <f>+'saisie N3 pr'!J45+'saisie N3 pr'!K45</f>
        <v>0</v>
      </c>
      <c r="K45" s="187">
        <f>+'saisie N3 pr'!K45</f>
        <v>0</v>
      </c>
      <c r="L45" s="187">
        <f>+'saisie N3 pr'!L45+'saisie N3 pr'!M45</f>
        <v>0</v>
      </c>
      <c r="M45" s="187">
        <f>+'saisie N3 pr'!M45</f>
        <v>0</v>
      </c>
      <c r="N45" s="187">
        <f>+'saisie N3 pr'!N45+'saisie N3 pr'!O45</f>
        <v>0</v>
      </c>
      <c r="O45" s="187">
        <f>+'saisie N3 pr'!O45</f>
        <v>0</v>
      </c>
      <c r="P45" s="189">
        <f t="shared" si="12"/>
        <v>0</v>
      </c>
      <c r="Q45" s="189">
        <f t="shared" si="13"/>
        <v>0</v>
      </c>
      <c r="R45" s="412" t="s">
        <v>532</v>
      </c>
      <c r="S45" s="187">
        <f>+'saisie N3 pr'!S45+'saisie N3 pr'!T45</f>
        <v>0</v>
      </c>
      <c r="T45" s="187">
        <f>+'saisie N3 pr'!T45</f>
        <v>0</v>
      </c>
      <c r="U45" s="187">
        <f>+'saisie N3 pr'!U45+'saisie N3 pr'!V45</f>
        <v>0</v>
      </c>
      <c r="V45" s="187">
        <f>+'saisie N3 pr'!V45</f>
        <v>0</v>
      </c>
      <c r="W45" s="187">
        <f>+'saisie N3 pr'!W45+'saisie N3 pr'!X45</f>
        <v>0</v>
      </c>
      <c r="X45" s="187">
        <f>+'saisie N3 pr'!X45</f>
        <v>0</v>
      </c>
      <c r="Y45" s="187">
        <f>+'saisie N3 pr'!Y45+'saisie N3 pr'!Z45</f>
        <v>0</v>
      </c>
      <c r="Z45" s="187">
        <f>+'saisie N3 pr'!Z45</f>
        <v>0</v>
      </c>
      <c r="AA45" s="187">
        <f>+'saisie N3 pr'!AA45+'saisie N3 pr'!AB45</f>
        <v>0</v>
      </c>
      <c r="AB45" s="187">
        <f>+'saisie N3 pr'!AB45</f>
        <v>0</v>
      </c>
      <c r="AC45" s="187">
        <f>+'saisie N3 pr'!AC45+'saisie N3 pr'!AD45</f>
        <v>0</v>
      </c>
      <c r="AD45" s="187">
        <f>+'saisie N3 pr'!AD45</f>
        <v>0</v>
      </c>
      <c r="AE45" s="187">
        <f>+'saisie N3 pr'!AE45+'saisie N3 pr'!AF45</f>
        <v>0</v>
      </c>
      <c r="AF45" s="187">
        <f>+'saisie N3 pr'!AF45</f>
        <v>0</v>
      </c>
      <c r="AG45" s="187">
        <f t="shared" si="14"/>
        <v>0</v>
      </c>
      <c r="AH45" s="187">
        <f t="shared" si="15"/>
        <v>0</v>
      </c>
      <c r="AI45" s="412" t="s">
        <v>532</v>
      </c>
      <c r="AJ45" s="187">
        <f>+'saisie N3 pr'!AJ45</f>
        <v>0</v>
      </c>
      <c r="AK45" s="187">
        <f>+'saisie N3 pr'!AK45</f>
        <v>0</v>
      </c>
      <c r="AL45" s="187">
        <f>+'saisie N3 pr'!AL45</f>
        <v>0</v>
      </c>
      <c r="AM45" s="187">
        <f>+'saisie N3 pr'!AM45</f>
        <v>0</v>
      </c>
      <c r="AN45" s="187">
        <f>+'saisie N3 pr'!AN45</f>
        <v>0</v>
      </c>
      <c r="AO45" s="187">
        <f>+'saisie N3 pr'!AO45</f>
        <v>0</v>
      </c>
      <c r="AP45" s="187">
        <f>+'saisie N3 pr'!AP45</f>
        <v>0</v>
      </c>
      <c r="AQ45" s="187">
        <f t="shared" si="16"/>
        <v>0</v>
      </c>
      <c r="AR45" s="187">
        <v>0</v>
      </c>
      <c r="AS45" s="187">
        <v>0</v>
      </c>
      <c r="AT45" s="187">
        <f>+'saisie N3 pr'!AT45</f>
        <v>0</v>
      </c>
      <c r="AU45" s="243">
        <f>+'saisie N3 pr'!AU45</f>
        <v>0</v>
      </c>
      <c r="AV45" s="243">
        <f>+'saisie N3 pr'!AV45</f>
        <v>0</v>
      </c>
      <c r="AW45" s="243">
        <f>+'saisie N3 pr'!AW45</f>
        <v>0</v>
      </c>
      <c r="AX45" s="243">
        <f>+'saisie N3 pr'!AX45</f>
        <v>0</v>
      </c>
      <c r="AY45" s="243">
        <f t="shared" si="11"/>
        <v>0</v>
      </c>
      <c r="AZ45" s="187">
        <f>+'saisie N3 pr'!BA45</f>
        <v>0</v>
      </c>
      <c r="BA45" s="187">
        <f>+'saisie N3 pr'!BB45</f>
        <v>0</v>
      </c>
      <c r="BB45" s="187">
        <f>+'saisie N3 pr'!BC45</f>
        <v>0</v>
      </c>
    </row>
    <row r="46" spans="1:54" ht="15" customHeight="1">
      <c r="A46" s="187" t="s">
        <v>533</v>
      </c>
      <c r="B46" s="187">
        <f>+'saisie N3 pr'!B46+'saisie N3 pr'!C46</f>
        <v>76</v>
      </c>
      <c r="C46" s="187">
        <f>+'saisie N3 pr'!C46</f>
        <v>41</v>
      </c>
      <c r="D46" s="187">
        <f>+'saisie N3 pr'!D46+'saisie N3 pr'!E46</f>
        <v>55</v>
      </c>
      <c r="E46" s="187">
        <f>+'saisie N3 pr'!E46</f>
        <v>31</v>
      </c>
      <c r="F46" s="187">
        <f>+'saisie N3 pr'!F46+'saisie N3 pr'!G46</f>
        <v>0</v>
      </c>
      <c r="G46" s="187">
        <f>+'saisie N3 pr'!G46</f>
        <v>0</v>
      </c>
      <c r="H46" s="187">
        <f>+'saisie N3 pr'!H46+'saisie N3 pr'!I46</f>
        <v>19</v>
      </c>
      <c r="I46" s="187">
        <f>+'saisie N3 pr'!I46</f>
        <v>5</v>
      </c>
      <c r="J46" s="187">
        <f>+'saisie N3 pr'!J46+'saisie N3 pr'!K46</f>
        <v>86</v>
      </c>
      <c r="K46" s="187">
        <f>+'saisie N3 pr'!K46</f>
        <v>39</v>
      </c>
      <c r="L46" s="187">
        <f>+'saisie N3 pr'!L46+'saisie N3 pr'!M46</f>
        <v>0</v>
      </c>
      <c r="M46" s="187">
        <f>+'saisie N3 pr'!M46</f>
        <v>0</v>
      </c>
      <c r="N46" s="187">
        <f>+'saisie N3 pr'!N46+'saisie N3 pr'!O46</f>
        <v>25</v>
      </c>
      <c r="O46" s="187">
        <f>+'saisie N3 pr'!O46</f>
        <v>9</v>
      </c>
      <c r="P46" s="189">
        <f t="shared" si="12"/>
        <v>261</v>
      </c>
      <c r="Q46" s="189">
        <f t="shared" si="13"/>
        <v>125</v>
      </c>
      <c r="R46" s="187" t="s">
        <v>533</v>
      </c>
      <c r="S46" s="187">
        <f>+'saisie N3 pr'!S46+'saisie N3 pr'!T46</f>
        <v>7</v>
      </c>
      <c r="T46" s="187">
        <f>+'saisie N3 pr'!T46</f>
        <v>1</v>
      </c>
      <c r="U46" s="187">
        <f>+'saisie N3 pr'!U46+'saisie N3 pr'!V46</f>
        <v>5</v>
      </c>
      <c r="V46" s="187">
        <f>+'saisie N3 pr'!V46</f>
        <v>2</v>
      </c>
      <c r="W46" s="187">
        <f>+'saisie N3 pr'!W46+'saisie N3 pr'!X46</f>
        <v>0</v>
      </c>
      <c r="X46" s="187">
        <f>+'saisie N3 pr'!X46</f>
        <v>0</v>
      </c>
      <c r="Y46" s="187">
        <f>+'saisie N3 pr'!Y46+'saisie N3 pr'!Z46</f>
        <v>4</v>
      </c>
      <c r="Z46" s="187">
        <f>+'saisie N3 pr'!Z46</f>
        <v>1</v>
      </c>
      <c r="AA46" s="187">
        <f>+'saisie N3 pr'!AA46+'saisie N3 pr'!AB46</f>
        <v>29</v>
      </c>
      <c r="AB46" s="187">
        <f>+'saisie N3 pr'!AB46</f>
        <v>18</v>
      </c>
      <c r="AC46" s="187">
        <f>+'saisie N3 pr'!AC46+'saisie N3 pr'!AD46</f>
        <v>0</v>
      </c>
      <c r="AD46" s="187">
        <f>+'saisie N3 pr'!AD46</f>
        <v>0</v>
      </c>
      <c r="AE46" s="187">
        <f>+'saisie N3 pr'!AE46+'saisie N3 pr'!AF46</f>
        <v>7</v>
      </c>
      <c r="AF46" s="187">
        <f>+'saisie N3 pr'!AF46</f>
        <v>3</v>
      </c>
      <c r="AG46" s="187">
        <f t="shared" si="14"/>
        <v>52</v>
      </c>
      <c r="AH46" s="187">
        <f t="shared" si="15"/>
        <v>25</v>
      </c>
      <c r="AI46" s="187" t="s">
        <v>533</v>
      </c>
      <c r="AJ46" s="187">
        <f>+'saisie N3 pr'!AJ46</f>
        <v>4</v>
      </c>
      <c r="AK46" s="187">
        <f>+'saisie N3 pr'!AK46</f>
        <v>3</v>
      </c>
      <c r="AL46" s="187">
        <f>+'saisie N3 pr'!AL46</f>
        <v>0</v>
      </c>
      <c r="AM46" s="187">
        <f>+'saisie N3 pr'!AM46</f>
        <v>1</v>
      </c>
      <c r="AN46" s="187">
        <f>+'saisie N3 pr'!AN46</f>
        <v>3</v>
      </c>
      <c r="AO46" s="187">
        <f>+'saisie N3 pr'!AO46</f>
        <v>0</v>
      </c>
      <c r="AP46" s="187">
        <f>+'saisie N3 pr'!AP46</f>
        <v>4</v>
      </c>
      <c r="AQ46" s="187">
        <f t="shared" si="16"/>
        <v>15</v>
      </c>
      <c r="AR46" s="187">
        <v>9</v>
      </c>
      <c r="AS46" s="187">
        <v>9</v>
      </c>
      <c r="AT46" s="187">
        <f>+'saisie N3 pr'!AT46</f>
        <v>0</v>
      </c>
      <c r="AU46" s="243">
        <f>+'saisie N3 pr'!AU46</f>
        <v>29</v>
      </c>
      <c r="AV46" s="243">
        <f>+'saisie N3 pr'!AV46</f>
        <v>5</v>
      </c>
      <c r="AW46" s="243">
        <f>+'saisie N3 pr'!AW46</f>
        <v>0</v>
      </c>
      <c r="AX46" s="243">
        <f>+'saisie N3 pr'!AX46</f>
        <v>1</v>
      </c>
      <c r="AY46" s="243">
        <f t="shared" si="11"/>
        <v>30</v>
      </c>
      <c r="AZ46" s="187">
        <f>+'saisie N3 pr'!BA46</f>
        <v>3</v>
      </c>
      <c r="BA46" s="187">
        <f>+'saisie N3 pr'!BB46</f>
        <v>3</v>
      </c>
      <c r="BB46" s="187">
        <f>+'saisie N3 pr'!BC46</f>
        <v>0</v>
      </c>
    </row>
    <row r="47" spans="1:54" ht="15" customHeight="1">
      <c r="A47" s="187" t="s">
        <v>534</v>
      </c>
      <c r="B47" s="187">
        <f>+'saisie N3 pr'!B47+'saisie N3 pr'!C47</f>
        <v>43</v>
      </c>
      <c r="C47" s="187">
        <f>+'saisie N3 pr'!C47</f>
        <v>20</v>
      </c>
      <c r="D47" s="187">
        <f>+'saisie N3 pr'!D47+'saisie N3 pr'!E47</f>
        <v>0</v>
      </c>
      <c r="E47" s="187">
        <f>+'saisie N3 pr'!E47</f>
        <v>0</v>
      </c>
      <c r="F47" s="187">
        <f>+'saisie N3 pr'!F47+'saisie N3 pr'!G47</f>
        <v>0</v>
      </c>
      <c r="G47" s="187">
        <f>+'saisie N3 pr'!G47</f>
        <v>0</v>
      </c>
      <c r="H47" s="187">
        <f>+'saisie N3 pr'!H47+'saisie N3 pr'!I47</f>
        <v>29</v>
      </c>
      <c r="I47" s="187">
        <f>+'saisie N3 pr'!I47</f>
        <v>15</v>
      </c>
      <c r="J47" s="187">
        <f>+'saisie N3 pr'!J47+'saisie N3 pr'!K47</f>
        <v>40</v>
      </c>
      <c r="K47" s="187">
        <f>+'saisie N3 pr'!K47</f>
        <v>19</v>
      </c>
      <c r="L47" s="187">
        <f>+'saisie N3 pr'!L47+'saisie N3 pr'!M47</f>
        <v>0</v>
      </c>
      <c r="M47" s="187">
        <f>+'saisie N3 pr'!M47</f>
        <v>0</v>
      </c>
      <c r="N47" s="187">
        <f>+'saisie N3 pr'!N47+'saisie N3 pr'!O47</f>
        <v>12</v>
      </c>
      <c r="O47" s="187">
        <f>+'saisie N3 pr'!O47</f>
        <v>0</v>
      </c>
      <c r="P47" s="189">
        <f t="shared" si="12"/>
        <v>124</v>
      </c>
      <c r="Q47" s="189">
        <f t="shared" si="13"/>
        <v>54</v>
      </c>
      <c r="R47" s="187" t="s">
        <v>534</v>
      </c>
      <c r="S47" s="187">
        <f>+'saisie N3 pr'!S47+'saisie N3 pr'!T47</f>
        <v>3</v>
      </c>
      <c r="T47" s="187">
        <f>+'saisie N3 pr'!T47</f>
        <v>1</v>
      </c>
      <c r="U47" s="187">
        <f>+'saisie N3 pr'!U47+'saisie N3 pr'!V47</f>
        <v>0</v>
      </c>
      <c r="V47" s="187">
        <f>+'saisie N3 pr'!V47</f>
        <v>0</v>
      </c>
      <c r="W47" s="187">
        <f>+'saisie N3 pr'!W47+'saisie N3 pr'!X47</f>
        <v>0</v>
      </c>
      <c r="X47" s="187">
        <f>+'saisie N3 pr'!X47</f>
        <v>0</v>
      </c>
      <c r="Y47" s="187">
        <f>+'saisie N3 pr'!Y47+'saisie N3 pr'!Z47</f>
        <v>1</v>
      </c>
      <c r="Z47" s="187">
        <f>+'saisie N3 pr'!Z47</f>
        <v>1</v>
      </c>
      <c r="AA47" s="187">
        <f>+'saisie N3 pr'!AA47+'saisie N3 pr'!AB47</f>
        <v>12</v>
      </c>
      <c r="AB47" s="187">
        <f>+'saisie N3 pr'!AB47</f>
        <v>5</v>
      </c>
      <c r="AC47" s="187">
        <f>+'saisie N3 pr'!AC47+'saisie N3 pr'!AD47</f>
        <v>0</v>
      </c>
      <c r="AD47" s="187">
        <f>+'saisie N3 pr'!AD47</f>
        <v>0</v>
      </c>
      <c r="AE47" s="187">
        <f>+'saisie N3 pr'!AE47+'saisie N3 pr'!AF47</f>
        <v>5</v>
      </c>
      <c r="AF47" s="187">
        <f>+'saisie N3 pr'!AF47</f>
        <v>0</v>
      </c>
      <c r="AG47" s="187">
        <f t="shared" si="14"/>
        <v>21</v>
      </c>
      <c r="AH47" s="187">
        <f t="shared" si="15"/>
        <v>7</v>
      </c>
      <c r="AI47" s="187" t="s">
        <v>534</v>
      </c>
      <c r="AJ47" s="187">
        <f>+'saisie N3 pr'!AJ47</f>
        <v>1</v>
      </c>
      <c r="AK47" s="187">
        <f>+'saisie N3 pr'!AK47</f>
        <v>0</v>
      </c>
      <c r="AL47" s="187">
        <f>+'saisie N3 pr'!AL47</f>
        <v>0</v>
      </c>
      <c r="AM47" s="187">
        <f>+'saisie N3 pr'!AM47</f>
        <v>1</v>
      </c>
      <c r="AN47" s="187">
        <f>+'saisie N3 pr'!AN47</f>
        <v>1</v>
      </c>
      <c r="AO47" s="187">
        <f>+'saisie N3 pr'!AO47</f>
        <v>0</v>
      </c>
      <c r="AP47" s="187">
        <f>+'saisie N3 pr'!AP47</f>
        <v>1</v>
      </c>
      <c r="AQ47" s="187">
        <f t="shared" si="16"/>
        <v>4</v>
      </c>
      <c r="AR47" s="187">
        <v>4</v>
      </c>
      <c r="AS47" s="187">
        <v>4</v>
      </c>
      <c r="AT47" s="187">
        <f>+'saisie N3 pr'!AT47</f>
        <v>0</v>
      </c>
      <c r="AU47" s="243">
        <f>+'saisie N3 pr'!AU47</f>
        <v>6</v>
      </c>
      <c r="AV47" s="243">
        <f>+'saisie N3 pr'!AV47</f>
        <v>2</v>
      </c>
      <c r="AW47" s="243">
        <f>+'saisie N3 pr'!AW47</f>
        <v>0</v>
      </c>
      <c r="AX47" s="243">
        <f>+'saisie N3 pr'!AX47</f>
        <v>3</v>
      </c>
      <c r="AY47" s="243">
        <f t="shared" si="11"/>
        <v>9</v>
      </c>
      <c r="AZ47" s="187">
        <f>+'saisie N3 pr'!BA47</f>
        <v>1</v>
      </c>
      <c r="BA47" s="187">
        <f>+'saisie N3 pr'!BB47</f>
        <v>1</v>
      </c>
      <c r="BB47" s="187">
        <f>+'saisie N3 pr'!BC47</f>
        <v>0</v>
      </c>
    </row>
    <row r="48" spans="1:54" ht="15" customHeight="1">
      <c r="A48" s="187" t="s">
        <v>535</v>
      </c>
      <c r="B48" s="187">
        <f>+'saisie N3 pr'!B48+'saisie N3 pr'!C48</f>
        <v>52</v>
      </c>
      <c r="C48" s="187">
        <f>+'saisie N3 pr'!C48</f>
        <v>23</v>
      </c>
      <c r="D48" s="187">
        <f>+'saisie N3 pr'!D48+'saisie N3 pr'!E48</f>
        <v>26</v>
      </c>
      <c r="E48" s="187">
        <f>+'saisie N3 pr'!E48</f>
        <v>10</v>
      </c>
      <c r="F48" s="187">
        <f>+'saisie N3 pr'!F48+'saisie N3 pr'!G48</f>
        <v>0</v>
      </c>
      <c r="G48" s="187">
        <f>+'saisie N3 pr'!G48</f>
        <v>0</v>
      </c>
      <c r="H48" s="187">
        <f>+'saisie N3 pr'!H48+'saisie N3 pr'!I48</f>
        <v>0</v>
      </c>
      <c r="I48" s="187">
        <f>+'saisie N3 pr'!I48</f>
        <v>0</v>
      </c>
      <c r="J48" s="187">
        <f>+'saisie N3 pr'!J48+'saisie N3 pr'!K48</f>
        <v>44</v>
      </c>
      <c r="K48" s="187">
        <f>+'saisie N3 pr'!K48</f>
        <v>19</v>
      </c>
      <c r="L48" s="187">
        <f>+'saisie N3 pr'!L48+'saisie N3 pr'!M48</f>
        <v>0</v>
      </c>
      <c r="M48" s="187">
        <f>+'saisie N3 pr'!M48</f>
        <v>0</v>
      </c>
      <c r="N48" s="187">
        <f>+'saisie N3 pr'!N48+'saisie N3 pr'!O48</f>
        <v>0</v>
      </c>
      <c r="O48" s="187">
        <f>+'saisie N3 pr'!O48</f>
        <v>0</v>
      </c>
      <c r="P48" s="189">
        <f t="shared" si="12"/>
        <v>122</v>
      </c>
      <c r="Q48" s="189">
        <f t="shared" si="13"/>
        <v>52</v>
      </c>
      <c r="R48" s="187" t="s">
        <v>535</v>
      </c>
      <c r="S48" s="187">
        <f>+'saisie N3 pr'!S48+'saisie N3 pr'!T48</f>
        <v>0</v>
      </c>
      <c r="T48" s="187">
        <f>+'saisie N3 pr'!T48</f>
        <v>0</v>
      </c>
      <c r="U48" s="187">
        <f>+'saisie N3 pr'!U48+'saisie N3 pr'!V48</f>
        <v>0</v>
      </c>
      <c r="V48" s="187">
        <f>+'saisie N3 pr'!V48</f>
        <v>0</v>
      </c>
      <c r="W48" s="187">
        <f>+'saisie N3 pr'!W48+'saisie N3 pr'!X48</f>
        <v>0</v>
      </c>
      <c r="X48" s="187">
        <f>+'saisie N3 pr'!X48</f>
        <v>0</v>
      </c>
      <c r="Y48" s="187">
        <f>+'saisie N3 pr'!Y48+'saisie N3 pr'!Z48</f>
        <v>0</v>
      </c>
      <c r="Z48" s="187">
        <f>+'saisie N3 pr'!Z48</f>
        <v>0</v>
      </c>
      <c r="AA48" s="187">
        <f>+'saisie N3 pr'!AA48+'saisie N3 pr'!AB48</f>
        <v>6</v>
      </c>
      <c r="AB48" s="187">
        <f>+'saisie N3 pr'!AB48</f>
        <v>2</v>
      </c>
      <c r="AC48" s="187">
        <f>+'saisie N3 pr'!AC48+'saisie N3 pr'!AD48</f>
        <v>0</v>
      </c>
      <c r="AD48" s="187">
        <f>+'saisie N3 pr'!AD48</f>
        <v>0</v>
      </c>
      <c r="AE48" s="187">
        <f>+'saisie N3 pr'!AE48+'saisie N3 pr'!AF48</f>
        <v>0</v>
      </c>
      <c r="AF48" s="187">
        <f>+'saisie N3 pr'!AF48</f>
        <v>0</v>
      </c>
      <c r="AG48" s="187">
        <f t="shared" si="14"/>
        <v>6</v>
      </c>
      <c r="AH48" s="187">
        <f t="shared" si="15"/>
        <v>2</v>
      </c>
      <c r="AI48" s="187" t="s">
        <v>535</v>
      </c>
      <c r="AJ48" s="187">
        <f>+'saisie N3 pr'!AJ48</f>
        <v>2</v>
      </c>
      <c r="AK48" s="187">
        <f>+'saisie N3 pr'!AK48</f>
        <v>1</v>
      </c>
      <c r="AL48" s="187">
        <f>+'saisie N3 pr'!AL48</f>
        <v>0</v>
      </c>
      <c r="AM48" s="187">
        <f>+'saisie N3 pr'!AM48</f>
        <v>0</v>
      </c>
      <c r="AN48" s="187">
        <f>+'saisie N3 pr'!AN48</f>
        <v>1</v>
      </c>
      <c r="AO48" s="187">
        <f>+'saisie N3 pr'!AO48</f>
        <v>0</v>
      </c>
      <c r="AP48" s="187">
        <f>+'saisie N3 pr'!AP48</f>
        <v>0</v>
      </c>
      <c r="AQ48" s="187">
        <f t="shared" si="16"/>
        <v>4</v>
      </c>
      <c r="AR48" s="187">
        <v>3</v>
      </c>
      <c r="AS48" s="187">
        <v>3</v>
      </c>
      <c r="AT48" s="187">
        <f>+'saisie N3 pr'!AT48</f>
        <v>0</v>
      </c>
      <c r="AU48" s="243">
        <f>+'saisie N3 pr'!AU48</f>
        <v>9</v>
      </c>
      <c r="AV48" s="243">
        <f>+'saisie N3 pr'!AV48</f>
        <v>0</v>
      </c>
      <c r="AW48" s="243">
        <f>+'saisie N3 pr'!AW48</f>
        <v>0</v>
      </c>
      <c r="AX48" s="243">
        <f>+'saisie N3 pr'!AX48</f>
        <v>0</v>
      </c>
      <c r="AY48" s="243">
        <f t="shared" si="11"/>
        <v>9</v>
      </c>
      <c r="AZ48" s="187">
        <f>+'saisie N3 pr'!BA48</f>
        <v>2</v>
      </c>
      <c r="BA48" s="187">
        <f>+'saisie N3 pr'!BB48</f>
        <v>2</v>
      </c>
      <c r="BB48" s="187">
        <f>+'saisie N3 pr'!BC48</f>
        <v>0</v>
      </c>
    </row>
    <row r="49" spans="1:54" ht="15" customHeight="1">
      <c r="A49" s="187" t="s">
        <v>536</v>
      </c>
      <c r="B49" s="187">
        <f>+'saisie N3 pr'!B49+'saisie N3 pr'!C49</f>
        <v>80</v>
      </c>
      <c r="C49" s="187">
        <f>+'saisie N3 pr'!C49</f>
        <v>29</v>
      </c>
      <c r="D49" s="187">
        <f>+'saisie N3 pr'!D49+'saisie N3 pr'!E49</f>
        <v>39</v>
      </c>
      <c r="E49" s="187">
        <f>+'saisie N3 pr'!E49</f>
        <v>17</v>
      </c>
      <c r="F49" s="187">
        <f>+'saisie N3 pr'!F49+'saisie N3 pr'!G49</f>
        <v>0</v>
      </c>
      <c r="G49" s="187">
        <f>+'saisie N3 pr'!G49</f>
        <v>0</v>
      </c>
      <c r="H49" s="187">
        <f>+'saisie N3 pr'!H49+'saisie N3 pr'!I49</f>
        <v>0</v>
      </c>
      <c r="I49" s="187">
        <f>+'saisie N3 pr'!I49</f>
        <v>0</v>
      </c>
      <c r="J49" s="187">
        <f>+'saisie N3 pr'!J49+'saisie N3 pr'!K49</f>
        <v>49</v>
      </c>
      <c r="K49" s="187">
        <f>+'saisie N3 pr'!K49</f>
        <v>23</v>
      </c>
      <c r="L49" s="187">
        <f>+'saisie N3 pr'!L49+'saisie N3 pr'!M49</f>
        <v>0</v>
      </c>
      <c r="M49" s="187">
        <f>+'saisie N3 pr'!M49</f>
        <v>0</v>
      </c>
      <c r="N49" s="187">
        <f>+'saisie N3 pr'!N49+'saisie N3 pr'!O49</f>
        <v>0</v>
      </c>
      <c r="O49" s="187">
        <f>+'saisie N3 pr'!O49</f>
        <v>0</v>
      </c>
      <c r="P49" s="189">
        <f t="shared" si="12"/>
        <v>168</v>
      </c>
      <c r="Q49" s="189">
        <f t="shared" si="13"/>
        <v>69</v>
      </c>
      <c r="R49" s="187" t="s">
        <v>536</v>
      </c>
      <c r="S49" s="187">
        <f>+'saisie N3 pr'!S49+'saisie N3 pr'!T49</f>
        <v>0</v>
      </c>
      <c r="T49" s="187">
        <f>+'saisie N3 pr'!T49</f>
        <v>0</v>
      </c>
      <c r="U49" s="187">
        <f>+'saisie N3 pr'!U49+'saisie N3 pr'!V49</f>
        <v>0</v>
      </c>
      <c r="V49" s="187">
        <f>+'saisie N3 pr'!V49</f>
        <v>0</v>
      </c>
      <c r="W49" s="187">
        <f>+'saisie N3 pr'!W49+'saisie N3 pr'!X49</f>
        <v>0</v>
      </c>
      <c r="X49" s="187">
        <f>+'saisie N3 pr'!X49</f>
        <v>0</v>
      </c>
      <c r="Y49" s="187">
        <f>+'saisie N3 pr'!Y49+'saisie N3 pr'!Z49</f>
        <v>0</v>
      </c>
      <c r="Z49" s="187">
        <f>+'saisie N3 pr'!Z49</f>
        <v>0</v>
      </c>
      <c r="AA49" s="187">
        <f>+'saisie N3 pr'!AA49+'saisie N3 pr'!AB49</f>
        <v>0</v>
      </c>
      <c r="AB49" s="187">
        <f>+'saisie N3 pr'!AB49</f>
        <v>0</v>
      </c>
      <c r="AC49" s="187">
        <f>+'saisie N3 pr'!AC49+'saisie N3 pr'!AD49</f>
        <v>0</v>
      </c>
      <c r="AD49" s="187">
        <f>+'saisie N3 pr'!AD49</f>
        <v>0</v>
      </c>
      <c r="AE49" s="187">
        <f>+'saisie N3 pr'!AE49+'saisie N3 pr'!AF49</f>
        <v>0</v>
      </c>
      <c r="AF49" s="187">
        <f>+'saisie N3 pr'!AF49</f>
        <v>0</v>
      </c>
      <c r="AG49" s="187">
        <f t="shared" si="14"/>
        <v>0</v>
      </c>
      <c r="AH49" s="187">
        <f t="shared" si="15"/>
        <v>0</v>
      </c>
      <c r="AI49" s="187" t="s">
        <v>536</v>
      </c>
      <c r="AJ49" s="187">
        <f>+'saisie N3 pr'!AJ49</f>
        <v>1</v>
      </c>
      <c r="AK49" s="187">
        <f>+'saisie N3 pr'!AK49</f>
        <v>1</v>
      </c>
      <c r="AL49" s="187">
        <f>+'saisie N3 pr'!AL49</f>
        <v>0</v>
      </c>
      <c r="AM49" s="187">
        <f>+'saisie N3 pr'!AM49</f>
        <v>0</v>
      </c>
      <c r="AN49" s="187">
        <f>+'saisie N3 pr'!AN49</f>
        <v>1</v>
      </c>
      <c r="AO49" s="187">
        <f>+'saisie N3 pr'!AO49</f>
        <v>0</v>
      </c>
      <c r="AP49" s="187">
        <f>+'saisie N3 pr'!AP49</f>
        <v>0</v>
      </c>
      <c r="AQ49" s="187">
        <f t="shared" si="16"/>
        <v>3</v>
      </c>
      <c r="AR49" s="187">
        <v>3</v>
      </c>
      <c r="AS49" s="187">
        <v>3</v>
      </c>
      <c r="AT49" s="187">
        <f>+'saisie N3 pr'!AT49</f>
        <v>0</v>
      </c>
      <c r="AU49" s="243">
        <f>+'saisie N3 pr'!AU49</f>
        <v>12</v>
      </c>
      <c r="AV49" s="243">
        <f>+'saisie N3 pr'!AV49</f>
        <v>3</v>
      </c>
      <c r="AW49" s="243">
        <f>+'saisie N3 pr'!AW49</f>
        <v>0</v>
      </c>
      <c r="AX49" s="243">
        <f>+'saisie N3 pr'!AX49</f>
        <v>4</v>
      </c>
      <c r="AY49" s="243">
        <f t="shared" si="11"/>
        <v>16</v>
      </c>
      <c r="AZ49" s="187">
        <f>+'saisie N3 pr'!BA49</f>
        <v>2</v>
      </c>
      <c r="BA49" s="187">
        <f>+'saisie N3 pr'!BB49</f>
        <v>2</v>
      </c>
      <c r="BB49" s="187">
        <f>+'saisie N3 pr'!BC49</f>
        <v>0</v>
      </c>
    </row>
    <row r="50" spans="1:54" ht="15" customHeight="1">
      <c r="A50" s="412" t="s">
        <v>537</v>
      </c>
      <c r="B50" s="187">
        <f>+'saisie N3 pr'!B50+'saisie N3 pr'!C50</f>
        <v>97</v>
      </c>
      <c r="C50" s="187">
        <f>+'saisie N3 pr'!C50</f>
        <v>46</v>
      </c>
      <c r="D50" s="187">
        <f>+'saisie N3 pr'!D50+'saisie N3 pr'!E50</f>
        <v>56</v>
      </c>
      <c r="E50" s="187">
        <f>+'saisie N3 pr'!E50</f>
        <v>29</v>
      </c>
      <c r="F50" s="187">
        <f>+'saisie N3 pr'!F50+'saisie N3 pr'!G50</f>
        <v>9</v>
      </c>
      <c r="G50" s="187">
        <f>+'saisie N3 pr'!G50</f>
        <v>2</v>
      </c>
      <c r="H50" s="187">
        <f>+'saisie N3 pr'!H50+'saisie N3 pr'!I50</f>
        <v>0</v>
      </c>
      <c r="I50" s="187">
        <f>+'saisie N3 pr'!I50</f>
        <v>0</v>
      </c>
      <c r="J50" s="187">
        <f>+'saisie N3 pr'!J50+'saisie N3 pr'!K50</f>
        <v>25</v>
      </c>
      <c r="K50" s="187">
        <f>+'saisie N3 pr'!K50</f>
        <v>13</v>
      </c>
      <c r="L50" s="187">
        <f>+'saisie N3 pr'!L50+'saisie N3 pr'!M50</f>
        <v>4</v>
      </c>
      <c r="M50" s="187">
        <f>+'saisie N3 pr'!M50</f>
        <v>0</v>
      </c>
      <c r="N50" s="187">
        <f>+'saisie N3 pr'!N50+'saisie N3 pr'!O50</f>
        <v>0</v>
      </c>
      <c r="O50" s="187">
        <f>+'saisie N3 pr'!O50</f>
        <v>0</v>
      </c>
      <c r="P50" s="189">
        <f t="shared" si="12"/>
        <v>191</v>
      </c>
      <c r="Q50" s="189">
        <f t="shared" si="13"/>
        <v>90</v>
      </c>
      <c r="R50" s="412" t="s">
        <v>537</v>
      </c>
      <c r="S50" s="187">
        <f>+'saisie N3 pr'!S50+'saisie N3 pr'!T50</f>
        <v>0</v>
      </c>
      <c r="T50" s="187">
        <f>+'saisie N3 pr'!T50</f>
        <v>0</v>
      </c>
      <c r="U50" s="187">
        <f>+'saisie N3 pr'!U50+'saisie N3 pr'!V50</f>
        <v>1</v>
      </c>
      <c r="V50" s="187">
        <f>+'saisie N3 pr'!V50</f>
        <v>1</v>
      </c>
      <c r="W50" s="187">
        <f>+'saisie N3 pr'!W50+'saisie N3 pr'!X50</f>
        <v>0</v>
      </c>
      <c r="X50" s="187">
        <f>+'saisie N3 pr'!X50</f>
        <v>0</v>
      </c>
      <c r="Y50" s="187">
        <f>+'saisie N3 pr'!Y50+'saisie N3 pr'!Z50</f>
        <v>0</v>
      </c>
      <c r="Z50" s="187">
        <f>+'saisie N3 pr'!Z50</f>
        <v>0</v>
      </c>
      <c r="AA50" s="187">
        <f>+'saisie N3 pr'!AA50+'saisie N3 pr'!AB50</f>
        <v>4</v>
      </c>
      <c r="AB50" s="187">
        <f>+'saisie N3 pr'!AB50</f>
        <v>3</v>
      </c>
      <c r="AC50" s="187">
        <f>+'saisie N3 pr'!AC50+'saisie N3 pr'!AD50</f>
        <v>0</v>
      </c>
      <c r="AD50" s="187">
        <f>+'saisie N3 pr'!AD50</f>
        <v>0</v>
      </c>
      <c r="AE50" s="187">
        <f>+'saisie N3 pr'!AE50+'saisie N3 pr'!AF50</f>
        <v>0</v>
      </c>
      <c r="AF50" s="187">
        <f>+'saisie N3 pr'!AF50</f>
        <v>0</v>
      </c>
      <c r="AG50" s="187">
        <f t="shared" si="14"/>
        <v>5</v>
      </c>
      <c r="AH50" s="187">
        <f t="shared" si="15"/>
        <v>4</v>
      </c>
      <c r="AI50" s="412" t="s">
        <v>537</v>
      </c>
      <c r="AJ50" s="187">
        <f>+'saisie N3 pr'!AJ50</f>
        <v>2</v>
      </c>
      <c r="AK50" s="187">
        <f>+'saisie N3 pr'!AK50</f>
        <v>1</v>
      </c>
      <c r="AL50" s="187">
        <f>+'saisie N3 pr'!AL50</f>
        <v>1</v>
      </c>
      <c r="AM50" s="187">
        <f>+'saisie N3 pr'!AM50</f>
        <v>0</v>
      </c>
      <c r="AN50" s="187">
        <f>+'saisie N3 pr'!AN50</f>
        <v>1</v>
      </c>
      <c r="AO50" s="187">
        <f>+'saisie N3 pr'!AO50</f>
        <v>1</v>
      </c>
      <c r="AP50" s="187">
        <f>+'saisie N3 pr'!AP50</f>
        <v>0</v>
      </c>
      <c r="AQ50" s="187">
        <f t="shared" si="16"/>
        <v>6</v>
      </c>
      <c r="AR50" s="187">
        <v>6</v>
      </c>
      <c r="AS50" s="187">
        <v>6</v>
      </c>
      <c r="AT50" s="187">
        <f>+'saisie N3 pr'!AT50</f>
        <v>0</v>
      </c>
      <c r="AU50" s="243">
        <f>+'saisie N3 pr'!AU50</f>
        <v>17</v>
      </c>
      <c r="AV50" s="243">
        <f>+'saisie N3 pr'!AV50</f>
        <v>10</v>
      </c>
      <c r="AW50" s="243">
        <f>+'saisie N3 pr'!AW50</f>
        <v>0</v>
      </c>
      <c r="AX50" s="243">
        <f>+'saisie N3 pr'!AX50</f>
        <v>0</v>
      </c>
      <c r="AY50" s="243">
        <f t="shared" si="11"/>
        <v>17</v>
      </c>
      <c r="AZ50" s="187">
        <f>+'saisie N3 pr'!BA50</f>
        <v>3</v>
      </c>
      <c r="BA50" s="187">
        <f>+'saisie N3 pr'!BB50</f>
        <v>3</v>
      </c>
      <c r="BB50" s="187">
        <f>+'saisie N3 pr'!BC50</f>
        <v>0</v>
      </c>
    </row>
    <row r="51" spans="1:54" ht="15" customHeight="1">
      <c r="A51" s="187" t="s">
        <v>538</v>
      </c>
      <c r="B51" s="187">
        <f>+'saisie N3 pr'!B51+'saisie N3 pr'!C51</f>
        <v>128</v>
      </c>
      <c r="C51" s="187">
        <f>+'saisie N3 pr'!C51</f>
        <v>67</v>
      </c>
      <c r="D51" s="187">
        <f>+'saisie N3 pr'!D51+'saisie N3 pr'!E51</f>
        <v>58</v>
      </c>
      <c r="E51" s="187">
        <f>+'saisie N3 pr'!E51</f>
        <v>28</v>
      </c>
      <c r="F51" s="187">
        <f>+'saisie N3 pr'!F51+'saisie N3 pr'!G51</f>
        <v>0</v>
      </c>
      <c r="G51" s="187">
        <f>+'saisie N3 pr'!G51</f>
        <v>0</v>
      </c>
      <c r="H51" s="187">
        <f>+'saisie N3 pr'!H51+'saisie N3 pr'!I51</f>
        <v>34</v>
      </c>
      <c r="I51" s="187">
        <f>+'saisie N3 pr'!I51</f>
        <v>13</v>
      </c>
      <c r="J51" s="187">
        <f>+'saisie N3 pr'!J51+'saisie N3 pr'!K51</f>
        <v>65</v>
      </c>
      <c r="K51" s="187">
        <f>+'saisie N3 pr'!K51</f>
        <v>26</v>
      </c>
      <c r="L51" s="187">
        <f>+'saisie N3 pr'!L51+'saisie N3 pr'!M51</f>
        <v>0</v>
      </c>
      <c r="M51" s="187">
        <f>+'saisie N3 pr'!M51</f>
        <v>0</v>
      </c>
      <c r="N51" s="187">
        <f>+'saisie N3 pr'!N51+'saisie N3 pr'!O51</f>
        <v>37</v>
      </c>
      <c r="O51" s="187">
        <f>+'saisie N3 pr'!O51</f>
        <v>4</v>
      </c>
      <c r="P51" s="189">
        <f t="shared" si="12"/>
        <v>322</v>
      </c>
      <c r="Q51" s="189">
        <f t="shared" si="13"/>
        <v>138</v>
      </c>
      <c r="R51" s="187" t="s">
        <v>538</v>
      </c>
      <c r="S51" s="187">
        <f>+'saisie N3 pr'!S51+'saisie N3 pr'!T51</f>
        <v>9</v>
      </c>
      <c r="T51" s="187">
        <f>+'saisie N3 pr'!T51</f>
        <v>4</v>
      </c>
      <c r="U51" s="187">
        <f>+'saisie N3 pr'!U51+'saisie N3 pr'!V51</f>
        <v>5</v>
      </c>
      <c r="V51" s="187">
        <f>+'saisie N3 pr'!V51</f>
        <v>3</v>
      </c>
      <c r="W51" s="187">
        <f>+'saisie N3 pr'!W51+'saisie N3 pr'!X51</f>
        <v>0</v>
      </c>
      <c r="X51" s="187">
        <f>+'saisie N3 pr'!X51</f>
        <v>0</v>
      </c>
      <c r="Y51" s="187">
        <f>+'saisie N3 pr'!Y51+'saisie N3 pr'!Z51</f>
        <v>2</v>
      </c>
      <c r="Z51" s="187">
        <f>+'saisie N3 pr'!Z51</f>
        <v>1</v>
      </c>
      <c r="AA51" s="187">
        <f>+'saisie N3 pr'!AA51+'saisie N3 pr'!AB51</f>
        <v>27</v>
      </c>
      <c r="AB51" s="187">
        <f>+'saisie N3 pr'!AB51</f>
        <v>12</v>
      </c>
      <c r="AC51" s="187">
        <f>+'saisie N3 pr'!AC51+'saisie N3 pr'!AD51</f>
        <v>0</v>
      </c>
      <c r="AD51" s="187">
        <f>+'saisie N3 pr'!AD51</f>
        <v>0</v>
      </c>
      <c r="AE51" s="187">
        <f>+'saisie N3 pr'!AE51+'saisie N3 pr'!AF51</f>
        <v>21</v>
      </c>
      <c r="AF51" s="187">
        <f>+'saisie N3 pr'!AF51</f>
        <v>3</v>
      </c>
      <c r="AG51" s="187">
        <f t="shared" si="14"/>
        <v>64</v>
      </c>
      <c r="AH51" s="187">
        <f t="shared" si="15"/>
        <v>23</v>
      </c>
      <c r="AI51" s="187" t="s">
        <v>538</v>
      </c>
      <c r="AJ51" s="187">
        <f>+'saisie N3 pr'!AJ51</f>
        <v>2</v>
      </c>
      <c r="AK51" s="187">
        <f>+'saisie N3 pr'!AK51</f>
        <v>1</v>
      </c>
      <c r="AL51" s="187">
        <f>+'saisie N3 pr'!AL51</f>
        <v>0</v>
      </c>
      <c r="AM51" s="187">
        <f>+'saisie N3 pr'!AM51</f>
        <v>1</v>
      </c>
      <c r="AN51" s="187">
        <f>+'saisie N3 pr'!AN51</f>
        <v>1</v>
      </c>
      <c r="AO51" s="187">
        <f>+'saisie N3 pr'!AO51</f>
        <v>0</v>
      </c>
      <c r="AP51" s="187">
        <f>+'saisie N3 pr'!AP51</f>
        <v>1</v>
      </c>
      <c r="AQ51" s="187">
        <f t="shared" si="16"/>
        <v>6</v>
      </c>
      <c r="AR51" s="187">
        <v>0</v>
      </c>
      <c r="AS51" s="187">
        <v>0</v>
      </c>
      <c r="AT51" s="187">
        <f>+'saisie N3 pr'!AT51</f>
        <v>0</v>
      </c>
      <c r="AU51" s="243">
        <f>+'saisie N3 pr'!AU51</f>
        <v>6</v>
      </c>
      <c r="AV51" s="243">
        <f>+'saisie N3 pr'!AV51</f>
        <v>1</v>
      </c>
      <c r="AW51" s="243">
        <f>+'saisie N3 pr'!AW51</f>
        <v>0</v>
      </c>
      <c r="AX51" s="243">
        <f>+'saisie N3 pr'!AX51</f>
        <v>0</v>
      </c>
      <c r="AY51" s="243">
        <f t="shared" si="11"/>
        <v>6</v>
      </c>
      <c r="AZ51" s="187">
        <f>+'saisie N3 pr'!BA51</f>
        <v>1</v>
      </c>
      <c r="BA51" s="187">
        <f>+'saisie N3 pr'!BB51</f>
        <v>1</v>
      </c>
      <c r="BB51" s="187">
        <f>+'saisie N3 pr'!BC51</f>
        <v>0</v>
      </c>
    </row>
    <row r="52" spans="1:54" ht="15" customHeight="1">
      <c r="A52" s="187" t="s">
        <v>539</v>
      </c>
      <c r="B52" s="187">
        <f>+'saisie N3 pr'!B52+'saisie N3 pr'!C52</f>
        <v>0</v>
      </c>
      <c r="C52" s="187">
        <f>+'saisie N3 pr'!C52</f>
        <v>0</v>
      </c>
      <c r="D52" s="187">
        <f>+'saisie N3 pr'!D52+'saisie N3 pr'!E52</f>
        <v>0</v>
      </c>
      <c r="E52" s="187">
        <f>+'saisie N3 pr'!E52</f>
        <v>0</v>
      </c>
      <c r="F52" s="187">
        <f>+'saisie N3 pr'!F52+'saisie N3 pr'!G52</f>
        <v>0</v>
      </c>
      <c r="G52" s="187">
        <f>+'saisie N3 pr'!G52</f>
        <v>0</v>
      </c>
      <c r="H52" s="187">
        <f>+'saisie N3 pr'!H52+'saisie N3 pr'!I52</f>
        <v>0</v>
      </c>
      <c r="I52" s="187">
        <f>+'saisie N3 pr'!I52</f>
        <v>0</v>
      </c>
      <c r="J52" s="187">
        <f>+'saisie N3 pr'!J52+'saisie N3 pr'!K52</f>
        <v>0</v>
      </c>
      <c r="K52" s="187">
        <f>+'saisie N3 pr'!K52</f>
        <v>0</v>
      </c>
      <c r="L52" s="187">
        <f>+'saisie N3 pr'!L52+'saisie N3 pr'!M52</f>
        <v>0</v>
      </c>
      <c r="M52" s="187">
        <f>+'saisie N3 pr'!M52</f>
        <v>0</v>
      </c>
      <c r="N52" s="187">
        <f>+'saisie N3 pr'!N52+'saisie N3 pr'!O52</f>
        <v>0</v>
      </c>
      <c r="O52" s="187">
        <f>+'saisie N3 pr'!O52</f>
        <v>0</v>
      </c>
      <c r="P52" s="189">
        <f t="shared" si="12"/>
        <v>0</v>
      </c>
      <c r="Q52" s="189">
        <f t="shared" si="13"/>
        <v>0</v>
      </c>
      <c r="R52" s="187" t="s">
        <v>539</v>
      </c>
      <c r="S52" s="187">
        <f>+'saisie N3 pr'!S52+'saisie N3 pr'!T52</f>
        <v>0</v>
      </c>
      <c r="T52" s="187">
        <f>+'saisie N3 pr'!T52</f>
        <v>0</v>
      </c>
      <c r="U52" s="187">
        <f>+'saisie N3 pr'!U52+'saisie N3 pr'!V52</f>
        <v>0</v>
      </c>
      <c r="V52" s="187">
        <f>+'saisie N3 pr'!V52</f>
        <v>0</v>
      </c>
      <c r="W52" s="187">
        <f>+'saisie N3 pr'!W52+'saisie N3 pr'!X52</f>
        <v>0</v>
      </c>
      <c r="X52" s="187">
        <f>+'saisie N3 pr'!X52</f>
        <v>0</v>
      </c>
      <c r="Y52" s="187">
        <f>+'saisie N3 pr'!Y52+'saisie N3 pr'!Z52</f>
        <v>0</v>
      </c>
      <c r="Z52" s="187">
        <f>+'saisie N3 pr'!Z52</f>
        <v>0</v>
      </c>
      <c r="AA52" s="187">
        <f>+'saisie N3 pr'!AA52+'saisie N3 pr'!AB52</f>
        <v>0</v>
      </c>
      <c r="AB52" s="187">
        <f>+'saisie N3 pr'!AB52</f>
        <v>0</v>
      </c>
      <c r="AC52" s="187">
        <f>+'saisie N3 pr'!AC52+'saisie N3 pr'!AD52</f>
        <v>0</v>
      </c>
      <c r="AD52" s="187">
        <f>+'saisie N3 pr'!AD52</f>
        <v>0</v>
      </c>
      <c r="AE52" s="187">
        <f>+'saisie N3 pr'!AE52+'saisie N3 pr'!AF52</f>
        <v>0</v>
      </c>
      <c r="AF52" s="187">
        <f>+'saisie N3 pr'!AF52</f>
        <v>0</v>
      </c>
      <c r="AG52" s="187">
        <f t="shared" si="14"/>
        <v>0</v>
      </c>
      <c r="AH52" s="187">
        <f t="shared" si="15"/>
        <v>0</v>
      </c>
      <c r="AI52" s="187" t="s">
        <v>539</v>
      </c>
      <c r="AJ52" s="187">
        <f>+'saisie N3 pr'!AJ52</f>
        <v>0</v>
      </c>
      <c r="AK52" s="187">
        <f>+'saisie N3 pr'!AK52</f>
        <v>0</v>
      </c>
      <c r="AL52" s="187">
        <f>+'saisie N3 pr'!AL52</f>
        <v>0</v>
      </c>
      <c r="AM52" s="187">
        <f>+'saisie N3 pr'!AM52</f>
        <v>0</v>
      </c>
      <c r="AN52" s="187">
        <f>+'saisie N3 pr'!AN52</f>
        <v>0</v>
      </c>
      <c r="AO52" s="187">
        <f>+'saisie N3 pr'!AO52</f>
        <v>0</v>
      </c>
      <c r="AP52" s="187">
        <f>+'saisie N3 pr'!AP52</f>
        <v>0</v>
      </c>
      <c r="AQ52" s="187">
        <f t="shared" si="16"/>
        <v>0</v>
      </c>
      <c r="AR52" s="187">
        <f>+'saisie N3 pr'!AR52</f>
        <v>0</v>
      </c>
      <c r="AS52" s="187">
        <f>+'saisie N3 pr'!AS52</f>
        <v>0</v>
      </c>
      <c r="AT52" s="187">
        <f>+'saisie N3 pr'!AT52</f>
        <v>0</v>
      </c>
      <c r="AU52" s="243">
        <f>+'saisie N3 pr'!AU52</f>
        <v>0</v>
      </c>
      <c r="AV52" s="243">
        <f>+'saisie N3 pr'!AV52</f>
        <v>0</v>
      </c>
      <c r="AW52" s="243">
        <f>+'saisie N3 pr'!AW52</f>
        <v>0</v>
      </c>
      <c r="AX52" s="243">
        <f>+'saisie N3 pr'!AX52</f>
        <v>0</v>
      </c>
      <c r="AY52" s="243">
        <f t="shared" si="11"/>
        <v>0</v>
      </c>
      <c r="AZ52" s="243"/>
      <c r="BA52" s="187">
        <f>+'saisie N3 pr'!BB52</f>
        <v>0</v>
      </c>
      <c r="BB52" s="17"/>
    </row>
    <row r="53" spans="1:54" ht="15" customHeight="1">
      <c r="A53" s="403"/>
      <c r="B53" s="403"/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27"/>
      <c r="Q53" s="427"/>
      <c r="R53" s="403"/>
      <c r="S53" s="403"/>
      <c r="T53" s="403"/>
      <c r="U53" s="403"/>
      <c r="V53" s="403"/>
      <c r="W53" s="403"/>
      <c r="X53" s="403"/>
      <c r="Y53" s="403"/>
      <c r="Z53" s="403"/>
      <c r="AA53" s="403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03"/>
      <c r="AU53" s="440"/>
      <c r="AV53" s="440"/>
      <c r="AW53" s="440"/>
      <c r="AX53" s="440"/>
      <c r="AY53" s="440"/>
      <c r="AZ53" s="440"/>
      <c r="BA53" s="403"/>
      <c r="BB53" s="110"/>
    </row>
    <row r="54" spans="1:54" s="157" customFormat="1">
      <c r="A54" s="328" t="s">
        <v>260</v>
      </c>
      <c r="B54" s="328"/>
      <c r="C54" s="328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419"/>
      <c r="Q54" s="419"/>
      <c r="R54" s="328" t="s">
        <v>366</v>
      </c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 t="s">
        <v>1007</v>
      </c>
      <c r="AJ54" s="328"/>
      <c r="AK54" s="328"/>
      <c r="AL54" s="328"/>
      <c r="AM54" s="328"/>
      <c r="AN54" s="328"/>
      <c r="AO54" s="328"/>
      <c r="AP54" s="328"/>
      <c r="AQ54" s="328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50"/>
    </row>
    <row r="55" spans="1:54" s="157" customFormat="1">
      <c r="A55" s="328" t="s">
        <v>998</v>
      </c>
      <c r="B55" s="328"/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419"/>
      <c r="Q55" s="419"/>
      <c r="R55" s="328" t="s">
        <v>998</v>
      </c>
      <c r="S55" s="328"/>
      <c r="T55" s="328"/>
      <c r="U55" s="328"/>
      <c r="V55" s="328"/>
      <c r="W55" s="328"/>
      <c r="X55" s="328"/>
      <c r="Y55" s="328"/>
      <c r="Z55" s="328"/>
      <c r="AA55" s="328"/>
      <c r="AB55" s="328"/>
      <c r="AC55" s="328"/>
      <c r="AD55" s="328"/>
      <c r="AE55" s="328"/>
      <c r="AF55" s="328"/>
      <c r="AG55" s="328"/>
      <c r="AH55" s="328"/>
      <c r="AI55" s="328" t="s">
        <v>235</v>
      </c>
      <c r="AJ55" s="328"/>
      <c r="AK55" s="328"/>
      <c r="AL55" s="328"/>
      <c r="AM55" s="328"/>
      <c r="AN55" s="328"/>
      <c r="AO55" s="328"/>
      <c r="AP55" s="328"/>
      <c r="AQ55" s="328"/>
      <c r="AR55" s="328"/>
      <c r="AS55" s="328"/>
      <c r="AT55" s="328"/>
      <c r="AU55" s="245"/>
      <c r="AV55" s="245"/>
      <c r="AW55" s="245"/>
      <c r="AX55" s="245"/>
      <c r="AY55" s="245"/>
      <c r="AZ55" s="245"/>
      <c r="BA55" s="328"/>
      <c r="BB55" s="50"/>
    </row>
    <row r="56" spans="1:54" s="157" customFormat="1">
      <c r="A56" s="328" t="s">
        <v>1</v>
      </c>
      <c r="B56" s="328"/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419"/>
      <c r="Q56" s="419"/>
      <c r="R56" s="328" t="s">
        <v>1</v>
      </c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 t="s">
        <v>1</v>
      </c>
      <c r="AJ56" s="328"/>
      <c r="AK56" s="328"/>
      <c r="AL56" s="328"/>
      <c r="AM56" s="328"/>
      <c r="AN56" s="328"/>
      <c r="AO56" s="328"/>
      <c r="AP56" s="328"/>
      <c r="AQ56" s="328"/>
      <c r="AR56" s="328"/>
      <c r="AS56" s="328"/>
      <c r="AT56" s="328"/>
      <c r="AU56" s="245"/>
      <c r="AV56" s="245"/>
      <c r="AW56" s="245"/>
      <c r="AX56" s="245"/>
      <c r="AY56" s="245"/>
      <c r="AZ56" s="245"/>
      <c r="BA56" s="328"/>
      <c r="BB56" s="50"/>
    </row>
    <row r="57" spans="1:54">
      <c r="A57" s="398"/>
      <c r="B57" s="398"/>
      <c r="C57" s="398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398"/>
      <c r="AC57" s="398"/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  <c r="AO57" s="398"/>
      <c r="AP57" s="398"/>
      <c r="AQ57" s="398"/>
      <c r="AR57" s="398"/>
      <c r="AS57" s="398"/>
      <c r="AT57" s="398"/>
      <c r="AU57" s="436"/>
      <c r="AV57" s="436"/>
      <c r="AW57" s="436"/>
      <c r="AX57" s="436"/>
      <c r="AY57" s="245"/>
      <c r="AZ57" s="245"/>
      <c r="BA57" s="328"/>
    </row>
    <row r="58" spans="1:54">
      <c r="A58" s="399" t="s">
        <v>430</v>
      </c>
      <c r="B58" s="398"/>
      <c r="C58" s="398"/>
      <c r="D58" s="398"/>
      <c r="E58" s="398"/>
      <c r="F58" s="398"/>
      <c r="G58" s="398"/>
      <c r="H58" s="398"/>
      <c r="I58" s="398"/>
      <c r="J58" s="398"/>
      <c r="K58" s="398"/>
      <c r="L58" s="398"/>
      <c r="M58" s="398"/>
      <c r="N58" s="421" t="s">
        <v>376</v>
      </c>
      <c r="O58" s="328"/>
      <c r="R58" s="399" t="s">
        <v>430</v>
      </c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421" t="s">
        <v>376</v>
      </c>
      <c r="AF58" s="328"/>
      <c r="AG58" s="398"/>
      <c r="AH58" s="398"/>
      <c r="AI58" s="399" t="s">
        <v>430</v>
      </c>
      <c r="AJ58" s="398"/>
      <c r="AK58" s="398"/>
      <c r="AL58" s="398"/>
      <c r="AM58" s="398"/>
      <c r="AN58" s="398"/>
      <c r="AO58" s="398"/>
      <c r="AP58" s="398"/>
      <c r="AQ58" s="398"/>
      <c r="AR58" s="398"/>
      <c r="AS58" s="398"/>
      <c r="AT58" s="398"/>
      <c r="AU58" s="436"/>
      <c r="AV58" s="436"/>
      <c r="AW58" s="436"/>
      <c r="AX58" s="437"/>
      <c r="AY58" s="437" t="s">
        <v>376</v>
      </c>
      <c r="AZ58" s="245"/>
      <c r="BA58" s="328"/>
    </row>
    <row r="59" spans="1:54">
      <c r="A59" s="399"/>
      <c r="B59" s="398"/>
      <c r="C59" s="398"/>
      <c r="D59" s="398"/>
      <c r="E59" s="398"/>
      <c r="F59" s="398"/>
      <c r="G59" s="398"/>
      <c r="H59" s="398"/>
      <c r="I59" s="398"/>
      <c r="J59" s="398"/>
      <c r="K59" s="398"/>
      <c r="L59" s="398"/>
      <c r="M59" s="398"/>
      <c r="N59" s="421"/>
      <c r="O59" s="328"/>
      <c r="R59" s="399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398"/>
      <c r="AD59" s="398"/>
      <c r="AE59" s="421"/>
      <c r="AF59" s="328"/>
      <c r="AG59" s="398"/>
      <c r="AH59" s="398"/>
      <c r="AI59" s="399"/>
      <c r="AJ59" s="398"/>
      <c r="AK59" s="398"/>
      <c r="AL59" s="398"/>
      <c r="AM59" s="398"/>
      <c r="AN59" s="398"/>
      <c r="AO59" s="398"/>
      <c r="AP59" s="398"/>
      <c r="AQ59" s="398"/>
      <c r="AR59" s="398"/>
      <c r="AS59" s="398"/>
      <c r="AT59" s="398"/>
      <c r="AU59" s="436"/>
      <c r="AV59" s="436"/>
      <c r="AW59" s="436"/>
      <c r="AX59" s="437"/>
      <c r="AY59" s="245"/>
      <c r="AZ59" s="245"/>
      <c r="BA59" s="398"/>
    </row>
    <row r="60" spans="1:54" ht="16.5" customHeight="1">
      <c r="A60" s="185"/>
      <c r="B60" s="424" t="s">
        <v>585</v>
      </c>
      <c r="C60" s="425"/>
      <c r="D60" s="424" t="s">
        <v>586</v>
      </c>
      <c r="E60" s="425"/>
      <c r="F60" s="424" t="s">
        <v>587</v>
      </c>
      <c r="G60" s="425"/>
      <c r="H60" s="424" t="s">
        <v>588</v>
      </c>
      <c r="I60" s="425"/>
      <c r="J60" s="424" t="s">
        <v>589</v>
      </c>
      <c r="K60" s="425"/>
      <c r="L60" s="424" t="s">
        <v>590</v>
      </c>
      <c r="M60" s="425"/>
      <c r="N60" s="424" t="s">
        <v>591</v>
      </c>
      <c r="O60" s="425"/>
      <c r="P60" s="422" t="s">
        <v>377</v>
      </c>
      <c r="Q60" s="423"/>
      <c r="R60" s="185"/>
      <c r="S60" s="424" t="s">
        <v>585</v>
      </c>
      <c r="T60" s="425"/>
      <c r="U60" s="424" t="s">
        <v>586</v>
      </c>
      <c r="V60" s="425"/>
      <c r="W60" s="424" t="s">
        <v>587</v>
      </c>
      <c r="X60" s="425"/>
      <c r="Y60" s="424" t="s">
        <v>588</v>
      </c>
      <c r="Z60" s="425"/>
      <c r="AA60" s="424" t="s">
        <v>589</v>
      </c>
      <c r="AB60" s="425"/>
      <c r="AC60" s="424" t="s">
        <v>590</v>
      </c>
      <c r="AD60" s="425"/>
      <c r="AE60" s="424" t="s">
        <v>591</v>
      </c>
      <c r="AF60" s="425"/>
      <c r="AG60" s="424" t="s">
        <v>377</v>
      </c>
      <c r="AH60" s="425"/>
      <c r="AI60" s="13"/>
      <c r="AJ60" s="1089" t="s">
        <v>592</v>
      </c>
      <c r="AK60" s="1090"/>
      <c r="AL60" s="1090"/>
      <c r="AM60" s="1090"/>
      <c r="AN60" s="1090"/>
      <c r="AO60" s="1090"/>
      <c r="AP60" s="1090"/>
      <c r="AQ60" s="1091"/>
      <c r="AR60" s="244" t="s">
        <v>384</v>
      </c>
      <c r="AS60" s="251"/>
      <c r="AT60" s="250"/>
      <c r="AU60" s="244" t="s">
        <v>385</v>
      </c>
      <c r="AV60" s="251"/>
      <c r="AW60" s="251"/>
      <c r="AX60" s="251"/>
      <c r="AY60" s="250"/>
      <c r="AZ60" s="252" t="s">
        <v>386</v>
      </c>
      <c r="BA60" s="815"/>
      <c r="BB60" s="663"/>
    </row>
    <row r="61" spans="1:54" ht="36">
      <c r="A61" s="187" t="s">
        <v>387</v>
      </c>
      <c r="B61" s="169" t="s">
        <v>665</v>
      </c>
      <c r="C61" s="169" t="s">
        <v>389</v>
      </c>
      <c r="D61" s="169" t="s">
        <v>665</v>
      </c>
      <c r="E61" s="169" t="s">
        <v>389</v>
      </c>
      <c r="F61" s="169" t="s">
        <v>665</v>
      </c>
      <c r="G61" s="169" t="s">
        <v>389</v>
      </c>
      <c r="H61" s="169" t="s">
        <v>665</v>
      </c>
      <c r="I61" s="169" t="s">
        <v>389</v>
      </c>
      <c r="J61" s="169" t="s">
        <v>665</v>
      </c>
      <c r="K61" s="169" t="s">
        <v>389</v>
      </c>
      <c r="L61" s="169" t="s">
        <v>665</v>
      </c>
      <c r="M61" s="169" t="s">
        <v>389</v>
      </c>
      <c r="N61" s="169" t="s">
        <v>665</v>
      </c>
      <c r="O61" s="169" t="s">
        <v>389</v>
      </c>
      <c r="P61" s="323" t="s">
        <v>665</v>
      </c>
      <c r="Q61" s="323" t="s">
        <v>389</v>
      </c>
      <c r="R61" s="187" t="s">
        <v>387</v>
      </c>
      <c r="S61" s="169" t="s">
        <v>665</v>
      </c>
      <c r="T61" s="169" t="s">
        <v>389</v>
      </c>
      <c r="U61" s="169" t="s">
        <v>665</v>
      </c>
      <c r="V61" s="169" t="s">
        <v>389</v>
      </c>
      <c r="W61" s="169" t="s">
        <v>665</v>
      </c>
      <c r="X61" s="169" t="s">
        <v>389</v>
      </c>
      <c r="Y61" s="169" t="s">
        <v>665</v>
      </c>
      <c r="Z61" s="169" t="s">
        <v>389</v>
      </c>
      <c r="AA61" s="169" t="s">
        <v>665</v>
      </c>
      <c r="AB61" s="169" t="s">
        <v>389</v>
      </c>
      <c r="AC61" s="169" t="s">
        <v>665</v>
      </c>
      <c r="AD61" s="169" t="s">
        <v>389</v>
      </c>
      <c r="AE61" s="169" t="s">
        <v>665</v>
      </c>
      <c r="AF61" s="169" t="s">
        <v>389</v>
      </c>
      <c r="AG61" s="169" t="s">
        <v>665</v>
      </c>
      <c r="AH61" s="169" t="s">
        <v>389</v>
      </c>
      <c r="AI61" s="647" t="s">
        <v>387</v>
      </c>
      <c r="AJ61" s="649" t="s">
        <v>585</v>
      </c>
      <c r="AK61" s="649" t="s">
        <v>594</v>
      </c>
      <c r="AL61" s="649" t="s">
        <v>595</v>
      </c>
      <c r="AM61" s="649" t="s">
        <v>596</v>
      </c>
      <c r="AN61" s="649" t="s">
        <v>597</v>
      </c>
      <c r="AO61" s="649" t="s">
        <v>598</v>
      </c>
      <c r="AP61" s="649" t="s">
        <v>599</v>
      </c>
      <c r="AQ61" s="648" t="s">
        <v>395</v>
      </c>
      <c r="AR61" s="646" t="s">
        <v>86</v>
      </c>
      <c r="AS61" s="670" t="s">
        <v>9</v>
      </c>
      <c r="AT61" s="636" t="s">
        <v>673</v>
      </c>
      <c r="AU61" s="636" t="s">
        <v>85</v>
      </c>
      <c r="AV61" s="636" t="s">
        <v>81</v>
      </c>
      <c r="AW61" s="618" t="s">
        <v>88</v>
      </c>
      <c r="AX61" s="618" t="s">
        <v>83</v>
      </c>
      <c r="AY61" s="249" t="s">
        <v>377</v>
      </c>
      <c r="AZ61" s="820" t="s">
        <v>111</v>
      </c>
      <c r="BA61" s="631" t="s">
        <v>600</v>
      </c>
      <c r="BB61" s="625" t="s">
        <v>87</v>
      </c>
    </row>
    <row r="62" spans="1:54">
      <c r="A62" s="187"/>
      <c r="B62" s="185"/>
      <c r="C62" s="185"/>
      <c r="D62" s="185"/>
      <c r="E62" s="185"/>
      <c r="F62" s="185"/>
      <c r="G62" s="185"/>
      <c r="H62" s="185"/>
      <c r="I62" s="185"/>
      <c r="J62" s="185"/>
      <c r="K62" s="185"/>
      <c r="L62" s="187"/>
      <c r="M62" s="187"/>
      <c r="N62" s="187"/>
      <c r="O62" s="187"/>
      <c r="P62" s="426"/>
      <c r="Q62" s="426"/>
      <c r="R62" s="187"/>
      <c r="S62" s="185"/>
      <c r="T62" s="185"/>
      <c r="U62" s="185"/>
      <c r="V62" s="185"/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439"/>
      <c r="AV62" s="439"/>
      <c r="AW62" s="439"/>
      <c r="AX62" s="439"/>
      <c r="AY62" s="439"/>
      <c r="AZ62" s="439"/>
      <c r="BA62" s="185"/>
      <c r="BB62" s="13"/>
    </row>
    <row r="63" spans="1:54" s="124" customFormat="1">
      <c r="A63" s="16" t="s">
        <v>407</v>
      </c>
      <c r="B63" s="16">
        <f t="shared" ref="B63:O63" si="17">SUM(B65:B87)</f>
        <v>1342</v>
      </c>
      <c r="C63" s="16">
        <f t="shared" si="17"/>
        <v>664</v>
      </c>
      <c r="D63" s="16">
        <f t="shared" si="17"/>
        <v>351</v>
      </c>
      <c r="E63" s="16">
        <f t="shared" si="17"/>
        <v>223</v>
      </c>
      <c r="F63" s="16">
        <f t="shared" si="17"/>
        <v>92</v>
      </c>
      <c r="G63" s="16">
        <f t="shared" si="17"/>
        <v>48</v>
      </c>
      <c r="H63" s="16">
        <f t="shared" si="17"/>
        <v>312</v>
      </c>
      <c r="I63" s="16">
        <f t="shared" si="17"/>
        <v>144</v>
      </c>
      <c r="J63" s="16">
        <f t="shared" si="17"/>
        <v>906</v>
      </c>
      <c r="K63" s="16">
        <f t="shared" si="17"/>
        <v>493</v>
      </c>
      <c r="L63" s="16">
        <f t="shared" si="17"/>
        <v>40</v>
      </c>
      <c r="M63" s="16">
        <f t="shared" si="17"/>
        <v>14</v>
      </c>
      <c r="N63" s="16">
        <f t="shared" si="17"/>
        <v>219</v>
      </c>
      <c r="O63" s="16">
        <f t="shared" si="17"/>
        <v>93</v>
      </c>
      <c r="P63" s="189">
        <f>SUM(P65:P87)</f>
        <v>3262</v>
      </c>
      <c r="Q63" s="189">
        <f>SUM(Q65:Q87)</f>
        <v>1679</v>
      </c>
      <c r="R63" s="16" t="s">
        <v>407</v>
      </c>
      <c r="S63" s="16">
        <f t="shared" ref="S63:AF63" si="18">SUM(S65:S87)</f>
        <v>155</v>
      </c>
      <c r="T63" s="16">
        <f t="shared" si="18"/>
        <v>93</v>
      </c>
      <c r="U63" s="16">
        <f t="shared" si="18"/>
        <v>28</v>
      </c>
      <c r="V63" s="16">
        <f t="shared" si="18"/>
        <v>20</v>
      </c>
      <c r="W63" s="16">
        <f t="shared" si="18"/>
        <v>8</v>
      </c>
      <c r="X63" s="16">
        <f t="shared" si="18"/>
        <v>5</v>
      </c>
      <c r="Y63" s="16">
        <f t="shared" si="18"/>
        <v>20</v>
      </c>
      <c r="Z63" s="16">
        <f t="shared" si="18"/>
        <v>11</v>
      </c>
      <c r="AA63" s="16">
        <f t="shared" si="18"/>
        <v>317</v>
      </c>
      <c r="AB63" s="16">
        <f t="shared" si="18"/>
        <v>169</v>
      </c>
      <c r="AC63" s="16">
        <f t="shared" si="18"/>
        <v>11</v>
      </c>
      <c r="AD63" s="16">
        <f t="shared" si="18"/>
        <v>2</v>
      </c>
      <c r="AE63" s="16">
        <f t="shared" si="18"/>
        <v>93</v>
      </c>
      <c r="AF63" s="16">
        <f t="shared" si="18"/>
        <v>33</v>
      </c>
      <c r="AG63" s="16">
        <f>SUM(AG65:AG87)</f>
        <v>632</v>
      </c>
      <c r="AH63" s="16">
        <f>SUM(AH65:AH87)</f>
        <v>333</v>
      </c>
      <c r="AI63" s="16" t="s">
        <v>407</v>
      </c>
      <c r="AJ63" s="16">
        <f t="shared" ref="AJ63:BB63" si="19">SUM(AJ65:AJ87)</f>
        <v>34</v>
      </c>
      <c r="AK63" s="16">
        <f t="shared" si="19"/>
        <v>11</v>
      </c>
      <c r="AL63" s="16">
        <f t="shared" si="19"/>
        <v>5</v>
      </c>
      <c r="AM63" s="16">
        <f t="shared" si="19"/>
        <v>13</v>
      </c>
      <c r="AN63" s="16">
        <f t="shared" si="19"/>
        <v>23</v>
      </c>
      <c r="AO63" s="16">
        <f t="shared" si="19"/>
        <v>3</v>
      </c>
      <c r="AP63" s="16">
        <f t="shared" si="19"/>
        <v>6</v>
      </c>
      <c r="AQ63" s="16">
        <f>SUM(AQ65:AQ87)</f>
        <v>95</v>
      </c>
      <c r="AR63" s="16">
        <f t="shared" si="19"/>
        <v>133</v>
      </c>
      <c r="AS63" s="16">
        <f t="shared" si="19"/>
        <v>118</v>
      </c>
      <c r="AT63" s="16">
        <f t="shared" si="19"/>
        <v>25</v>
      </c>
      <c r="AU63" s="46">
        <f t="shared" si="19"/>
        <v>142</v>
      </c>
      <c r="AV63" s="46">
        <f t="shared" si="19"/>
        <v>0</v>
      </c>
      <c r="AW63" s="46">
        <f t="shared" si="19"/>
        <v>0</v>
      </c>
      <c r="AX63" s="46">
        <f t="shared" si="19"/>
        <v>28</v>
      </c>
      <c r="AY63" s="46">
        <f t="shared" si="19"/>
        <v>170</v>
      </c>
      <c r="AZ63" s="46">
        <f t="shared" si="19"/>
        <v>32</v>
      </c>
      <c r="BA63" s="46">
        <f t="shared" si="19"/>
        <v>20</v>
      </c>
      <c r="BB63" s="46">
        <f t="shared" si="19"/>
        <v>12</v>
      </c>
    </row>
    <row r="64" spans="1:54">
      <c r="A64" s="187"/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9"/>
      <c r="Q64" s="189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243"/>
      <c r="AV64" s="243"/>
      <c r="AW64" s="243"/>
      <c r="AX64" s="243"/>
      <c r="AY64" s="243"/>
      <c r="AZ64" s="243"/>
      <c r="BA64" s="187"/>
      <c r="BB64" s="17"/>
    </row>
    <row r="65" spans="1:54" ht="15" customHeight="1">
      <c r="A65" s="187" t="s">
        <v>431</v>
      </c>
      <c r="B65" s="187">
        <f>+'saisie N3 pr'!B66+'saisie N3 pr'!C66</f>
        <v>275</v>
      </c>
      <c r="C65" s="187">
        <f>+'saisie N3 pr'!C66</f>
        <v>173</v>
      </c>
      <c r="D65" s="187">
        <f>+'saisie N3 pr'!D66+'saisie N3 pr'!E66</f>
        <v>102</v>
      </c>
      <c r="E65" s="187">
        <f>+'saisie N3 pr'!E66</f>
        <v>68</v>
      </c>
      <c r="F65" s="187">
        <f>+'saisie N3 pr'!F66+'saisie N3 pr'!G66</f>
        <v>46</v>
      </c>
      <c r="G65" s="187">
        <f>+'saisie N3 pr'!G66</f>
        <v>23</v>
      </c>
      <c r="H65" s="187">
        <f>+'saisie N3 pr'!H66+'saisie N3 pr'!I66</f>
        <v>46</v>
      </c>
      <c r="I65" s="187">
        <f>+'saisie N3 pr'!I66</f>
        <v>18</v>
      </c>
      <c r="J65" s="187">
        <f>+'saisie N3 pr'!J66+'saisie N3 pr'!K66</f>
        <v>239</v>
      </c>
      <c r="K65" s="187">
        <f>+'saisie N3 pr'!K66</f>
        <v>154</v>
      </c>
      <c r="L65" s="187">
        <f>+'saisie N3 pr'!L66+'saisie N3 pr'!M66</f>
        <v>40</v>
      </c>
      <c r="M65" s="187">
        <f>+'saisie N3 pr'!M66</f>
        <v>14</v>
      </c>
      <c r="N65" s="187">
        <f>+'saisie N3 pr'!N66+'saisie N3 pr'!O66</f>
        <v>67</v>
      </c>
      <c r="O65" s="187">
        <f>+'saisie N3 pr'!O66</f>
        <v>35</v>
      </c>
      <c r="P65" s="189">
        <f t="shared" ref="P65:P87" si="20">B65+D65+F65+H65+J65+L65+N65</f>
        <v>815</v>
      </c>
      <c r="Q65" s="189">
        <f t="shared" ref="Q65:Q87" si="21">C65+E65+G65+I65+K65+M65+O65</f>
        <v>485</v>
      </c>
      <c r="R65" s="187" t="s">
        <v>431</v>
      </c>
      <c r="S65" s="187">
        <f>+'saisie N3 pr'!S66+'saisie N3 pr'!T66</f>
        <v>43</v>
      </c>
      <c r="T65" s="187">
        <f>+'saisie N3 pr'!T66</f>
        <v>30</v>
      </c>
      <c r="U65" s="187">
        <f>+'saisie N3 pr'!U66+'saisie N3 pr'!V66</f>
        <v>11</v>
      </c>
      <c r="V65" s="187">
        <f>+'saisie N3 pr'!V66</f>
        <v>9</v>
      </c>
      <c r="W65" s="187">
        <f>+'saisie N3 pr'!W66+'saisie N3 pr'!X66</f>
        <v>6</v>
      </c>
      <c r="X65" s="187">
        <f>+'saisie N3 pr'!X66</f>
        <v>3</v>
      </c>
      <c r="Y65" s="187">
        <f>+'saisie N3 pr'!Y66+'saisie N3 pr'!Z66</f>
        <v>10</v>
      </c>
      <c r="Z65" s="187">
        <f>+'saisie N3 pr'!Z66</f>
        <v>7</v>
      </c>
      <c r="AA65" s="187">
        <f>+'saisie N3 pr'!AA66+'saisie N3 pr'!AB66</f>
        <v>65</v>
      </c>
      <c r="AB65" s="187">
        <f>+'saisie N3 pr'!AB66</f>
        <v>40</v>
      </c>
      <c r="AC65" s="187">
        <f>+'saisie N3 pr'!AC66+'saisie N3 pr'!AD66</f>
        <v>11</v>
      </c>
      <c r="AD65" s="187">
        <f>+'saisie N3 pr'!AD66</f>
        <v>2</v>
      </c>
      <c r="AE65" s="187">
        <f>+'saisie N3 pr'!AE66+'saisie N3 pr'!AF66</f>
        <v>18</v>
      </c>
      <c r="AF65" s="187">
        <f>+'saisie N3 pr'!AF66</f>
        <v>10</v>
      </c>
      <c r="AG65" s="187">
        <f t="shared" ref="AG65:AG87" si="22">S65+U65+W65+Y65+AA65+AC65+AE65</f>
        <v>164</v>
      </c>
      <c r="AH65" s="187">
        <f t="shared" ref="AH65:AH87" si="23">T65+V65+X65+Z65+AB65+AD65+AF65</f>
        <v>101</v>
      </c>
      <c r="AI65" s="187" t="s">
        <v>431</v>
      </c>
      <c r="AJ65" s="187">
        <v>11</v>
      </c>
      <c r="AK65" s="187">
        <v>4</v>
      </c>
      <c r="AL65" s="187">
        <v>3</v>
      </c>
      <c r="AM65" s="187">
        <v>4</v>
      </c>
      <c r="AN65" s="187">
        <v>7</v>
      </c>
      <c r="AO65" s="187">
        <v>3</v>
      </c>
      <c r="AP65" s="187">
        <v>3</v>
      </c>
      <c r="AQ65" s="187">
        <f>SUM(AJ65:AP65)</f>
        <v>35</v>
      </c>
      <c r="AR65" s="187">
        <v>42</v>
      </c>
      <c r="AS65" s="187">
        <v>34</v>
      </c>
      <c r="AT65" s="187">
        <f>+'saisie N3 pr'!AT66</f>
        <v>8</v>
      </c>
      <c r="AU65" s="243">
        <v>34</v>
      </c>
      <c r="AV65" s="243">
        <f>+'saisie N3 pr'!AV66</f>
        <v>0</v>
      </c>
      <c r="AW65" s="243">
        <f>+'saisie N3 pr'!AW66</f>
        <v>0</v>
      </c>
      <c r="AX65" s="243">
        <v>9</v>
      </c>
      <c r="AY65" s="243">
        <f t="shared" ref="AY65:AY88" si="24">+AU65+AX65</f>
        <v>43</v>
      </c>
      <c r="AZ65" s="187">
        <v>12</v>
      </c>
      <c r="BA65" s="187">
        <v>7</v>
      </c>
      <c r="BB65" s="187">
        <v>5</v>
      </c>
    </row>
    <row r="66" spans="1:54" ht="15" customHeight="1">
      <c r="A66" s="187" t="s">
        <v>432</v>
      </c>
      <c r="B66" s="187">
        <f>+'saisie N3 pr'!B67+'saisie N3 pr'!C67</f>
        <v>34</v>
      </c>
      <c r="C66" s="187">
        <f>+'saisie N3 pr'!C67</f>
        <v>22</v>
      </c>
      <c r="D66" s="187">
        <f>+'saisie N3 pr'!D67+'saisie N3 pr'!E67</f>
        <v>0</v>
      </c>
      <c r="E66" s="187">
        <f>+'saisie N3 pr'!E67</f>
        <v>0</v>
      </c>
      <c r="F66" s="187">
        <f>+'saisie N3 pr'!F67+'saisie N3 pr'!G67</f>
        <v>0</v>
      </c>
      <c r="G66" s="187">
        <f>+'saisie N3 pr'!G67</f>
        <v>0</v>
      </c>
      <c r="H66" s="187">
        <f>+'saisie N3 pr'!H67+'saisie N3 pr'!I67</f>
        <v>6</v>
      </c>
      <c r="I66" s="187">
        <f>+'saisie N3 pr'!I67</f>
        <v>2</v>
      </c>
      <c r="J66" s="187">
        <f>+'saisie N3 pr'!J67+'saisie N3 pr'!K67</f>
        <v>12</v>
      </c>
      <c r="K66" s="187">
        <f>+'saisie N3 pr'!K67</f>
        <v>5</v>
      </c>
      <c r="L66" s="187">
        <f>+'saisie N3 pr'!L67+'saisie N3 pr'!M67</f>
        <v>0</v>
      </c>
      <c r="M66" s="187">
        <f>+'saisie N3 pr'!M67</f>
        <v>0</v>
      </c>
      <c r="N66" s="187">
        <f>+'saisie N3 pr'!N67+'saisie N3 pr'!O67</f>
        <v>0</v>
      </c>
      <c r="O66" s="187">
        <f>+'saisie N3 pr'!O67</f>
        <v>0</v>
      </c>
      <c r="P66" s="189">
        <f t="shared" si="20"/>
        <v>52</v>
      </c>
      <c r="Q66" s="189">
        <f t="shared" si="21"/>
        <v>29</v>
      </c>
      <c r="R66" s="187" t="s">
        <v>432</v>
      </c>
      <c r="S66" s="187">
        <f>+'saisie N3 pr'!S67+'saisie N3 pr'!T67</f>
        <v>3</v>
      </c>
      <c r="T66" s="187">
        <f>+'saisie N3 pr'!T67</f>
        <v>0</v>
      </c>
      <c r="U66" s="187">
        <f>+'saisie N3 pr'!U67+'saisie N3 pr'!V67</f>
        <v>0</v>
      </c>
      <c r="V66" s="187">
        <f>+'saisie N3 pr'!V67</f>
        <v>0</v>
      </c>
      <c r="W66" s="187">
        <f>+'saisie N3 pr'!W67+'saisie N3 pr'!X67</f>
        <v>0</v>
      </c>
      <c r="X66" s="187">
        <f>+'saisie N3 pr'!X67</f>
        <v>0</v>
      </c>
      <c r="Y66" s="187">
        <f>+'saisie N3 pr'!Y67+'saisie N3 pr'!Z67</f>
        <v>2</v>
      </c>
      <c r="Z66" s="187">
        <f>+'saisie N3 pr'!Z67</f>
        <v>0</v>
      </c>
      <c r="AA66" s="187">
        <f>+'saisie N3 pr'!AA67+'saisie N3 pr'!AB67</f>
        <v>8</v>
      </c>
      <c r="AB66" s="187">
        <f>+'saisie N3 pr'!AB67</f>
        <v>4</v>
      </c>
      <c r="AC66" s="187">
        <f>+'saisie N3 pr'!AC67+'saisie N3 pr'!AD67</f>
        <v>0</v>
      </c>
      <c r="AD66" s="187">
        <f>+'saisie N3 pr'!AD67</f>
        <v>0</v>
      </c>
      <c r="AE66" s="187">
        <f>+'saisie N3 pr'!AE67+'saisie N3 pr'!AF67</f>
        <v>0</v>
      </c>
      <c r="AF66" s="187">
        <f>+'saisie N3 pr'!AF67</f>
        <v>0</v>
      </c>
      <c r="AG66" s="187">
        <f t="shared" si="22"/>
        <v>13</v>
      </c>
      <c r="AH66" s="187">
        <f t="shared" si="23"/>
        <v>4</v>
      </c>
      <c r="AI66" s="187" t="s">
        <v>432</v>
      </c>
      <c r="AJ66" s="187">
        <v>1</v>
      </c>
      <c r="AK66" s="187">
        <v>0</v>
      </c>
      <c r="AL66" s="187">
        <v>0</v>
      </c>
      <c r="AM66" s="187">
        <v>1</v>
      </c>
      <c r="AN66" s="187">
        <v>1</v>
      </c>
      <c r="AO66" s="187">
        <v>0</v>
      </c>
      <c r="AP66" s="187">
        <v>0</v>
      </c>
      <c r="AQ66" s="187">
        <f t="shared" ref="AQ66:AQ87" si="25">SUM(AJ66:AP66)</f>
        <v>3</v>
      </c>
      <c r="AR66" s="187">
        <v>3</v>
      </c>
      <c r="AS66" s="187">
        <v>3</v>
      </c>
      <c r="AT66" s="187">
        <f>+'saisie N3 pr'!AT67</f>
        <v>0</v>
      </c>
      <c r="AU66" s="243">
        <v>3</v>
      </c>
      <c r="AV66" s="243">
        <f>+'saisie N3 pr'!AV67</f>
        <v>0</v>
      </c>
      <c r="AW66" s="243">
        <f>+'saisie N3 pr'!AW67</f>
        <v>0</v>
      </c>
      <c r="AX66" s="243">
        <v>1</v>
      </c>
      <c r="AY66" s="243">
        <f t="shared" si="24"/>
        <v>4</v>
      </c>
      <c r="AZ66" s="187">
        <v>1</v>
      </c>
      <c r="BA66" s="187">
        <v>1</v>
      </c>
      <c r="BB66" s="187">
        <v>0</v>
      </c>
    </row>
    <row r="67" spans="1:54" ht="15" customHeight="1">
      <c r="A67" s="187" t="s">
        <v>433</v>
      </c>
      <c r="B67" s="187">
        <f>+'saisie N3 pr'!B68+'saisie N3 pr'!C68</f>
        <v>17</v>
      </c>
      <c r="C67" s="187">
        <f>+'saisie N3 pr'!C68</f>
        <v>9</v>
      </c>
      <c r="D67" s="187">
        <f>+'saisie N3 pr'!D68+'saisie N3 pr'!E68</f>
        <v>0</v>
      </c>
      <c r="E67" s="187">
        <f>+'saisie N3 pr'!E68</f>
        <v>0</v>
      </c>
      <c r="F67" s="187">
        <f>+'saisie N3 pr'!F68+'saisie N3 pr'!G68</f>
        <v>0</v>
      </c>
      <c r="G67" s="187">
        <f>+'saisie N3 pr'!G68</f>
        <v>0</v>
      </c>
      <c r="H67" s="187">
        <f>+'saisie N3 pr'!H68+'saisie N3 pr'!I68</f>
        <v>0</v>
      </c>
      <c r="I67" s="187">
        <f>+'saisie N3 pr'!I68</f>
        <v>0</v>
      </c>
      <c r="J67" s="187">
        <f>+'saisie N3 pr'!J68+'saisie N3 pr'!K68</f>
        <v>9</v>
      </c>
      <c r="K67" s="187">
        <f>+'saisie N3 pr'!K68</f>
        <v>2</v>
      </c>
      <c r="L67" s="187">
        <f>+'saisie N3 pr'!L68+'saisie N3 pr'!M68</f>
        <v>0</v>
      </c>
      <c r="M67" s="187">
        <f>+'saisie N3 pr'!M68</f>
        <v>0</v>
      </c>
      <c r="N67" s="187">
        <f>+'saisie N3 pr'!N68+'saisie N3 pr'!O68</f>
        <v>0</v>
      </c>
      <c r="O67" s="187">
        <f>+'saisie N3 pr'!O68</f>
        <v>0</v>
      </c>
      <c r="P67" s="189">
        <f t="shared" si="20"/>
        <v>26</v>
      </c>
      <c r="Q67" s="189">
        <f t="shared" si="21"/>
        <v>11</v>
      </c>
      <c r="R67" s="187" t="s">
        <v>433</v>
      </c>
      <c r="S67" s="187">
        <f>+'saisie N3 pr'!S68+'saisie N3 pr'!T68</f>
        <v>0</v>
      </c>
      <c r="T67" s="187">
        <f>+'saisie N3 pr'!T68</f>
        <v>0</v>
      </c>
      <c r="U67" s="187">
        <f>+'saisie N3 pr'!U68+'saisie N3 pr'!V68</f>
        <v>0</v>
      </c>
      <c r="V67" s="187">
        <f>+'saisie N3 pr'!V68</f>
        <v>0</v>
      </c>
      <c r="W67" s="187">
        <f>+'saisie N3 pr'!W68+'saisie N3 pr'!X68</f>
        <v>0</v>
      </c>
      <c r="X67" s="187">
        <f>+'saisie N3 pr'!X68</f>
        <v>0</v>
      </c>
      <c r="Y67" s="187">
        <f>+'saisie N3 pr'!Y68+'saisie N3 pr'!Z68</f>
        <v>0</v>
      </c>
      <c r="Z67" s="187">
        <f>+'saisie N3 pr'!Z68</f>
        <v>0</v>
      </c>
      <c r="AA67" s="187">
        <f>+'saisie N3 pr'!AA68+'saisie N3 pr'!AB68</f>
        <v>2</v>
      </c>
      <c r="AB67" s="187">
        <f>+'saisie N3 pr'!AB68</f>
        <v>1</v>
      </c>
      <c r="AC67" s="187">
        <f>+'saisie N3 pr'!AC68+'saisie N3 pr'!AD68</f>
        <v>0</v>
      </c>
      <c r="AD67" s="187">
        <f>+'saisie N3 pr'!AD68</f>
        <v>0</v>
      </c>
      <c r="AE67" s="187">
        <f>+'saisie N3 pr'!AE68+'saisie N3 pr'!AF68</f>
        <v>0</v>
      </c>
      <c r="AF67" s="187">
        <f>+'saisie N3 pr'!AF68</f>
        <v>0</v>
      </c>
      <c r="AG67" s="187">
        <f t="shared" si="22"/>
        <v>2</v>
      </c>
      <c r="AH67" s="187">
        <f t="shared" si="23"/>
        <v>1</v>
      </c>
      <c r="AI67" s="187" t="s">
        <v>433</v>
      </c>
      <c r="AJ67" s="187">
        <v>1</v>
      </c>
      <c r="AK67" s="187">
        <v>0</v>
      </c>
      <c r="AL67" s="187">
        <v>0</v>
      </c>
      <c r="AM67" s="187">
        <v>0</v>
      </c>
      <c r="AN67" s="187">
        <v>1</v>
      </c>
      <c r="AO67" s="187">
        <v>0</v>
      </c>
      <c r="AP67" s="187">
        <v>0</v>
      </c>
      <c r="AQ67" s="187">
        <f t="shared" si="25"/>
        <v>2</v>
      </c>
      <c r="AR67" s="187">
        <v>16</v>
      </c>
      <c r="AS67" s="187">
        <v>2</v>
      </c>
      <c r="AT67" s="187">
        <f>+'saisie N3 pr'!AT68</f>
        <v>14</v>
      </c>
      <c r="AU67" s="243">
        <v>13</v>
      </c>
      <c r="AV67" s="243">
        <f>+'saisie N3 pr'!AV68</f>
        <v>0</v>
      </c>
      <c r="AW67" s="243">
        <f>+'saisie N3 pr'!AW68</f>
        <v>0</v>
      </c>
      <c r="AX67" s="243">
        <v>3</v>
      </c>
      <c r="AY67" s="243">
        <f t="shared" si="24"/>
        <v>16</v>
      </c>
      <c r="AZ67" s="187">
        <v>1</v>
      </c>
      <c r="BA67" s="187">
        <v>1</v>
      </c>
      <c r="BB67" s="187">
        <v>0</v>
      </c>
    </row>
    <row r="68" spans="1:54" ht="15" customHeight="1">
      <c r="A68" s="187" t="s">
        <v>434</v>
      </c>
      <c r="B68" s="187">
        <f>+'saisie N3 pr'!B69+'saisie N3 pr'!C69</f>
        <v>0</v>
      </c>
      <c r="C68" s="187">
        <f>+'saisie N3 pr'!C69</f>
        <v>0</v>
      </c>
      <c r="D68" s="187">
        <f>+'saisie N3 pr'!D69+'saisie N3 pr'!E69</f>
        <v>0</v>
      </c>
      <c r="E68" s="187">
        <f>+'saisie N3 pr'!E69</f>
        <v>0</v>
      </c>
      <c r="F68" s="187">
        <f>+'saisie N3 pr'!F69+'saisie N3 pr'!G69</f>
        <v>0</v>
      </c>
      <c r="G68" s="187">
        <f>+'saisie N3 pr'!G69</f>
        <v>0</v>
      </c>
      <c r="H68" s="187">
        <f>+'saisie N3 pr'!H69+'saisie N3 pr'!I69</f>
        <v>0</v>
      </c>
      <c r="I68" s="187">
        <f>+'saisie N3 pr'!I69</f>
        <v>0</v>
      </c>
      <c r="J68" s="187">
        <f>+'saisie N3 pr'!J69+'saisie N3 pr'!K69</f>
        <v>0</v>
      </c>
      <c r="K68" s="187">
        <f>+'saisie N3 pr'!K69</f>
        <v>0</v>
      </c>
      <c r="L68" s="187">
        <f>+'saisie N3 pr'!L69+'saisie N3 pr'!M69</f>
        <v>0</v>
      </c>
      <c r="M68" s="187">
        <f>+'saisie N3 pr'!M69</f>
        <v>0</v>
      </c>
      <c r="N68" s="187">
        <f>+'saisie N3 pr'!N69+'saisie N3 pr'!O69</f>
        <v>0</v>
      </c>
      <c r="O68" s="187">
        <f>+'saisie N3 pr'!O69</f>
        <v>0</v>
      </c>
      <c r="P68" s="189">
        <f t="shared" si="20"/>
        <v>0</v>
      </c>
      <c r="Q68" s="189">
        <f t="shared" si="21"/>
        <v>0</v>
      </c>
      <c r="R68" s="187" t="s">
        <v>434</v>
      </c>
      <c r="S68" s="187">
        <f>+'saisie N3 pr'!S69+'saisie N3 pr'!T69</f>
        <v>0</v>
      </c>
      <c r="T68" s="187">
        <f>+'saisie N3 pr'!T69</f>
        <v>0</v>
      </c>
      <c r="U68" s="187">
        <f>+'saisie N3 pr'!U69+'saisie N3 pr'!V69</f>
        <v>0</v>
      </c>
      <c r="V68" s="187">
        <f>+'saisie N3 pr'!V69</f>
        <v>0</v>
      </c>
      <c r="W68" s="187">
        <f>+'saisie N3 pr'!W69+'saisie N3 pr'!X69</f>
        <v>0</v>
      </c>
      <c r="X68" s="187">
        <f>+'saisie N3 pr'!X69</f>
        <v>0</v>
      </c>
      <c r="Y68" s="187">
        <f>+'saisie N3 pr'!Y69+'saisie N3 pr'!Z69</f>
        <v>0</v>
      </c>
      <c r="Z68" s="187">
        <f>+'saisie N3 pr'!Z69</f>
        <v>0</v>
      </c>
      <c r="AA68" s="187">
        <f>+'saisie N3 pr'!AA69+'saisie N3 pr'!AB69</f>
        <v>0</v>
      </c>
      <c r="AB68" s="187">
        <f>+'saisie N3 pr'!AB69</f>
        <v>0</v>
      </c>
      <c r="AC68" s="187">
        <f>+'saisie N3 pr'!AC69+'saisie N3 pr'!AD69</f>
        <v>0</v>
      </c>
      <c r="AD68" s="187">
        <f>+'saisie N3 pr'!AD69</f>
        <v>0</v>
      </c>
      <c r="AE68" s="187">
        <f>+'saisie N3 pr'!AE69+'saisie N3 pr'!AF69</f>
        <v>0</v>
      </c>
      <c r="AF68" s="187">
        <f>+'saisie N3 pr'!AF69</f>
        <v>0</v>
      </c>
      <c r="AG68" s="187">
        <f t="shared" si="22"/>
        <v>0</v>
      </c>
      <c r="AH68" s="187">
        <f t="shared" si="23"/>
        <v>0</v>
      </c>
      <c r="AI68" s="187" t="s">
        <v>434</v>
      </c>
      <c r="AJ68" s="187"/>
      <c r="AK68" s="187"/>
      <c r="AL68" s="187"/>
      <c r="AM68" s="187"/>
      <c r="AN68" s="187"/>
      <c r="AO68" s="187"/>
      <c r="AP68" s="187"/>
      <c r="AQ68" s="187">
        <f t="shared" si="25"/>
        <v>0</v>
      </c>
      <c r="AR68" s="187"/>
      <c r="AS68" s="187"/>
      <c r="AT68" s="187">
        <f>+'saisie N3 pr'!AT69</f>
        <v>0</v>
      </c>
      <c r="AU68" s="243">
        <v>0</v>
      </c>
      <c r="AV68" s="243">
        <f>+'saisie N3 pr'!AV69</f>
        <v>0</v>
      </c>
      <c r="AW68" s="243">
        <f>+'saisie N3 pr'!AW69</f>
        <v>0</v>
      </c>
      <c r="AX68" s="243">
        <v>0</v>
      </c>
      <c r="AY68" s="243">
        <f t="shared" si="24"/>
        <v>0</v>
      </c>
      <c r="AZ68" s="187">
        <v>0</v>
      </c>
      <c r="BA68" s="187">
        <v>0</v>
      </c>
      <c r="BB68" s="187">
        <v>0</v>
      </c>
    </row>
    <row r="69" spans="1:54" ht="15" customHeight="1">
      <c r="A69" s="187" t="s">
        <v>435</v>
      </c>
      <c r="B69" s="187">
        <f>+'saisie N3 pr'!B70+'saisie N3 pr'!C70</f>
        <v>29</v>
      </c>
      <c r="C69" s="187">
        <f>+'saisie N3 pr'!C70</f>
        <v>11</v>
      </c>
      <c r="D69" s="187">
        <f>+'saisie N3 pr'!D70+'saisie N3 pr'!E70</f>
        <v>41</v>
      </c>
      <c r="E69" s="187">
        <f>+'saisie N3 pr'!E70</f>
        <v>22</v>
      </c>
      <c r="F69" s="187">
        <f>+'saisie N3 pr'!F70+'saisie N3 pr'!G70</f>
        <v>0</v>
      </c>
      <c r="G69" s="187">
        <f>+'saisie N3 pr'!G70</f>
        <v>0</v>
      </c>
      <c r="H69" s="187">
        <f>+'saisie N3 pr'!H70+'saisie N3 pr'!I70</f>
        <v>0</v>
      </c>
      <c r="I69" s="187">
        <f>+'saisie N3 pr'!I70</f>
        <v>0</v>
      </c>
      <c r="J69" s="187">
        <f>+'saisie N3 pr'!J70+'saisie N3 pr'!K70</f>
        <v>32</v>
      </c>
      <c r="K69" s="187">
        <f>+'saisie N3 pr'!K70</f>
        <v>11</v>
      </c>
      <c r="L69" s="187">
        <f>+'saisie N3 pr'!L70+'saisie N3 pr'!M70</f>
        <v>0</v>
      </c>
      <c r="M69" s="187">
        <f>+'saisie N3 pr'!M70</f>
        <v>0</v>
      </c>
      <c r="N69" s="187">
        <f>+'saisie N3 pr'!N70+'saisie N3 pr'!O70</f>
        <v>0</v>
      </c>
      <c r="O69" s="187">
        <f>+'saisie N3 pr'!O70</f>
        <v>0</v>
      </c>
      <c r="P69" s="189">
        <f t="shared" si="20"/>
        <v>102</v>
      </c>
      <c r="Q69" s="189">
        <f t="shared" si="21"/>
        <v>44</v>
      </c>
      <c r="R69" s="187" t="s">
        <v>435</v>
      </c>
      <c r="S69" s="187">
        <f>+'saisie N3 pr'!S70+'saisie N3 pr'!T70</f>
        <v>0</v>
      </c>
      <c r="T69" s="187">
        <f>+'saisie N3 pr'!T70</f>
        <v>0</v>
      </c>
      <c r="U69" s="187">
        <f>+'saisie N3 pr'!U70+'saisie N3 pr'!V70</f>
        <v>10</v>
      </c>
      <c r="V69" s="187">
        <f>+'saisie N3 pr'!V70</f>
        <v>4</v>
      </c>
      <c r="W69" s="187">
        <f>+'saisie N3 pr'!W70+'saisie N3 pr'!X70</f>
        <v>0</v>
      </c>
      <c r="X69" s="187">
        <f>+'saisie N3 pr'!X70</f>
        <v>0</v>
      </c>
      <c r="Y69" s="187">
        <f>+'saisie N3 pr'!Y70+'saisie N3 pr'!Z70</f>
        <v>0</v>
      </c>
      <c r="Z69" s="187">
        <f>+'saisie N3 pr'!Z70</f>
        <v>0</v>
      </c>
      <c r="AA69" s="187">
        <f>+'saisie N3 pr'!AA70+'saisie N3 pr'!AB70</f>
        <v>0</v>
      </c>
      <c r="AB69" s="187">
        <f>+'saisie N3 pr'!AB70</f>
        <v>0</v>
      </c>
      <c r="AC69" s="187">
        <f>+'saisie N3 pr'!AC70+'saisie N3 pr'!AD70</f>
        <v>0</v>
      </c>
      <c r="AD69" s="187">
        <f>+'saisie N3 pr'!AD70</f>
        <v>0</v>
      </c>
      <c r="AE69" s="187">
        <f>+'saisie N3 pr'!AE70+'saisie N3 pr'!AF70</f>
        <v>0</v>
      </c>
      <c r="AF69" s="187">
        <f>+'saisie N3 pr'!AF70</f>
        <v>0</v>
      </c>
      <c r="AG69" s="187">
        <f t="shared" si="22"/>
        <v>10</v>
      </c>
      <c r="AH69" s="187">
        <f t="shared" si="23"/>
        <v>4</v>
      </c>
      <c r="AI69" s="187" t="s">
        <v>435</v>
      </c>
      <c r="AJ69" s="187">
        <v>1</v>
      </c>
      <c r="AK69" s="187">
        <v>1</v>
      </c>
      <c r="AL69" s="187">
        <v>0</v>
      </c>
      <c r="AM69" s="187">
        <v>0</v>
      </c>
      <c r="AN69" s="187">
        <v>1</v>
      </c>
      <c r="AO69" s="187">
        <v>0</v>
      </c>
      <c r="AP69" s="187">
        <v>0</v>
      </c>
      <c r="AQ69" s="187">
        <f t="shared" si="25"/>
        <v>3</v>
      </c>
      <c r="AR69" s="187">
        <v>4</v>
      </c>
      <c r="AS69" s="187">
        <v>4</v>
      </c>
      <c r="AT69" s="187">
        <f>+'saisie N3 pr'!AT70</f>
        <v>0</v>
      </c>
      <c r="AU69" s="243">
        <v>5</v>
      </c>
      <c r="AV69" s="243">
        <f>+'saisie N3 pr'!AV70</f>
        <v>0</v>
      </c>
      <c r="AW69" s="243">
        <f>+'saisie N3 pr'!AW70</f>
        <v>0</v>
      </c>
      <c r="AX69" s="243">
        <v>0</v>
      </c>
      <c r="AY69" s="243">
        <f t="shared" si="24"/>
        <v>5</v>
      </c>
      <c r="AZ69" s="187">
        <v>1</v>
      </c>
      <c r="BA69" s="187">
        <v>1</v>
      </c>
      <c r="BB69" s="187">
        <v>0</v>
      </c>
    </row>
    <row r="70" spans="1:54" ht="15" customHeight="1">
      <c r="A70" s="187" t="s">
        <v>436</v>
      </c>
      <c r="B70" s="187">
        <f>+'saisie N3 pr'!B71+'saisie N3 pr'!C71</f>
        <v>561</v>
      </c>
      <c r="C70" s="187">
        <f>+'saisie N3 pr'!C71</f>
        <v>262</v>
      </c>
      <c r="D70" s="187">
        <f>+'saisie N3 pr'!D71+'saisie N3 pr'!E71</f>
        <v>104</v>
      </c>
      <c r="E70" s="187">
        <f>+'saisie N3 pr'!E71</f>
        <v>68</v>
      </c>
      <c r="F70" s="187">
        <f>+'saisie N3 pr'!F71+'saisie N3 pr'!G71</f>
        <v>0</v>
      </c>
      <c r="G70" s="187">
        <f>+'saisie N3 pr'!G71</f>
        <v>0</v>
      </c>
      <c r="H70" s="187">
        <f>+'saisie N3 pr'!H71+'saisie N3 pr'!I71</f>
        <v>173</v>
      </c>
      <c r="I70" s="187">
        <f>+'saisie N3 pr'!I71</f>
        <v>79</v>
      </c>
      <c r="J70" s="187">
        <f>+'saisie N3 pr'!J71+'saisie N3 pr'!K71</f>
        <v>383</v>
      </c>
      <c r="K70" s="187">
        <f>+'saisie N3 pr'!K71</f>
        <v>213</v>
      </c>
      <c r="L70" s="187">
        <f>+'saisie N3 pr'!L71+'saisie N3 pr'!M71</f>
        <v>0</v>
      </c>
      <c r="M70" s="187">
        <f>+'saisie N3 pr'!M71</f>
        <v>0</v>
      </c>
      <c r="N70" s="187">
        <f>+'saisie N3 pr'!N71+'saisie N3 pr'!O71</f>
        <v>107</v>
      </c>
      <c r="O70" s="187">
        <f>+'saisie N3 pr'!O71</f>
        <v>37</v>
      </c>
      <c r="P70" s="189">
        <f t="shared" si="20"/>
        <v>1328</v>
      </c>
      <c r="Q70" s="189">
        <f t="shared" si="21"/>
        <v>659</v>
      </c>
      <c r="R70" s="187" t="s">
        <v>436</v>
      </c>
      <c r="S70" s="187">
        <f>+'saisie N3 pr'!S71+'saisie N3 pr'!T71</f>
        <v>3</v>
      </c>
      <c r="T70" s="187">
        <f>+'saisie N3 pr'!T71</f>
        <v>2</v>
      </c>
      <c r="U70" s="187">
        <f>+'saisie N3 pr'!U71+'saisie N3 pr'!V71</f>
        <v>4</v>
      </c>
      <c r="V70" s="187">
        <f>+'saisie N3 pr'!V71</f>
        <v>4</v>
      </c>
      <c r="W70" s="187">
        <f>+'saisie N3 pr'!W71+'saisie N3 pr'!X71</f>
        <v>0</v>
      </c>
      <c r="X70" s="187">
        <f>+'saisie N3 pr'!X71</f>
        <v>0</v>
      </c>
      <c r="Y70" s="187">
        <f>+'saisie N3 pr'!Y71+'saisie N3 pr'!Z71</f>
        <v>5</v>
      </c>
      <c r="Z70" s="187">
        <f>+'saisie N3 pr'!Z71</f>
        <v>4</v>
      </c>
      <c r="AA70" s="187">
        <f>+'saisie N3 pr'!AA71+'saisie N3 pr'!AB71</f>
        <v>158</v>
      </c>
      <c r="AB70" s="187">
        <f>+'saisie N3 pr'!AB71</f>
        <v>94</v>
      </c>
      <c r="AC70" s="187">
        <f>+'saisie N3 pr'!AC71+'saisie N3 pr'!AD71</f>
        <v>0</v>
      </c>
      <c r="AD70" s="187">
        <f>+'saisie N3 pr'!AD71</f>
        <v>0</v>
      </c>
      <c r="AE70" s="187">
        <f>+'saisie N3 pr'!AE71+'saisie N3 pr'!AF71</f>
        <v>60</v>
      </c>
      <c r="AF70" s="187">
        <f>+'saisie N3 pr'!AF71</f>
        <v>17</v>
      </c>
      <c r="AG70" s="187">
        <f t="shared" si="22"/>
        <v>230</v>
      </c>
      <c r="AH70" s="187">
        <f t="shared" si="23"/>
        <v>121</v>
      </c>
      <c r="AI70" s="187" t="s">
        <v>436</v>
      </c>
      <c r="AJ70" s="187">
        <v>9</v>
      </c>
      <c r="AK70" s="187">
        <v>2</v>
      </c>
      <c r="AL70" s="187">
        <v>0</v>
      </c>
      <c r="AM70" s="187">
        <v>4</v>
      </c>
      <c r="AN70" s="187">
        <v>6</v>
      </c>
      <c r="AO70" s="187">
        <v>0</v>
      </c>
      <c r="AP70" s="187">
        <v>1</v>
      </c>
      <c r="AQ70" s="187">
        <f t="shared" si="25"/>
        <v>22</v>
      </c>
      <c r="AR70" s="187">
        <v>26</v>
      </c>
      <c r="AS70" s="187">
        <v>25</v>
      </c>
      <c r="AT70" s="187">
        <f>+'saisie N3 pr'!AT71</f>
        <v>1</v>
      </c>
      <c r="AU70" s="243">
        <v>26</v>
      </c>
      <c r="AV70" s="243">
        <f>+'saisie N3 pr'!AV71</f>
        <v>0</v>
      </c>
      <c r="AW70" s="243">
        <f>+'saisie N3 pr'!AW71</f>
        <v>0</v>
      </c>
      <c r="AX70" s="243">
        <v>2</v>
      </c>
      <c r="AY70" s="243">
        <f t="shared" si="24"/>
        <v>28</v>
      </c>
      <c r="AZ70" s="187">
        <v>4</v>
      </c>
      <c r="BA70" s="187">
        <v>3</v>
      </c>
      <c r="BB70" s="187">
        <v>1</v>
      </c>
    </row>
    <row r="71" spans="1:54" ht="15" customHeight="1">
      <c r="A71" s="187" t="s">
        <v>437</v>
      </c>
      <c r="B71" s="187">
        <f>+'saisie N3 pr'!B72+'saisie N3 pr'!C72</f>
        <v>0</v>
      </c>
      <c r="C71" s="187">
        <f>+'saisie N3 pr'!C72</f>
        <v>0</v>
      </c>
      <c r="D71" s="187">
        <f>+'saisie N3 pr'!D72+'saisie N3 pr'!E72</f>
        <v>0</v>
      </c>
      <c r="E71" s="187">
        <f>+'saisie N3 pr'!E72</f>
        <v>0</v>
      </c>
      <c r="F71" s="187">
        <f>+'saisie N3 pr'!F72+'saisie N3 pr'!G72</f>
        <v>0</v>
      </c>
      <c r="G71" s="187">
        <f>+'saisie N3 pr'!G72</f>
        <v>0</v>
      </c>
      <c r="H71" s="187">
        <f>+'saisie N3 pr'!H72+'saisie N3 pr'!I72</f>
        <v>0</v>
      </c>
      <c r="I71" s="187">
        <f>+'saisie N3 pr'!I72</f>
        <v>0</v>
      </c>
      <c r="J71" s="187">
        <f>+'saisie N3 pr'!J72+'saisie N3 pr'!K72</f>
        <v>0</v>
      </c>
      <c r="K71" s="187">
        <f>+'saisie N3 pr'!K72</f>
        <v>0</v>
      </c>
      <c r="L71" s="187">
        <f>+'saisie N3 pr'!L72+'saisie N3 pr'!M72</f>
        <v>0</v>
      </c>
      <c r="M71" s="187">
        <f>+'saisie N3 pr'!M72</f>
        <v>0</v>
      </c>
      <c r="N71" s="187">
        <f>+'saisie N3 pr'!N72+'saisie N3 pr'!O72</f>
        <v>0</v>
      </c>
      <c r="O71" s="187">
        <f>+'saisie N3 pr'!O72</f>
        <v>0</v>
      </c>
      <c r="P71" s="189">
        <f t="shared" si="20"/>
        <v>0</v>
      </c>
      <c r="Q71" s="189">
        <f t="shared" si="21"/>
        <v>0</v>
      </c>
      <c r="R71" s="187" t="s">
        <v>437</v>
      </c>
      <c r="S71" s="187">
        <f>+'saisie N3 pr'!S72+'saisie N3 pr'!T72</f>
        <v>0</v>
      </c>
      <c r="T71" s="187">
        <f>+'saisie N3 pr'!T72</f>
        <v>0</v>
      </c>
      <c r="U71" s="187">
        <f>+'saisie N3 pr'!U72+'saisie N3 pr'!V72</f>
        <v>0</v>
      </c>
      <c r="V71" s="187">
        <f>+'saisie N3 pr'!V72</f>
        <v>0</v>
      </c>
      <c r="W71" s="187">
        <f>+'saisie N3 pr'!W72+'saisie N3 pr'!X72</f>
        <v>0</v>
      </c>
      <c r="X71" s="187">
        <f>+'saisie N3 pr'!X72</f>
        <v>0</v>
      </c>
      <c r="Y71" s="187">
        <f>+'saisie N3 pr'!Y72+'saisie N3 pr'!Z72</f>
        <v>0</v>
      </c>
      <c r="Z71" s="187">
        <f>+'saisie N3 pr'!Z72</f>
        <v>0</v>
      </c>
      <c r="AA71" s="187">
        <f>+'saisie N3 pr'!AA72+'saisie N3 pr'!AB72</f>
        <v>0</v>
      </c>
      <c r="AB71" s="187">
        <f>+'saisie N3 pr'!AB72</f>
        <v>0</v>
      </c>
      <c r="AC71" s="187">
        <f>+'saisie N3 pr'!AC72+'saisie N3 pr'!AD72</f>
        <v>0</v>
      </c>
      <c r="AD71" s="187">
        <f>+'saisie N3 pr'!AD72</f>
        <v>0</v>
      </c>
      <c r="AE71" s="187">
        <f>+'saisie N3 pr'!AE72+'saisie N3 pr'!AF72</f>
        <v>0</v>
      </c>
      <c r="AF71" s="187">
        <f>+'saisie N3 pr'!AF72</f>
        <v>0</v>
      </c>
      <c r="AG71" s="187">
        <f t="shared" si="22"/>
        <v>0</v>
      </c>
      <c r="AH71" s="187">
        <f t="shared" si="23"/>
        <v>0</v>
      </c>
      <c r="AI71" s="187" t="s">
        <v>437</v>
      </c>
      <c r="AJ71" s="187"/>
      <c r="AK71" s="187"/>
      <c r="AL71" s="187"/>
      <c r="AM71" s="187"/>
      <c r="AN71" s="187"/>
      <c r="AO71" s="187"/>
      <c r="AP71" s="187"/>
      <c r="AQ71" s="187">
        <f t="shared" si="25"/>
        <v>0</v>
      </c>
      <c r="AR71" s="187"/>
      <c r="AS71" s="187"/>
      <c r="AT71" s="187">
        <f>+'saisie N3 pr'!AT72</f>
        <v>0</v>
      </c>
      <c r="AU71" s="243">
        <v>0</v>
      </c>
      <c r="AV71" s="243">
        <f>+'saisie N3 pr'!AV72</f>
        <v>0</v>
      </c>
      <c r="AW71" s="243">
        <f>+'saisie N3 pr'!AW72</f>
        <v>0</v>
      </c>
      <c r="AX71" s="243">
        <v>0</v>
      </c>
      <c r="AY71" s="243">
        <f t="shared" si="24"/>
        <v>0</v>
      </c>
      <c r="AZ71" s="187">
        <v>0</v>
      </c>
      <c r="BA71" s="187">
        <v>0</v>
      </c>
      <c r="BB71" s="187">
        <v>0</v>
      </c>
    </row>
    <row r="72" spans="1:54" ht="15" customHeight="1">
      <c r="A72" s="187" t="s">
        <v>438</v>
      </c>
      <c r="B72" s="187">
        <f>+'saisie N3 pr'!B73+'saisie N3 pr'!C73</f>
        <v>102</v>
      </c>
      <c r="C72" s="187">
        <f>+'saisie N3 pr'!C73</f>
        <v>48</v>
      </c>
      <c r="D72" s="187">
        <f>+'saisie N3 pr'!D73+'saisie N3 pr'!E73</f>
        <v>25</v>
      </c>
      <c r="E72" s="187">
        <f>+'saisie N3 pr'!E73</f>
        <v>17</v>
      </c>
      <c r="F72" s="187">
        <f>+'saisie N3 pr'!F73+'saisie N3 pr'!G73</f>
        <v>28</v>
      </c>
      <c r="G72" s="187">
        <f>+'saisie N3 pr'!G73</f>
        <v>15</v>
      </c>
      <c r="H72" s="187">
        <f>+'saisie N3 pr'!H73+'saisie N3 pr'!I73</f>
        <v>35</v>
      </c>
      <c r="I72" s="187">
        <f>+'saisie N3 pr'!I73</f>
        <v>21</v>
      </c>
      <c r="J72" s="187">
        <f>+'saisie N3 pr'!J73+'saisie N3 pr'!K73</f>
        <v>131</v>
      </c>
      <c r="K72" s="187">
        <f>+'saisie N3 pr'!K73</f>
        <v>65</v>
      </c>
      <c r="L72" s="187">
        <f>+'saisie N3 pr'!L73+'saisie N3 pr'!M73</f>
        <v>0</v>
      </c>
      <c r="M72" s="187">
        <f>+'saisie N3 pr'!M73</f>
        <v>0</v>
      </c>
      <c r="N72" s="187">
        <f>+'saisie N3 pr'!N73+'saisie N3 pr'!O73</f>
        <v>15</v>
      </c>
      <c r="O72" s="187">
        <f>+'saisie N3 pr'!O73</f>
        <v>8</v>
      </c>
      <c r="P72" s="189">
        <f t="shared" si="20"/>
        <v>336</v>
      </c>
      <c r="Q72" s="189">
        <f t="shared" si="21"/>
        <v>174</v>
      </c>
      <c r="R72" s="187" t="s">
        <v>438</v>
      </c>
      <c r="S72" s="187">
        <f>+'saisie N3 pr'!S73+'saisie N3 pr'!T73</f>
        <v>1</v>
      </c>
      <c r="T72" s="187">
        <f>+'saisie N3 pr'!T73</f>
        <v>1</v>
      </c>
      <c r="U72" s="187">
        <f>+'saisie N3 pr'!U73+'saisie N3 pr'!V73</f>
        <v>0</v>
      </c>
      <c r="V72" s="187">
        <f>+'saisie N3 pr'!V73</f>
        <v>0</v>
      </c>
      <c r="W72" s="187">
        <f>+'saisie N3 pr'!W73+'saisie N3 pr'!X73</f>
        <v>2</v>
      </c>
      <c r="X72" s="187">
        <f>+'saisie N3 pr'!X73</f>
        <v>2</v>
      </c>
      <c r="Y72" s="187">
        <f>+'saisie N3 pr'!Y73+'saisie N3 pr'!Z73</f>
        <v>1</v>
      </c>
      <c r="Z72" s="187">
        <f>+'saisie N3 pr'!Z73</f>
        <v>0</v>
      </c>
      <c r="AA72" s="187">
        <f>+'saisie N3 pr'!AA73+'saisie N3 pr'!AB73</f>
        <v>44</v>
      </c>
      <c r="AB72" s="187">
        <f>+'saisie N3 pr'!AB73</f>
        <v>17</v>
      </c>
      <c r="AC72" s="187">
        <f>+'saisie N3 pr'!AC73+'saisie N3 pr'!AD73</f>
        <v>0</v>
      </c>
      <c r="AD72" s="187">
        <f>+'saisie N3 pr'!AD73</f>
        <v>0</v>
      </c>
      <c r="AE72" s="187">
        <f>+'saisie N3 pr'!AE73+'saisie N3 pr'!AF73</f>
        <v>3</v>
      </c>
      <c r="AF72" s="187">
        <f>+'saisie N3 pr'!AF73</f>
        <v>2</v>
      </c>
      <c r="AG72" s="187">
        <f t="shared" si="22"/>
        <v>51</v>
      </c>
      <c r="AH72" s="187">
        <f t="shared" si="23"/>
        <v>22</v>
      </c>
      <c r="AI72" s="187" t="s">
        <v>438</v>
      </c>
      <c r="AJ72" s="187">
        <v>4</v>
      </c>
      <c r="AK72" s="187">
        <v>1</v>
      </c>
      <c r="AL72" s="187">
        <v>1</v>
      </c>
      <c r="AM72" s="187">
        <v>2</v>
      </c>
      <c r="AN72" s="187">
        <v>4</v>
      </c>
      <c r="AO72" s="187">
        <v>0</v>
      </c>
      <c r="AP72" s="187">
        <v>1</v>
      </c>
      <c r="AQ72" s="187">
        <f t="shared" si="25"/>
        <v>13</v>
      </c>
      <c r="AR72" s="187">
        <v>10</v>
      </c>
      <c r="AS72" s="187">
        <v>18</v>
      </c>
      <c r="AT72" s="187">
        <f>+'saisie N3 pr'!AT73</f>
        <v>2</v>
      </c>
      <c r="AU72" s="243">
        <v>19</v>
      </c>
      <c r="AV72" s="243">
        <f>+'saisie N3 pr'!AV73</f>
        <v>0</v>
      </c>
      <c r="AW72" s="243">
        <f>+'saisie N3 pr'!AW73</f>
        <v>0</v>
      </c>
      <c r="AX72" s="243">
        <v>5</v>
      </c>
      <c r="AY72" s="243">
        <f t="shared" si="24"/>
        <v>24</v>
      </c>
      <c r="AZ72" s="187">
        <v>6</v>
      </c>
      <c r="BA72" s="187">
        <v>3</v>
      </c>
      <c r="BB72" s="187">
        <v>3</v>
      </c>
    </row>
    <row r="73" spans="1:54" ht="15" customHeight="1">
      <c r="A73" s="187" t="s">
        <v>439</v>
      </c>
      <c r="B73" s="187">
        <f>+'saisie N3 pr'!B74+'saisie N3 pr'!C74</f>
        <v>0</v>
      </c>
      <c r="C73" s="187">
        <f>+'saisie N3 pr'!C74</f>
        <v>0</v>
      </c>
      <c r="D73" s="187">
        <f>+'saisie N3 pr'!D74+'saisie N3 pr'!E74</f>
        <v>0</v>
      </c>
      <c r="E73" s="187">
        <f>+'saisie N3 pr'!E74</f>
        <v>0</v>
      </c>
      <c r="F73" s="187">
        <f>+'saisie N3 pr'!F74+'saisie N3 pr'!G74</f>
        <v>0</v>
      </c>
      <c r="G73" s="187">
        <f>+'saisie N3 pr'!G74</f>
        <v>0</v>
      </c>
      <c r="H73" s="187">
        <f>+'saisie N3 pr'!H74+'saisie N3 pr'!I74</f>
        <v>0</v>
      </c>
      <c r="I73" s="187">
        <f>+'saisie N3 pr'!I74</f>
        <v>0</v>
      </c>
      <c r="J73" s="187">
        <f>+'saisie N3 pr'!J74+'saisie N3 pr'!K74</f>
        <v>0</v>
      </c>
      <c r="K73" s="187">
        <f>+'saisie N3 pr'!K74</f>
        <v>0</v>
      </c>
      <c r="L73" s="187">
        <f>+'saisie N3 pr'!L74+'saisie N3 pr'!M74</f>
        <v>0</v>
      </c>
      <c r="M73" s="187">
        <f>+'saisie N3 pr'!M74</f>
        <v>0</v>
      </c>
      <c r="N73" s="187">
        <f>+'saisie N3 pr'!N74+'saisie N3 pr'!O74</f>
        <v>0</v>
      </c>
      <c r="O73" s="187">
        <f>+'saisie N3 pr'!O74</f>
        <v>0</v>
      </c>
      <c r="P73" s="189">
        <f t="shared" si="20"/>
        <v>0</v>
      </c>
      <c r="Q73" s="189">
        <f t="shared" si="21"/>
        <v>0</v>
      </c>
      <c r="R73" s="187" t="s">
        <v>439</v>
      </c>
      <c r="S73" s="187">
        <f>+'saisie N3 pr'!S74+'saisie N3 pr'!T74</f>
        <v>0</v>
      </c>
      <c r="T73" s="187">
        <f>+'saisie N3 pr'!T74</f>
        <v>0</v>
      </c>
      <c r="U73" s="187">
        <f>+'saisie N3 pr'!U74+'saisie N3 pr'!V74</f>
        <v>0</v>
      </c>
      <c r="V73" s="187">
        <f>+'saisie N3 pr'!V74</f>
        <v>0</v>
      </c>
      <c r="W73" s="187">
        <f>+'saisie N3 pr'!W74+'saisie N3 pr'!X74</f>
        <v>0</v>
      </c>
      <c r="X73" s="187">
        <f>+'saisie N3 pr'!X74</f>
        <v>0</v>
      </c>
      <c r="Y73" s="187">
        <f>+'saisie N3 pr'!Y74+'saisie N3 pr'!Z74</f>
        <v>0</v>
      </c>
      <c r="Z73" s="187">
        <f>+'saisie N3 pr'!Z74</f>
        <v>0</v>
      </c>
      <c r="AA73" s="187">
        <f>+'saisie N3 pr'!AA74+'saisie N3 pr'!AB74</f>
        <v>0</v>
      </c>
      <c r="AB73" s="187">
        <f>+'saisie N3 pr'!AB74</f>
        <v>0</v>
      </c>
      <c r="AC73" s="187">
        <f>+'saisie N3 pr'!AC74+'saisie N3 pr'!AD74</f>
        <v>0</v>
      </c>
      <c r="AD73" s="187">
        <f>+'saisie N3 pr'!AD74</f>
        <v>0</v>
      </c>
      <c r="AE73" s="187">
        <f>+'saisie N3 pr'!AE74+'saisie N3 pr'!AF74</f>
        <v>0</v>
      </c>
      <c r="AF73" s="187">
        <f>+'saisie N3 pr'!AF74</f>
        <v>0</v>
      </c>
      <c r="AG73" s="187">
        <f t="shared" si="22"/>
        <v>0</v>
      </c>
      <c r="AH73" s="187">
        <f t="shared" si="23"/>
        <v>0</v>
      </c>
      <c r="AI73" s="187" t="s">
        <v>439</v>
      </c>
      <c r="AJ73" s="187"/>
      <c r="AK73" s="187"/>
      <c r="AL73" s="187"/>
      <c r="AM73" s="187"/>
      <c r="AN73" s="187"/>
      <c r="AO73" s="187"/>
      <c r="AP73" s="187"/>
      <c r="AQ73" s="187">
        <f t="shared" si="25"/>
        <v>0</v>
      </c>
      <c r="AR73" s="187"/>
      <c r="AS73" s="187"/>
      <c r="AT73" s="187">
        <f>+'saisie N3 pr'!AT74</f>
        <v>0</v>
      </c>
      <c r="AU73" s="243">
        <v>0</v>
      </c>
      <c r="AV73" s="243">
        <f>+'saisie N3 pr'!AV74</f>
        <v>0</v>
      </c>
      <c r="AW73" s="243">
        <f>+'saisie N3 pr'!AW74</f>
        <v>0</v>
      </c>
      <c r="AX73" s="243">
        <v>0</v>
      </c>
      <c r="AY73" s="243">
        <f t="shared" si="24"/>
        <v>0</v>
      </c>
      <c r="AZ73" s="187">
        <v>2</v>
      </c>
      <c r="BA73" s="187">
        <v>0</v>
      </c>
      <c r="BB73" s="187">
        <v>2</v>
      </c>
    </row>
    <row r="74" spans="1:54" ht="15" customHeight="1">
      <c r="A74" s="187" t="s">
        <v>440</v>
      </c>
      <c r="B74" s="187">
        <f>+'saisie N3 pr'!B75+'saisie N3 pr'!C75</f>
        <v>0</v>
      </c>
      <c r="C74" s="187">
        <f>+'saisie N3 pr'!C75</f>
        <v>0</v>
      </c>
      <c r="D74" s="187">
        <f>+'saisie N3 pr'!D75+'saisie N3 pr'!E75</f>
        <v>0</v>
      </c>
      <c r="E74" s="187">
        <f>+'saisie N3 pr'!E75</f>
        <v>0</v>
      </c>
      <c r="F74" s="187">
        <f>+'saisie N3 pr'!F75+'saisie N3 pr'!G75</f>
        <v>0</v>
      </c>
      <c r="G74" s="187">
        <f>+'saisie N3 pr'!G75</f>
        <v>0</v>
      </c>
      <c r="H74" s="187">
        <f>+'saisie N3 pr'!H75+'saisie N3 pr'!I75</f>
        <v>0</v>
      </c>
      <c r="I74" s="187">
        <f>+'saisie N3 pr'!I75</f>
        <v>0</v>
      </c>
      <c r="J74" s="187">
        <f>+'saisie N3 pr'!J75+'saisie N3 pr'!K75</f>
        <v>0</v>
      </c>
      <c r="K74" s="187">
        <f>+'saisie N3 pr'!K75</f>
        <v>0</v>
      </c>
      <c r="L74" s="187">
        <f>+'saisie N3 pr'!L75+'saisie N3 pr'!M75</f>
        <v>0</v>
      </c>
      <c r="M74" s="187">
        <f>+'saisie N3 pr'!M75</f>
        <v>0</v>
      </c>
      <c r="N74" s="187">
        <f>+'saisie N3 pr'!N75+'saisie N3 pr'!O75</f>
        <v>0</v>
      </c>
      <c r="O74" s="187">
        <f>+'saisie N3 pr'!O75</f>
        <v>0</v>
      </c>
      <c r="P74" s="189">
        <f t="shared" si="20"/>
        <v>0</v>
      </c>
      <c r="Q74" s="189">
        <f t="shared" si="21"/>
        <v>0</v>
      </c>
      <c r="R74" s="187" t="s">
        <v>440</v>
      </c>
      <c r="S74" s="187">
        <f>+'saisie N3 pr'!S75+'saisie N3 pr'!T75</f>
        <v>0</v>
      </c>
      <c r="T74" s="187">
        <f>+'saisie N3 pr'!T75</f>
        <v>0</v>
      </c>
      <c r="U74" s="187">
        <f>+'saisie N3 pr'!U75+'saisie N3 pr'!V75</f>
        <v>0</v>
      </c>
      <c r="V74" s="187">
        <f>+'saisie N3 pr'!V75</f>
        <v>0</v>
      </c>
      <c r="W74" s="187">
        <f>+'saisie N3 pr'!W75+'saisie N3 pr'!X75</f>
        <v>0</v>
      </c>
      <c r="X74" s="187">
        <f>+'saisie N3 pr'!X75</f>
        <v>0</v>
      </c>
      <c r="Y74" s="187">
        <f>+'saisie N3 pr'!Y75+'saisie N3 pr'!Z75</f>
        <v>0</v>
      </c>
      <c r="Z74" s="187">
        <f>+'saisie N3 pr'!Z75</f>
        <v>0</v>
      </c>
      <c r="AA74" s="187">
        <f>+'saisie N3 pr'!AA75+'saisie N3 pr'!AB75</f>
        <v>0</v>
      </c>
      <c r="AB74" s="187">
        <f>+'saisie N3 pr'!AB75</f>
        <v>0</v>
      </c>
      <c r="AC74" s="187">
        <f>+'saisie N3 pr'!AC75+'saisie N3 pr'!AD75</f>
        <v>0</v>
      </c>
      <c r="AD74" s="187">
        <f>+'saisie N3 pr'!AD75</f>
        <v>0</v>
      </c>
      <c r="AE74" s="187">
        <f>+'saisie N3 pr'!AE75+'saisie N3 pr'!AF75</f>
        <v>0</v>
      </c>
      <c r="AF74" s="187">
        <f>+'saisie N3 pr'!AF75</f>
        <v>0</v>
      </c>
      <c r="AG74" s="187">
        <f t="shared" si="22"/>
        <v>0</v>
      </c>
      <c r="AH74" s="187">
        <f t="shared" si="23"/>
        <v>0</v>
      </c>
      <c r="AI74" s="187" t="s">
        <v>440</v>
      </c>
      <c r="AJ74" s="187"/>
      <c r="AK74" s="187"/>
      <c r="AL74" s="187"/>
      <c r="AM74" s="187"/>
      <c r="AN74" s="187"/>
      <c r="AO74" s="187"/>
      <c r="AP74" s="187"/>
      <c r="AQ74" s="187">
        <f t="shared" si="25"/>
        <v>0</v>
      </c>
      <c r="AR74" s="187"/>
      <c r="AS74" s="187"/>
      <c r="AT74" s="187">
        <f>+'saisie N3 pr'!AT75</f>
        <v>0</v>
      </c>
      <c r="AU74" s="243">
        <v>0</v>
      </c>
      <c r="AV74" s="243">
        <f>+'saisie N3 pr'!AV75</f>
        <v>0</v>
      </c>
      <c r="AW74" s="243">
        <f>+'saisie N3 pr'!AW75</f>
        <v>0</v>
      </c>
      <c r="AX74" s="243">
        <v>0</v>
      </c>
      <c r="AY74" s="243">
        <f t="shared" si="24"/>
        <v>0</v>
      </c>
      <c r="AZ74" s="187">
        <v>0</v>
      </c>
      <c r="BA74" s="187">
        <v>0</v>
      </c>
      <c r="BB74" s="187">
        <v>0</v>
      </c>
    </row>
    <row r="75" spans="1:54" ht="15" customHeight="1">
      <c r="A75" s="187" t="s">
        <v>441</v>
      </c>
      <c r="B75" s="187">
        <f>+'saisie N3 pr'!B76+'saisie N3 pr'!C76</f>
        <v>0</v>
      </c>
      <c r="C75" s="187">
        <f>+'saisie N3 pr'!C76</f>
        <v>0</v>
      </c>
      <c r="D75" s="187">
        <f>+'saisie N3 pr'!D76+'saisie N3 pr'!E76</f>
        <v>0</v>
      </c>
      <c r="E75" s="187">
        <f>+'saisie N3 pr'!E76</f>
        <v>0</v>
      </c>
      <c r="F75" s="187">
        <f>+'saisie N3 pr'!F76+'saisie N3 pr'!G76</f>
        <v>0</v>
      </c>
      <c r="G75" s="187">
        <f>+'saisie N3 pr'!G76</f>
        <v>0</v>
      </c>
      <c r="H75" s="187">
        <f>+'saisie N3 pr'!H76+'saisie N3 pr'!I76</f>
        <v>0</v>
      </c>
      <c r="I75" s="187">
        <f>+'saisie N3 pr'!I76</f>
        <v>0</v>
      </c>
      <c r="J75" s="187">
        <f>+'saisie N3 pr'!J76+'saisie N3 pr'!K76</f>
        <v>0</v>
      </c>
      <c r="K75" s="187">
        <f>+'saisie N3 pr'!K76</f>
        <v>0</v>
      </c>
      <c r="L75" s="187">
        <f>+'saisie N3 pr'!L76+'saisie N3 pr'!M76</f>
        <v>0</v>
      </c>
      <c r="M75" s="187">
        <f>+'saisie N3 pr'!M76</f>
        <v>0</v>
      </c>
      <c r="N75" s="187">
        <f>+'saisie N3 pr'!N76+'saisie N3 pr'!O76</f>
        <v>0</v>
      </c>
      <c r="O75" s="187">
        <f>+'saisie N3 pr'!O76</f>
        <v>0</v>
      </c>
      <c r="P75" s="189">
        <f t="shared" si="20"/>
        <v>0</v>
      </c>
      <c r="Q75" s="189">
        <f t="shared" si="21"/>
        <v>0</v>
      </c>
      <c r="R75" s="187" t="s">
        <v>441</v>
      </c>
      <c r="S75" s="187">
        <f>+'saisie N3 pr'!S76+'saisie N3 pr'!T76</f>
        <v>0</v>
      </c>
      <c r="T75" s="187">
        <f>+'saisie N3 pr'!T76</f>
        <v>0</v>
      </c>
      <c r="U75" s="187">
        <f>+'saisie N3 pr'!U76+'saisie N3 pr'!V76</f>
        <v>0</v>
      </c>
      <c r="V75" s="187">
        <f>+'saisie N3 pr'!V76</f>
        <v>0</v>
      </c>
      <c r="W75" s="187">
        <f>+'saisie N3 pr'!W76+'saisie N3 pr'!X76</f>
        <v>0</v>
      </c>
      <c r="X75" s="187">
        <f>+'saisie N3 pr'!X76</f>
        <v>0</v>
      </c>
      <c r="Y75" s="187">
        <f>+'saisie N3 pr'!Y76+'saisie N3 pr'!Z76</f>
        <v>0</v>
      </c>
      <c r="Z75" s="187">
        <f>+'saisie N3 pr'!Z76</f>
        <v>0</v>
      </c>
      <c r="AA75" s="187">
        <f>+'saisie N3 pr'!AA76+'saisie N3 pr'!AB76</f>
        <v>0</v>
      </c>
      <c r="AB75" s="187">
        <f>+'saisie N3 pr'!AB76</f>
        <v>0</v>
      </c>
      <c r="AC75" s="187">
        <f>+'saisie N3 pr'!AC76+'saisie N3 pr'!AD76</f>
        <v>0</v>
      </c>
      <c r="AD75" s="187">
        <f>+'saisie N3 pr'!AD76</f>
        <v>0</v>
      </c>
      <c r="AE75" s="187">
        <f>+'saisie N3 pr'!AE76+'saisie N3 pr'!AF76</f>
        <v>0</v>
      </c>
      <c r="AF75" s="187">
        <f>+'saisie N3 pr'!AF76</f>
        <v>0</v>
      </c>
      <c r="AG75" s="187">
        <f t="shared" si="22"/>
        <v>0</v>
      </c>
      <c r="AH75" s="187">
        <f t="shared" si="23"/>
        <v>0</v>
      </c>
      <c r="AI75" s="187" t="s">
        <v>441</v>
      </c>
      <c r="AJ75" s="187"/>
      <c r="AK75" s="187"/>
      <c r="AL75" s="187"/>
      <c r="AM75" s="187"/>
      <c r="AN75" s="187"/>
      <c r="AO75" s="187"/>
      <c r="AP75" s="187"/>
      <c r="AQ75" s="187">
        <f t="shared" si="25"/>
        <v>0</v>
      </c>
      <c r="AR75" s="187"/>
      <c r="AS75" s="187"/>
      <c r="AT75" s="187">
        <f>+'saisie N3 pr'!AT76</f>
        <v>0</v>
      </c>
      <c r="AU75" s="243">
        <v>0</v>
      </c>
      <c r="AV75" s="243">
        <f>+'saisie N3 pr'!AV76</f>
        <v>0</v>
      </c>
      <c r="AW75" s="243">
        <f>+'saisie N3 pr'!AW76</f>
        <v>0</v>
      </c>
      <c r="AX75" s="243">
        <v>0</v>
      </c>
      <c r="AY75" s="243">
        <f t="shared" si="24"/>
        <v>0</v>
      </c>
      <c r="AZ75" s="187">
        <v>1</v>
      </c>
      <c r="BA75" s="187">
        <v>0</v>
      </c>
      <c r="BB75" s="187">
        <v>1</v>
      </c>
    </row>
    <row r="76" spans="1:54" ht="15" customHeight="1">
      <c r="A76" s="187" t="s">
        <v>442</v>
      </c>
      <c r="B76" s="187">
        <f>+'saisie N3 pr'!B77+'saisie N3 pr'!C77</f>
        <v>119</v>
      </c>
      <c r="C76" s="187">
        <f>+'saisie N3 pr'!C77</f>
        <v>58</v>
      </c>
      <c r="D76" s="187">
        <f>+'saisie N3 pr'!D77+'saisie N3 pr'!E77</f>
        <v>43</v>
      </c>
      <c r="E76" s="187">
        <f>+'saisie N3 pr'!E77</f>
        <v>30</v>
      </c>
      <c r="F76" s="187">
        <f>+'saisie N3 pr'!F77+'saisie N3 pr'!G77</f>
        <v>0</v>
      </c>
      <c r="G76" s="187">
        <f>+'saisie N3 pr'!G77</f>
        <v>0</v>
      </c>
      <c r="H76" s="187">
        <f>+'saisie N3 pr'!H77+'saisie N3 pr'!I77</f>
        <v>19</v>
      </c>
      <c r="I76" s="187">
        <f>+'saisie N3 pr'!I77</f>
        <v>8</v>
      </c>
      <c r="J76" s="187">
        <f>+'saisie N3 pr'!J77+'saisie N3 pr'!K77</f>
        <v>43</v>
      </c>
      <c r="K76" s="187">
        <f>+'saisie N3 pr'!K77</f>
        <v>19</v>
      </c>
      <c r="L76" s="187">
        <f>+'saisie N3 pr'!L77+'saisie N3 pr'!M77</f>
        <v>0</v>
      </c>
      <c r="M76" s="187">
        <f>+'saisie N3 pr'!M77</f>
        <v>0</v>
      </c>
      <c r="N76" s="187">
        <f>+'saisie N3 pr'!N77+'saisie N3 pr'!O77</f>
        <v>30</v>
      </c>
      <c r="O76" s="187">
        <f>+'saisie N3 pr'!O77</f>
        <v>13</v>
      </c>
      <c r="P76" s="189">
        <f t="shared" si="20"/>
        <v>254</v>
      </c>
      <c r="Q76" s="189">
        <f t="shared" si="21"/>
        <v>128</v>
      </c>
      <c r="R76" s="187" t="s">
        <v>442</v>
      </c>
      <c r="S76" s="187">
        <f>+'saisie N3 pr'!S77+'saisie N3 pr'!T77</f>
        <v>98</v>
      </c>
      <c r="T76" s="187">
        <f>+'saisie N3 pr'!T77</f>
        <v>56</v>
      </c>
      <c r="U76" s="187">
        <f>+'saisie N3 pr'!U77+'saisie N3 pr'!V77</f>
        <v>3</v>
      </c>
      <c r="V76" s="187">
        <f>+'saisie N3 pr'!V77</f>
        <v>3</v>
      </c>
      <c r="W76" s="187">
        <f>+'saisie N3 pr'!W77+'saisie N3 pr'!X77</f>
        <v>0</v>
      </c>
      <c r="X76" s="187">
        <f>+'saisie N3 pr'!X77</f>
        <v>0</v>
      </c>
      <c r="Y76" s="187">
        <f>+'saisie N3 pr'!Y77+'saisie N3 pr'!Z77</f>
        <v>0</v>
      </c>
      <c r="Z76" s="187">
        <f>+'saisie N3 pr'!Z77</f>
        <v>0</v>
      </c>
      <c r="AA76" s="187">
        <f>+'saisie N3 pr'!AA77+'saisie N3 pr'!AB77</f>
        <v>12</v>
      </c>
      <c r="AB76" s="187">
        <f>+'saisie N3 pr'!AB77</f>
        <v>3</v>
      </c>
      <c r="AC76" s="187">
        <f>+'saisie N3 pr'!AC77+'saisie N3 pr'!AD77</f>
        <v>0</v>
      </c>
      <c r="AD76" s="187">
        <f>+'saisie N3 pr'!AD77</f>
        <v>0</v>
      </c>
      <c r="AE76" s="187">
        <f>+'saisie N3 pr'!AE77+'saisie N3 pr'!AF77</f>
        <v>12</v>
      </c>
      <c r="AF76" s="187">
        <f>+'saisie N3 pr'!AF77</f>
        <v>4</v>
      </c>
      <c r="AG76" s="187">
        <f t="shared" si="22"/>
        <v>125</v>
      </c>
      <c r="AH76" s="187">
        <f t="shared" si="23"/>
        <v>66</v>
      </c>
      <c r="AI76" s="187" t="s">
        <v>442</v>
      </c>
      <c r="AJ76" s="187">
        <v>3</v>
      </c>
      <c r="AK76" s="187">
        <v>1</v>
      </c>
      <c r="AL76" s="187">
        <v>0</v>
      </c>
      <c r="AM76" s="187">
        <v>1</v>
      </c>
      <c r="AN76" s="187">
        <v>1</v>
      </c>
      <c r="AO76" s="187">
        <v>0</v>
      </c>
      <c r="AP76" s="187">
        <v>1</v>
      </c>
      <c r="AQ76" s="187">
        <f t="shared" si="25"/>
        <v>7</v>
      </c>
      <c r="AR76" s="187">
        <v>22</v>
      </c>
      <c r="AS76" s="187">
        <v>22</v>
      </c>
      <c r="AT76" s="187">
        <f>+'saisie N3 pr'!AT77</f>
        <v>0</v>
      </c>
      <c r="AU76" s="243">
        <v>14</v>
      </c>
      <c r="AV76" s="243">
        <f>+'saisie N3 pr'!AV77</f>
        <v>0</v>
      </c>
      <c r="AW76" s="243">
        <f>+'saisie N3 pr'!AW77</f>
        <v>0</v>
      </c>
      <c r="AX76" s="243">
        <v>3</v>
      </c>
      <c r="AY76" s="243">
        <f t="shared" si="24"/>
        <v>17</v>
      </c>
      <c r="AZ76" s="187">
        <v>1</v>
      </c>
      <c r="BA76" s="187">
        <v>1</v>
      </c>
      <c r="BB76" s="187">
        <v>0</v>
      </c>
    </row>
    <row r="77" spans="1:54" ht="15" customHeight="1">
      <c r="A77" s="187" t="s">
        <v>443</v>
      </c>
      <c r="B77" s="187">
        <f>+'saisie N3 pr'!B78+'saisie N3 pr'!C78</f>
        <v>0</v>
      </c>
      <c r="C77" s="187">
        <f>+'saisie N3 pr'!C78</f>
        <v>0</v>
      </c>
      <c r="D77" s="187">
        <f>+'saisie N3 pr'!D78+'saisie N3 pr'!E78</f>
        <v>0</v>
      </c>
      <c r="E77" s="187">
        <f>+'saisie N3 pr'!E78</f>
        <v>0</v>
      </c>
      <c r="F77" s="187">
        <f>+'saisie N3 pr'!F78+'saisie N3 pr'!G78</f>
        <v>0</v>
      </c>
      <c r="G77" s="187">
        <f>+'saisie N3 pr'!G78</f>
        <v>0</v>
      </c>
      <c r="H77" s="187">
        <f>+'saisie N3 pr'!H78+'saisie N3 pr'!I78</f>
        <v>0</v>
      </c>
      <c r="I77" s="187">
        <f>+'saisie N3 pr'!I78</f>
        <v>0</v>
      </c>
      <c r="J77" s="187">
        <f>+'saisie N3 pr'!J78+'saisie N3 pr'!K78</f>
        <v>0</v>
      </c>
      <c r="K77" s="187">
        <f>+'saisie N3 pr'!K78</f>
        <v>0</v>
      </c>
      <c r="L77" s="187">
        <f>+'saisie N3 pr'!L78+'saisie N3 pr'!M78</f>
        <v>0</v>
      </c>
      <c r="M77" s="187">
        <f>+'saisie N3 pr'!M78</f>
        <v>0</v>
      </c>
      <c r="N77" s="187">
        <f>+'saisie N3 pr'!N78+'saisie N3 pr'!O78</f>
        <v>0</v>
      </c>
      <c r="O77" s="187">
        <f>+'saisie N3 pr'!O78</f>
        <v>0</v>
      </c>
      <c r="P77" s="189">
        <f t="shared" si="20"/>
        <v>0</v>
      </c>
      <c r="Q77" s="189">
        <f t="shared" si="21"/>
        <v>0</v>
      </c>
      <c r="R77" s="187" t="s">
        <v>443</v>
      </c>
      <c r="S77" s="187">
        <f>+'saisie N3 pr'!S78+'saisie N3 pr'!T78</f>
        <v>0</v>
      </c>
      <c r="T77" s="187">
        <f>+'saisie N3 pr'!T78</f>
        <v>0</v>
      </c>
      <c r="U77" s="187">
        <f>+'saisie N3 pr'!U78+'saisie N3 pr'!V78</f>
        <v>0</v>
      </c>
      <c r="V77" s="187">
        <f>+'saisie N3 pr'!V78</f>
        <v>0</v>
      </c>
      <c r="W77" s="187">
        <f>+'saisie N3 pr'!W78+'saisie N3 pr'!X78</f>
        <v>0</v>
      </c>
      <c r="X77" s="187">
        <f>+'saisie N3 pr'!X78</f>
        <v>0</v>
      </c>
      <c r="Y77" s="187">
        <f>+'saisie N3 pr'!Y78+'saisie N3 pr'!Z78</f>
        <v>0</v>
      </c>
      <c r="Z77" s="187">
        <f>+'saisie N3 pr'!Z78</f>
        <v>0</v>
      </c>
      <c r="AA77" s="187">
        <f>+'saisie N3 pr'!AA78+'saisie N3 pr'!AB78</f>
        <v>0</v>
      </c>
      <c r="AB77" s="187">
        <f>+'saisie N3 pr'!AB78</f>
        <v>0</v>
      </c>
      <c r="AC77" s="187">
        <f>+'saisie N3 pr'!AC78+'saisie N3 pr'!AD78</f>
        <v>0</v>
      </c>
      <c r="AD77" s="187">
        <f>+'saisie N3 pr'!AD78</f>
        <v>0</v>
      </c>
      <c r="AE77" s="187">
        <f>+'saisie N3 pr'!AE78+'saisie N3 pr'!AF78</f>
        <v>0</v>
      </c>
      <c r="AF77" s="187">
        <f>+'saisie N3 pr'!AF78</f>
        <v>0</v>
      </c>
      <c r="AG77" s="187">
        <f t="shared" si="22"/>
        <v>0</v>
      </c>
      <c r="AH77" s="187">
        <f t="shared" si="23"/>
        <v>0</v>
      </c>
      <c r="AI77" s="187" t="s">
        <v>443</v>
      </c>
      <c r="AJ77" s="187"/>
      <c r="AK77" s="187"/>
      <c r="AL77" s="187"/>
      <c r="AM77" s="187"/>
      <c r="AN77" s="187"/>
      <c r="AO77" s="187"/>
      <c r="AP77" s="187"/>
      <c r="AQ77" s="187">
        <f t="shared" si="25"/>
        <v>0</v>
      </c>
      <c r="AR77" s="187"/>
      <c r="AS77" s="187"/>
      <c r="AT77" s="187">
        <f>+'saisie N3 pr'!AT78</f>
        <v>0</v>
      </c>
      <c r="AU77" s="243">
        <v>0</v>
      </c>
      <c r="AV77" s="243">
        <f>+'saisie N3 pr'!AV78</f>
        <v>0</v>
      </c>
      <c r="AW77" s="243">
        <f>+'saisie N3 pr'!AW78</f>
        <v>0</v>
      </c>
      <c r="AX77" s="243">
        <v>0</v>
      </c>
      <c r="AY77" s="243">
        <f t="shared" si="24"/>
        <v>0</v>
      </c>
      <c r="AZ77" s="187">
        <v>0</v>
      </c>
      <c r="BA77" s="187">
        <v>0</v>
      </c>
      <c r="BB77" s="187">
        <v>0</v>
      </c>
    </row>
    <row r="78" spans="1:54" ht="15" customHeight="1">
      <c r="A78" s="187" t="s">
        <v>444</v>
      </c>
      <c r="B78" s="187">
        <f>+'saisie N3 pr'!B79+'saisie N3 pr'!C79</f>
        <v>0</v>
      </c>
      <c r="C78" s="187">
        <f>+'saisie N3 pr'!C79</f>
        <v>0</v>
      </c>
      <c r="D78" s="187">
        <f>+'saisie N3 pr'!D79+'saisie N3 pr'!E79</f>
        <v>0</v>
      </c>
      <c r="E78" s="187">
        <f>+'saisie N3 pr'!E79</f>
        <v>0</v>
      </c>
      <c r="F78" s="187">
        <f>+'saisie N3 pr'!F79+'saisie N3 pr'!G79</f>
        <v>0</v>
      </c>
      <c r="G78" s="187">
        <f>+'saisie N3 pr'!G79</f>
        <v>0</v>
      </c>
      <c r="H78" s="187">
        <f>+'saisie N3 pr'!H79+'saisie N3 pr'!I79</f>
        <v>0</v>
      </c>
      <c r="I78" s="187">
        <f>+'saisie N3 pr'!I79</f>
        <v>0</v>
      </c>
      <c r="J78" s="187">
        <f>+'saisie N3 pr'!J79+'saisie N3 pr'!K79</f>
        <v>0</v>
      </c>
      <c r="K78" s="187">
        <f>+'saisie N3 pr'!K79</f>
        <v>0</v>
      </c>
      <c r="L78" s="187">
        <f>+'saisie N3 pr'!L79+'saisie N3 pr'!M79</f>
        <v>0</v>
      </c>
      <c r="M78" s="187">
        <f>+'saisie N3 pr'!M79</f>
        <v>0</v>
      </c>
      <c r="N78" s="187">
        <f>+'saisie N3 pr'!N79+'saisie N3 pr'!O79</f>
        <v>0</v>
      </c>
      <c r="O78" s="187">
        <f>+'saisie N3 pr'!O79</f>
        <v>0</v>
      </c>
      <c r="P78" s="189">
        <f t="shared" si="20"/>
        <v>0</v>
      </c>
      <c r="Q78" s="189">
        <f t="shared" si="21"/>
        <v>0</v>
      </c>
      <c r="R78" s="187" t="s">
        <v>444</v>
      </c>
      <c r="S78" s="187">
        <f>+'saisie N3 pr'!S79+'saisie N3 pr'!T79</f>
        <v>0</v>
      </c>
      <c r="T78" s="187">
        <f>+'saisie N3 pr'!T79</f>
        <v>0</v>
      </c>
      <c r="U78" s="187">
        <f>+'saisie N3 pr'!U79+'saisie N3 pr'!V79</f>
        <v>0</v>
      </c>
      <c r="V78" s="187">
        <f>+'saisie N3 pr'!V79</f>
        <v>0</v>
      </c>
      <c r="W78" s="187">
        <f>+'saisie N3 pr'!W79+'saisie N3 pr'!X79</f>
        <v>0</v>
      </c>
      <c r="X78" s="187">
        <f>+'saisie N3 pr'!X79</f>
        <v>0</v>
      </c>
      <c r="Y78" s="187">
        <f>+'saisie N3 pr'!Y79+'saisie N3 pr'!Z79</f>
        <v>0</v>
      </c>
      <c r="Z78" s="187">
        <f>+'saisie N3 pr'!Z79</f>
        <v>0</v>
      </c>
      <c r="AA78" s="187">
        <f>+'saisie N3 pr'!AA79+'saisie N3 pr'!AB79</f>
        <v>0</v>
      </c>
      <c r="AB78" s="187">
        <f>+'saisie N3 pr'!AB79</f>
        <v>0</v>
      </c>
      <c r="AC78" s="187">
        <f>+'saisie N3 pr'!AC79+'saisie N3 pr'!AD79</f>
        <v>0</v>
      </c>
      <c r="AD78" s="187">
        <f>+'saisie N3 pr'!AD79</f>
        <v>0</v>
      </c>
      <c r="AE78" s="187">
        <f>+'saisie N3 pr'!AE79+'saisie N3 pr'!AF79</f>
        <v>0</v>
      </c>
      <c r="AF78" s="187">
        <f>+'saisie N3 pr'!AF79</f>
        <v>0</v>
      </c>
      <c r="AG78" s="187">
        <f t="shared" si="22"/>
        <v>0</v>
      </c>
      <c r="AH78" s="187">
        <f t="shared" si="23"/>
        <v>0</v>
      </c>
      <c r="AI78" s="187" t="s">
        <v>444</v>
      </c>
      <c r="AJ78" s="187"/>
      <c r="AK78" s="187"/>
      <c r="AL78" s="187"/>
      <c r="AM78" s="187"/>
      <c r="AN78" s="187"/>
      <c r="AO78" s="187"/>
      <c r="AP78" s="187"/>
      <c r="AQ78" s="187">
        <f t="shared" si="25"/>
        <v>0</v>
      </c>
      <c r="AR78" s="187"/>
      <c r="AS78" s="187"/>
      <c r="AT78" s="187">
        <f>+'saisie N3 pr'!AT79</f>
        <v>0</v>
      </c>
      <c r="AU78" s="243">
        <v>0</v>
      </c>
      <c r="AV78" s="243">
        <f>+'saisie N3 pr'!AV79</f>
        <v>0</v>
      </c>
      <c r="AW78" s="243">
        <f>+'saisie N3 pr'!AW79</f>
        <v>0</v>
      </c>
      <c r="AX78" s="243">
        <v>0</v>
      </c>
      <c r="AY78" s="243">
        <f t="shared" si="24"/>
        <v>0</v>
      </c>
      <c r="AZ78" s="187">
        <v>0</v>
      </c>
      <c r="BA78" s="187">
        <v>0</v>
      </c>
      <c r="BB78" s="187">
        <v>0</v>
      </c>
    </row>
    <row r="79" spans="1:54" ht="15" customHeight="1">
      <c r="A79" s="187" t="s">
        <v>445</v>
      </c>
      <c r="B79" s="187">
        <f>+'saisie N3 pr'!B80+'saisie N3 pr'!C80</f>
        <v>0</v>
      </c>
      <c r="C79" s="187">
        <f>+'saisie N3 pr'!C80</f>
        <v>0</v>
      </c>
      <c r="D79" s="187">
        <f>+'saisie N3 pr'!D80+'saisie N3 pr'!E80</f>
        <v>0</v>
      </c>
      <c r="E79" s="187">
        <f>+'saisie N3 pr'!E80</f>
        <v>0</v>
      </c>
      <c r="F79" s="187">
        <f>+'saisie N3 pr'!F80+'saisie N3 pr'!G80</f>
        <v>0</v>
      </c>
      <c r="G79" s="187">
        <f>+'saisie N3 pr'!G80</f>
        <v>0</v>
      </c>
      <c r="H79" s="187">
        <f>+'saisie N3 pr'!H80+'saisie N3 pr'!I80</f>
        <v>0</v>
      </c>
      <c r="I79" s="187">
        <f>+'saisie N3 pr'!I80</f>
        <v>0</v>
      </c>
      <c r="J79" s="187">
        <f>+'saisie N3 pr'!J80+'saisie N3 pr'!K80</f>
        <v>0</v>
      </c>
      <c r="K79" s="187">
        <f>+'saisie N3 pr'!K80</f>
        <v>0</v>
      </c>
      <c r="L79" s="187">
        <f>+'saisie N3 pr'!L80+'saisie N3 pr'!M80</f>
        <v>0</v>
      </c>
      <c r="M79" s="187">
        <f>+'saisie N3 pr'!M80</f>
        <v>0</v>
      </c>
      <c r="N79" s="187">
        <f>+'saisie N3 pr'!N80+'saisie N3 pr'!O80</f>
        <v>0</v>
      </c>
      <c r="O79" s="187">
        <f>+'saisie N3 pr'!O80</f>
        <v>0</v>
      </c>
      <c r="P79" s="189">
        <f t="shared" si="20"/>
        <v>0</v>
      </c>
      <c r="Q79" s="189">
        <f t="shared" si="21"/>
        <v>0</v>
      </c>
      <c r="R79" s="187" t="s">
        <v>445</v>
      </c>
      <c r="S79" s="187">
        <f>+'saisie N3 pr'!S80+'saisie N3 pr'!T80</f>
        <v>0</v>
      </c>
      <c r="T79" s="187">
        <f>+'saisie N3 pr'!T80</f>
        <v>0</v>
      </c>
      <c r="U79" s="187">
        <f>+'saisie N3 pr'!U80+'saisie N3 pr'!V80</f>
        <v>0</v>
      </c>
      <c r="V79" s="187">
        <f>+'saisie N3 pr'!V80</f>
        <v>0</v>
      </c>
      <c r="W79" s="187">
        <f>+'saisie N3 pr'!W80+'saisie N3 pr'!X80</f>
        <v>0</v>
      </c>
      <c r="X79" s="187">
        <f>+'saisie N3 pr'!X80</f>
        <v>0</v>
      </c>
      <c r="Y79" s="187">
        <f>+'saisie N3 pr'!Y80+'saisie N3 pr'!Z80</f>
        <v>0</v>
      </c>
      <c r="Z79" s="187">
        <f>+'saisie N3 pr'!Z80</f>
        <v>0</v>
      </c>
      <c r="AA79" s="187">
        <f>+'saisie N3 pr'!AA80+'saisie N3 pr'!AB80</f>
        <v>0</v>
      </c>
      <c r="AB79" s="187">
        <f>+'saisie N3 pr'!AB80</f>
        <v>0</v>
      </c>
      <c r="AC79" s="187">
        <f>+'saisie N3 pr'!AC80+'saisie N3 pr'!AD80</f>
        <v>0</v>
      </c>
      <c r="AD79" s="187">
        <f>+'saisie N3 pr'!AD80</f>
        <v>0</v>
      </c>
      <c r="AE79" s="187">
        <f>+'saisie N3 pr'!AE80+'saisie N3 pr'!AF80</f>
        <v>0</v>
      </c>
      <c r="AF79" s="187">
        <f>+'saisie N3 pr'!AF80</f>
        <v>0</v>
      </c>
      <c r="AG79" s="187">
        <f t="shared" si="22"/>
        <v>0</v>
      </c>
      <c r="AH79" s="187">
        <f t="shared" si="23"/>
        <v>0</v>
      </c>
      <c r="AI79" s="187" t="s">
        <v>445</v>
      </c>
      <c r="AJ79" s="187"/>
      <c r="AK79" s="187"/>
      <c r="AL79" s="187"/>
      <c r="AM79" s="187"/>
      <c r="AN79" s="187"/>
      <c r="AO79" s="187"/>
      <c r="AP79" s="187"/>
      <c r="AQ79" s="187">
        <f t="shared" si="25"/>
        <v>0</v>
      </c>
      <c r="AR79" s="187"/>
      <c r="AS79" s="187"/>
      <c r="AT79" s="187">
        <f>+'saisie N3 pr'!AT80</f>
        <v>0</v>
      </c>
      <c r="AU79" s="243">
        <v>0</v>
      </c>
      <c r="AV79" s="243">
        <f>+'saisie N3 pr'!AV80</f>
        <v>0</v>
      </c>
      <c r="AW79" s="243">
        <f>+'saisie N3 pr'!AW80</f>
        <v>0</v>
      </c>
      <c r="AX79" s="243">
        <v>0</v>
      </c>
      <c r="AY79" s="243">
        <f t="shared" si="24"/>
        <v>0</v>
      </c>
      <c r="AZ79" s="187">
        <v>0</v>
      </c>
      <c r="BA79" s="187">
        <v>0</v>
      </c>
      <c r="BB79" s="187">
        <v>0</v>
      </c>
    </row>
    <row r="80" spans="1:54" ht="15" customHeight="1">
      <c r="A80" s="187" t="s">
        <v>446</v>
      </c>
      <c r="B80" s="187">
        <f>+'saisie N3 pr'!B81+'saisie N3 pr'!C81</f>
        <v>151</v>
      </c>
      <c r="C80" s="187">
        <f>+'saisie N3 pr'!C81</f>
        <v>58</v>
      </c>
      <c r="D80" s="187">
        <f>+'saisie N3 pr'!D81+'saisie N3 pr'!E81</f>
        <v>18</v>
      </c>
      <c r="E80" s="187">
        <f>+'saisie N3 pr'!E81</f>
        <v>9</v>
      </c>
      <c r="F80" s="187">
        <f>+'saisie N3 pr'!F81+'saisie N3 pr'!G81</f>
        <v>18</v>
      </c>
      <c r="G80" s="187">
        <f>+'saisie N3 pr'!G81</f>
        <v>10</v>
      </c>
      <c r="H80" s="187">
        <f>+'saisie N3 pr'!H81+'saisie N3 pr'!I81</f>
        <v>33</v>
      </c>
      <c r="I80" s="187">
        <f>+'saisie N3 pr'!I81</f>
        <v>16</v>
      </c>
      <c r="J80" s="187">
        <f>+'saisie N3 pr'!J81+'saisie N3 pr'!K81</f>
        <v>32</v>
      </c>
      <c r="K80" s="187">
        <f>+'saisie N3 pr'!K81</f>
        <v>13</v>
      </c>
      <c r="L80" s="187">
        <f>+'saisie N3 pr'!L81+'saisie N3 pr'!M81</f>
        <v>0</v>
      </c>
      <c r="M80" s="187">
        <f>+'saisie N3 pr'!M81</f>
        <v>0</v>
      </c>
      <c r="N80" s="187">
        <f>+'saisie N3 pr'!N81+'saisie N3 pr'!O81</f>
        <v>0</v>
      </c>
      <c r="O80" s="187">
        <f>+'saisie N3 pr'!O81</f>
        <v>0</v>
      </c>
      <c r="P80" s="189">
        <f t="shared" si="20"/>
        <v>252</v>
      </c>
      <c r="Q80" s="189">
        <f t="shared" si="21"/>
        <v>106</v>
      </c>
      <c r="R80" s="187" t="s">
        <v>446</v>
      </c>
      <c r="S80" s="187">
        <f>+'saisie N3 pr'!S81+'saisie N3 pr'!T81</f>
        <v>6</v>
      </c>
      <c r="T80" s="187">
        <f>+'saisie N3 pr'!T81</f>
        <v>3</v>
      </c>
      <c r="U80" s="187">
        <f>+'saisie N3 pr'!U81+'saisie N3 pr'!V81</f>
        <v>0</v>
      </c>
      <c r="V80" s="187">
        <f>+'saisie N3 pr'!V81</f>
        <v>0</v>
      </c>
      <c r="W80" s="187">
        <f>+'saisie N3 pr'!W81+'saisie N3 pr'!X81</f>
        <v>0</v>
      </c>
      <c r="X80" s="187">
        <f>+'saisie N3 pr'!X81</f>
        <v>0</v>
      </c>
      <c r="Y80" s="187">
        <f>+'saisie N3 pr'!Y81+'saisie N3 pr'!Z81</f>
        <v>2</v>
      </c>
      <c r="Z80" s="187">
        <f>+'saisie N3 pr'!Z81</f>
        <v>0</v>
      </c>
      <c r="AA80" s="187">
        <f>+'saisie N3 pr'!AA81+'saisie N3 pr'!AB81</f>
        <v>19</v>
      </c>
      <c r="AB80" s="187">
        <f>+'saisie N3 pr'!AB81</f>
        <v>8</v>
      </c>
      <c r="AC80" s="187">
        <f>+'saisie N3 pr'!AC81+'saisie N3 pr'!AD81</f>
        <v>0</v>
      </c>
      <c r="AD80" s="187">
        <f>+'saisie N3 pr'!AD81</f>
        <v>0</v>
      </c>
      <c r="AE80" s="187">
        <f>+'saisie N3 pr'!AE81+'saisie N3 pr'!AF81</f>
        <v>0</v>
      </c>
      <c r="AF80" s="187">
        <f>+'saisie N3 pr'!AF81</f>
        <v>0</v>
      </c>
      <c r="AG80" s="187">
        <f t="shared" si="22"/>
        <v>27</v>
      </c>
      <c r="AH80" s="187">
        <f t="shared" si="23"/>
        <v>11</v>
      </c>
      <c r="AI80" s="187" t="s">
        <v>446</v>
      </c>
      <c r="AJ80" s="187">
        <v>3</v>
      </c>
      <c r="AK80" s="187">
        <v>1</v>
      </c>
      <c r="AL80" s="187">
        <v>1</v>
      </c>
      <c r="AM80" s="187">
        <v>1</v>
      </c>
      <c r="AN80" s="187">
        <v>1</v>
      </c>
      <c r="AO80" s="187">
        <v>0</v>
      </c>
      <c r="AP80" s="187">
        <v>0</v>
      </c>
      <c r="AQ80" s="187">
        <f t="shared" si="25"/>
        <v>7</v>
      </c>
      <c r="AR80" s="187">
        <v>7</v>
      </c>
      <c r="AS80" s="187">
        <v>7</v>
      </c>
      <c r="AT80" s="187">
        <f>+'saisie N3 pr'!AT81</f>
        <v>0</v>
      </c>
      <c r="AU80" s="243">
        <v>19</v>
      </c>
      <c r="AV80" s="243">
        <f>+'saisie N3 pr'!AV81</f>
        <v>0</v>
      </c>
      <c r="AW80" s="243">
        <f>+'saisie N3 pr'!AW81</f>
        <v>0</v>
      </c>
      <c r="AX80" s="243">
        <v>4</v>
      </c>
      <c r="AY80" s="243">
        <f t="shared" si="24"/>
        <v>23</v>
      </c>
      <c r="AZ80" s="187">
        <v>2</v>
      </c>
      <c r="BA80" s="187">
        <v>2</v>
      </c>
      <c r="BB80" s="187">
        <v>0</v>
      </c>
    </row>
    <row r="81" spans="1:54" ht="15" customHeight="1">
      <c r="A81" s="187" t="s">
        <v>447</v>
      </c>
      <c r="B81" s="187">
        <f>+'saisie N3 pr'!B82+'saisie N3 pr'!C82</f>
        <v>0</v>
      </c>
      <c r="C81" s="187">
        <f>+'saisie N3 pr'!C82</f>
        <v>0</v>
      </c>
      <c r="D81" s="187">
        <f>+'saisie N3 pr'!D82+'saisie N3 pr'!E82</f>
        <v>0</v>
      </c>
      <c r="E81" s="187">
        <f>+'saisie N3 pr'!E82</f>
        <v>0</v>
      </c>
      <c r="F81" s="187">
        <f>+'saisie N3 pr'!F82+'saisie N3 pr'!G82</f>
        <v>0</v>
      </c>
      <c r="G81" s="187">
        <f>+'saisie N3 pr'!G82</f>
        <v>0</v>
      </c>
      <c r="H81" s="187">
        <f>+'saisie N3 pr'!H82+'saisie N3 pr'!I82</f>
        <v>0</v>
      </c>
      <c r="I81" s="187">
        <f>+'saisie N3 pr'!I82</f>
        <v>0</v>
      </c>
      <c r="J81" s="187">
        <f>+'saisie N3 pr'!J82+'saisie N3 pr'!K82</f>
        <v>0</v>
      </c>
      <c r="K81" s="187">
        <f>+'saisie N3 pr'!K82</f>
        <v>0</v>
      </c>
      <c r="L81" s="187">
        <f>+'saisie N3 pr'!L82+'saisie N3 pr'!M82</f>
        <v>0</v>
      </c>
      <c r="M81" s="187">
        <f>+'saisie N3 pr'!M82</f>
        <v>0</v>
      </c>
      <c r="N81" s="187">
        <f>+'saisie N3 pr'!N82+'saisie N3 pr'!O82</f>
        <v>0</v>
      </c>
      <c r="O81" s="187">
        <f>+'saisie N3 pr'!O82</f>
        <v>0</v>
      </c>
      <c r="P81" s="189">
        <f t="shared" si="20"/>
        <v>0</v>
      </c>
      <c r="Q81" s="189">
        <f t="shared" si="21"/>
        <v>0</v>
      </c>
      <c r="R81" s="187" t="s">
        <v>447</v>
      </c>
      <c r="S81" s="187">
        <f>+'saisie N3 pr'!S82+'saisie N3 pr'!T82</f>
        <v>0</v>
      </c>
      <c r="T81" s="187">
        <f>+'saisie N3 pr'!T82</f>
        <v>0</v>
      </c>
      <c r="U81" s="187">
        <f>+'saisie N3 pr'!U82+'saisie N3 pr'!V82</f>
        <v>0</v>
      </c>
      <c r="V81" s="187">
        <f>+'saisie N3 pr'!V82</f>
        <v>0</v>
      </c>
      <c r="W81" s="187">
        <f>+'saisie N3 pr'!W82+'saisie N3 pr'!X82</f>
        <v>0</v>
      </c>
      <c r="X81" s="187">
        <f>+'saisie N3 pr'!X82</f>
        <v>0</v>
      </c>
      <c r="Y81" s="187">
        <f>+'saisie N3 pr'!Y82+'saisie N3 pr'!Z82</f>
        <v>0</v>
      </c>
      <c r="Z81" s="187">
        <f>+'saisie N3 pr'!Z82</f>
        <v>0</v>
      </c>
      <c r="AA81" s="187">
        <f>+'saisie N3 pr'!AA82+'saisie N3 pr'!AB82</f>
        <v>0</v>
      </c>
      <c r="AB81" s="187">
        <f>+'saisie N3 pr'!AB82</f>
        <v>0</v>
      </c>
      <c r="AC81" s="187">
        <f>+'saisie N3 pr'!AC82+'saisie N3 pr'!AD82</f>
        <v>0</v>
      </c>
      <c r="AD81" s="187">
        <f>+'saisie N3 pr'!AD82</f>
        <v>0</v>
      </c>
      <c r="AE81" s="187">
        <f>+'saisie N3 pr'!AE82+'saisie N3 pr'!AF82</f>
        <v>0</v>
      </c>
      <c r="AF81" s="187">
        <f>+'saisie N3 pr'!AF82</f>
        <v>0</v>
      </c>
      <c r="AG81" s="187">
        <f t="shared" si="22"/>
        <v>0</v>
      </c>
      <c r="AH81" s="187">
        <f t="shared" si="23"/>
        <v>0</v>
      </c>
      <c r="AI81" s="187" t="s">
        <v>447</v>
      </c>
      <c r="AJ81" s="187"/>
      <c r="AK81" s="187"/>
      <c r="AL81" s="187"/>
      <c r="AM81" s="187"/>
      <c r="AN81" s="187"/>
      <c r="AO81" s="187"/>
      <c r="AP81" s="187"/>
      <c r="AQ81" s="187">
        <f t="shared" si="25"/>
        <v>0</v>
      </c>
      <c r="AR81" s="187"/>
      <c r="AS81" s="187"/>
      <c r="AT81" s="187">
        <f>+'saisie N3 pr'!AT82</f>
        <v>0</v>
      </c>
      <c r="AU81" s="243">
        <v>0</v>
      </c>
      <c r="AV81" s="243">
        <f>+'saisie N3 pr'!AV82</f>
        <v>0</v>
      </c>
      <c r="AW81" s="243">
        <f>+'saisie N3 pr'!AW82</f>
        <v>0</v>
      </c>
      <c r="AX81" s="243">
        <v>0</v>
      </c>
      <c r="AY81" s="243">
        <f t="shared" si="24"/>
        <v>0</v>
      </c>
      <c r="AZ81" s="187">
        <v>0</v>
      </c>
      <c r="BA81" s="187">
        <v>0</v>
      </c>
      <c r="BB81" s="187">
        <v>0</v>
      </c>
    </row>
    <row r="82" spans="1:54" ht="15" customHeight="1">
      <c r="A82" s="187" t="s">
        <v>448</v>
      </c>
      <c r="B82" s="187">
        <f>+'saisie N3 pr'!B83+'saisie N3 pr'!C83</f>
        <v>54</v>
      </c>
      <c r="C82" s="187">
        <f>+'saisie N3 pr'!C83</f>
        <v>23</v>
      </c>
      <c r="D82" s="187">
        <f>+'saisie N3 pr'!D83+'saisie N3 pr'!E83</f>
        <v>18</v>
      </c>
      <c r="E82" s="187">
        <f>+'saisie N3 pr'!E83</f>
        <v>9</v>
      </c>
      <c r="F82" s="187">
        <f>+'saisie N3 pr'!F83+'saisie N3 pr'!G83</f>
        <v>0</v>
      </c>
      <c r="G82" s="187">
        <f>+'saisie N3 pr'!G83</f>
        <v>0</v>
      </c>
      <c r="H82" s="187">
        <f>+'saisie N3 pr'!H83+'saisie N3 pr'!I83</f>
        <v>0</v>
      </c>
      <c r="I82" s="187">
        <f>+'saisie N3 pr'!I83</f>
        <v>0</v>
      </c>
      <c r="J82" s="187">
        <f>+'saisie N3 pr'!J83+'saisie N3 pr'!K83</f>
        <v>25</v>
      </c>
      <c r="K82" s="187">
        <f>+'saisie N3 pr'!K83</f>
        <v>11</v>
      </c>
      <c r="L82" s="187">
        <f>+'saisie N3 pr'!L83+'saisie N3 pr'!M83</f>
        <v>0</v>
      </c>
      <c r="M82" s="187">
        <f>+'saisie N3 pr'!M83</f>
        <v>0</v>
      </c>
      <c r="N82" s="187">
        <f>+'saisie N3 pr'!N83+'saisie N3 pr'!O83</f>
        <v>0</v>
      </c>
      <c r="O82" s="187">
        <f>+'saisie N3 pr'!O83</f>
        <v>0</v>
      </c>
      <c r="P82" s="189">
        <f t="shared" si="20"/>
        <v>97</v>
      </c>
      <c r="Q82" s="189">
        <f t="shared" si="21"/>
        <v>43</v>
      </c>
      <c r="R82" s="187" t="s">
        <v>448</v>
      </c>
      <c r="S82" s="187">
        <f>+'saisie N3 pr'!S83+'saisie N3 pr'!T83</f>
        <v>1</v>
      </c>
      <c r="T82" s="187">
        <f>+'saisie N3 pr'!T83</f>
        <v>1</v>
      </c>
      <c r="U82" s="187">
        <f>+'saisie N3 pr'!U83+'saisie N3 pr'!V83</f>
        <v>0</v>
      </c>
      <c r="V82" s="187">
        <f>+'saisie N3 pr'!V83</f>
        <v>0</v>
      </c>
      <c r="W82" s="187">
        <f>+'saisie N3 pr'!W83+'saisie N3 pr'!X83</f>
        <v>0</v>
      </c>
      <c r="X82" s="187">
        <f>+'saisie N3 pr'!X83</f>
        <v>0</v>
      </c>
      <c r="Y82" s="187">
        <f>+'saisie N3 pr'!Y83+'saisie N3 pr'!Z83</f>
        <v>0</v>
      </c>
      <c r="Z82" s="187">
        <f>+'saisie N3 pr'!Z83</f>
        <v>0</v>
      </c>
      <c r="AA82" s="187">
        <f>+'saisie N3 pr'!AA83+'saisie N3 pr'!AB83</f>
        <v>9</v>
      </c>
      <c r="AB82" s="187">
        <f>+'saisie N3 pr'!AB83</f>
        <v>2</v>
      </c>
      <c r="AC82" s="187">
        <f>+'saisie N3 pr'!AC83+'saisie N3 pr'!AD83</f>
        <v>0</v>
      </c>
      <c r="AD82" s="187">
        <f>+'saisie N3 pr'!AD83</f>
        <v>0</v>
      </c>
      <c r="AE82" s="187">
        <f>+'saisie N3 pr'!AE83+'saisie N3 pr'!AF83</f>
        <v>0</v>
      </c>
      <c r="AF82" s="187">
        <f>+'saisie N3 pr'!AF83</f>
        <v>0</v>
      </c>
      <c r="AG82" s="187">
        <f t="shared" si="22"/>
        <v>10</v>
      </c>
      <c r="AH82" s="187">
        <f t="shared" si="23"/>
        <v>3</v>
      </c>
      <c r="AI82" s="187" t="s">
        <v>448</v>
      </c>
      <c r="AJ82" s="187">
        <v>1</v>
      </c>
      <c r="AK82" s="187">
        <v>1</v>
      </c>
      <c r="AL82" s="187">
        <v>0</v>
      </c>
      <c r="AM82" s="187">
        <v>0</v>
      </c>
      <c r="AN82" s="187">
        <v>1</v>
      </c>
      <c r="AO82" s="187">
        <v>0</v>
      </c>
      <c r="AP82" s="187">
        <v>0</v>
      </c>
      <c r="AQ82" s="187">
        <f t="shared" si="25"/>
        <v>3</v>
      </c>
      <c r="AR82" s="187">
        <v>3</v>
      </c>
      <c r="AS82" s="187">
        <v>3</v>
      </c>
      <c r="AT82" s="187">
        <f>+'saisie N3 pr'!AT83</f>
        <v>0</v>
      </c>
      <c r="AU82" s="243">
        <v>9</v>
      </c>
      <c r="AV82" s="243">
        <f>+'saisie N3 pr'!AV83</f>
        <v>0</v>
      </c>
      <c r="AW82" s="243">
        <f>+'saisie N3 pr'!AW83</f>
        <v>0</v>
      </c>
      <c r="AX82" s="243">
        <v>1</v>
      </c>
      <c r="AY82" s="243">
        <f t="shared" si="24"/>
        <v>10</v>
      </c>
      <c r="AZ82" s="187">
        <v>1</v>
      </c>
      <c r="BA82" s="187">
        <v>1</v>
      </c>
      <c r="BB82" s="187">
        <v>0</v>
      </c>
    </row>
    <row r="83" spans="1:54">
      <c r="A83" s="187" t="s">
        <v>449</v>
      </c>
      <c r="B83" s="187">
        <f>+'saisie N3 pr'!B84+'saisie N3 pr'!C84</f>
        <v>0</v>
      </c>
      <c r="C83" s="187">
        <f>+'saisie N3 pr'!C84</f>
        <v>0</v>
      </c>
      <c r="D83" s="187">
        <f>+'saisie N3 pr'!D84+'saisie N3 pr'!E84</f>
        <v>0</v>
      </c>
      <c r="E83" s="187">
        <f>+'saisie N3 pr'!E84</f>
        <v>0</v>
      </c>
      <c r="F83" s="187">
        <f>+'saisie N3 pr'!F84+'saisie N3 pr'!G84</f>
        <v>0</v>
      </c>
      <c r="G83" s="187">
        <f>+'saisie N3 pr'!G84</f>
        <v>0</v>
      </c>
      <c r="H83" s="187">
        <f>+'saisie N3 pr'!H84+'saisie N3 pr'!I84</f>
        <v>0</v>
      </c>
      <c r="I83" s="187">
        <f>+'saisie N3 pr'!I84</f>
        <v>0</v>
      </c>
      <c r="J83" s="187">
        <f>+'saisie N3 pr'!J84+'saisie N3 pr'!K84</f>
        <v>0</v>
      </c>
      <c r="K83" s="187">
        <f>+'saisie N3 pr'!K84</f>
        <v>0</v>
      </c>
      <c r="L83" s="187">
        <f>+'saisie N3 pr'!L84+'saisie N3 pr'!M84</f>
        <v>0</v>
      </c>
      <c r="M83" s="187">
        <f>+'saisie N3 pr'!M84</f>
        <v>0</v>
      </c>
      <c r="N83" s="187">
        <f>+'saisie N3 pr'!N84+'saisie N3 pr'!O84</f>
        <v>0</v>
      </c>
      <c r="O83" s="187">
        <f>+'saisie N3 pr'!O84</f>
        <v>0</v>
      </c>
      <c r="P83" s="189">
        <f t="shared" si="20"/>
        <v>0</v>
      </c>
      <c r="Q83" s="189">
        <f t="shared" si="21"/>
        <v>0</v>
      </c>
      <c r="R83" s="187" t="s">
        <v>449</v>
      </c>
      <c r="S83" s="187">
        <f>+'saisie N3 pr'!S84+'saisie N3 pr'!T84</f>
        <v>0</v>
      </c>
      <c r="T83" s="187">
        <f>+'saisie N3 pr'!T84</f>
        <v>0</v>
      </c>
      <c r="U83" s="187">
        <f>+'saisie N3 pr'!U84+'saisie N3 pr'!V84</f>
        <v>0</v>
      </c>
      <c r="V83" s="187">
        <f>+'saisie N3 pr'!V84</f>
        <v>0</v>
      </c>
      <c r="W83" s="187">
        <f>+'saisie N3 pr'!W84+'saisie N3 pr'!X84</f>
        <v>0</v>
      </c>
      <c r="X83" s="187">
        <f>+'saisie N3 pr'!X84</f>
        <v>0</v>
      </c>
      <c r="Y83" s="187">
        <f>+'saisie N3 pr'!Y84+'saisie N3 pr'!Z84</f>
        <v>0</v>
      </c>
      <c r="Z83" s="187">
        <f>+'saisie N3 pr'!Z84</f>
        <v>0</v>
      </c>
      <c r="AA83" s="187">
        <f>+'saisie N3 pr'!AA84+'saisie N3 pr'!AB84</f>
        <v>0</v>
      </c>
      <c r="AB83" s="187">
        <f>+'saisie N3 pr'!AB84</f>
        <v>0</v>
      </c>
      <c r="AC83" s="187">
        <f>+'saisie N3 pr'!AC84+'saisie N3 pr'!AD84</f>
        <v>0</v>
      </c>
      <c r="AD83" s="187">
        <f>+'saisie N3 pr'!AD84</f>
        <v>0</v>
      </c>
      <c r="AE83" s="187">
        <f>+'saisie N3 pr'!AE84+'saisie N3 pr'!AF84</f>
        <v>0</v>
      </c>
      <c r="AF83" s="187">
        <f>+'saisie N3 pr'!AF84</f>
        <v>0</v>
      </c>
      <c r="AG83" s="187">
        <f t="shared" si="22"/>
        <v>0</v>
      </c>
      <c r="AH83" s="187">
        <f t="shared" si="23"/>
        <v>0</v>
      </c>
      <c r="AI83" s="187" t="s">
        <v>449</v>
      </c>
      <c r="AJ83" s="187"/>
      <c r="AK83" s="187"/>
      <c r="AL83" s="187"/>
      <c r="AM83" s="187"/>
      <c r="AN83" s="187"/>
      <c r="AO83" s="187"/>
      <c r="AP83" s="187"/>
      <c r="AQ83" s="187">
        <f t="shared" si="25"/>
        <v>0</v>
      </c>
      <c r="AR83" s="187">
        <v>0</v>
      </c>
      <c r="AS83" s="187"/>
      <c r="AT83" s="187">
        <f>+'saisie N3 pr'!AT84</f>
        <v>0</v>
      </c>
      <c r="AU83" s="243"/>
      <c r="AV83" s="243">
        <f>+'saisie N3 pr'!AV84</f>
        <v>0</v>
      </c>
      <c r="AW83" s="243"/>
      <c r="AX83" s="243"/>
      <c r="AY83" s="243">
        <f t="shared" si="24"/>
        <v>0</v>
      </c>
      <c r="AZ83" s="187">
        <v>0</v>
      </c>
      <c r="BA83" s="187">
        <v>0</v>
      </c>
      <c r="BB83" s="187">
        <v>0</v>
      </c>
    </row>
    <row r="84" spans="1:54">
      <c r="A84" s="187" t="s">
        <v>450</v>
      </c>
      <c r="B84" s="187">
        <f>+'saisie N3 pr'!B85+'saisie N3 pr'!C85</f>
        <v>0</v>
      </c>
      <c r="C84" s="187">
        <f>+'saisie N3 pr'!C85</f>
        <v>0</v>
      </c>
      <c r="D84" s="187">
        <f>+'saisie N3 pr'!D85+'saisie N3 pr'!E85</f>
        <v>0</v>
      </c>
      <c r="E84" s="187">
        <f>+'saisie N3 pr'!E85</f>
        <v>0</v>
      </c>
      <c r="F84" s="187">
        <f>+'saisie N3 pr'!F85+'saisie N3 pr'!G85</f>
        <v>0</v>
      </c>
      <c r="G84" s="187">
        <f>+'saisie N3 pr'!G85</f>
        <v>0</v>
      </c>
      <c r="H84" s="187">
        <f>+'saisie N3 pr'!H85+'saisie N3 pr'!I85</f>
        <v>0</v>
      </c>
      <c r="I84" s="187">
        <f>+'saisie N3 pr'!I85</f>
        <v>0</v>
      </c>
      <c r="J84" s="187">
        <f>+'saisie N3 pr'!J85+'saisie N3 pr'!K85</f>
        <v>0</v>
      </c>
      <c r="K84" s="187">
        <f>+'saisie N3 pr'!K85</f>
        <v>0</v>
      </c>
      <c r="L84" s="187">
        <f>+'saisie N3 pr'!L85+'saisie N3 pr'!M85</f>
        <v>0</v>
      </c>
      <c r="M84" s="187">
        <f>+'saisie N3 pr'!M85</f>
        <v>0</v>
      </c>
      <c r="N84" s="187">
        <f>+'saisie N3 pr'!N85+'saisie N3 pr'!O85</f>
        <v>0</v>
      </c>
      <c r="O84" s="187">
        <f>+'saisie N3 pr'!O85</f>
        <v>0</v>
      </c>
      <c r="P84" s="189">
        <f t="shared" si="20"/>
        <v>0</v>
      </c>
      <c r="Q84" s="189">
        <f t="shared" si="21"/>
        <v>0</v>
      </c>
      <c r="R84" s="187" t="s">
        <v>450</v>
      </c>
      <c r="S84" s="187">
        <f>+'saisie N3 pr'!S85+'saisie N3 pr'!T85</f>
        <v>0</v>
      </c>
      <c r="T84" s="187">
        <f>+'saisie N3 pr'!T85</f>
        <v>0</v>
      </c>
      <c r="U84" s="187">
        <f>+'saisie N3 pr'!U85+'saisie N3 pr'!V85</f>
        <v>0</v>
      </c>
      <c r="V84" s="187">
        <f>+'saisie N3 pr'!V85</f>
        <v>0</v>
      </c>
      <c r="W84" s="187">
        <f>+'saisie N3 pr'!W85+'saisie N3 pr'!X85</f>
        <v>0</v>
      </c>
      <c r="X84" s="187">
        <f>+'saisie N3 pr'!X85</f>
        <v>0</v>
      </c>
      <c r="Y84" s="187">
        <f>+'saisie N3 pr'!Y85+'saisie N3 pr'!Z85</f>
        <v>0</v>
      </c>
      <c r="Z84" s="187">
        <f>+'saisie N3 pr'!Z85</f>
        <v>0</v>
      </c>
      <c r="AA84" s="187">
        <f>+'saisie N3 pr'!AA85+'saisie N3 pr'!AB85</f>
        <v>0</v>
      </c>
      <c r="AB84" s="187">
        <f>+'saisie N3 pr'!AB85</f>
        <v>0</v>
      </c>
      <c r="AC84" s="187">
        <f>+'saisie N3 pr'!AC85+'saisie N3 pr'!AD85</f>
        <v>0</v>
      </c>
      <c r="AD84" s="187">
        <f>+'saisie N3 pr'!AD85</f>
        <v>0</v>
      </c>
      <c r="AE84" s="187">
        <f>+'saisie N3 pr'!AE85+'saisie N3 pr'!AF85</f>
        <v>0</v>
      </c>
      <c r="AF84" s="187">
        <f>+'saisie N3 pr'!AF85</f>
        <v>0</v>
      </c>
      <c r="AG84" s="187">
        <f t="shared" si="22"/>
        <v>0</v>
      </c>
      <c r="AH84" s="187">
        <f t="shared" si="23"/>
        <v>0</v>
      </c>
      <c r="AI84" s="187" t="s">
        <v>450</v>
      </c>
      <c r="AJ84" s="187"/>
      <c r="AK84" s="187"/>
      <c r="AL84" s="187"/>
      <c r="AM84" s="187"/>
      <c r="AN84" s="187"/>
      <c r="AO84" s="187"/>
      <c r="AP84" s="187"/>
      <c r="AQ84" s="187">
        <f t="shared" si="25"/>
        <v>0</v>
      </c>
      <c r="AR84" s="187">
        <v>0</v>
      </c>
      <c r="AS84" s="187">
        <v>0</v>
      </c>
      <c r="AT84" s="187">
        <f>+'saisie N3 pr'!AT85</f>
        <v>0</v>
      </c>
      <c r="AU84" s="243">
        <v>0</v>
      </c>
      <c r="AV84" s="243">
        <f>+'saisie N3 pr'!AV85</f>
        <v>0</v>
      </c>
      <c r="AW84" s="243"/>
      <c r="AX84" s="243"/>
      <c r="AY84" s="243">
        <f t="shared" si="24"/>
        <v>0</v>
      </c>
      <c r="AZ84" s="187">
        <v>0</v>
      </c>
      <c r="BA84" s="187">
        <v>0</v>
      </c>
      <c r="BB84" s="187">
        <v>0</v>
      </c>
    </row>
    <row r="85" spans="1:54">
      <c r="A85" s="187" t="s">
        <v>451</v>
      </c>
      <c r="B85" s="187">
        <f>+'saisie N3 pr'!B86+'saisie N3 pr'!C86</f>
        <v>0</v>
      </c>
      <c r="C85" s="187">
        <f>+'saisie N3 pr'!C86</f>
        <v>0</v>
      </c>
      <c r="D85" s="187">
        <f>+'saisie N3 pr'!D86+'saisie N3 pr'!E86</f>
        <v>0</v>
      </c>
      <c r="E85" s="187">
        <f>+'saisie N3 pr'!E86</f>
        <v>0</v>
      </c>
      <c r="F85" s="187">
        <f>+'saisie N3 pr'!F86+'saisie N3 pr'!G86</f>
        <v>0</v>
      </c>
      <c r="G85" s="187">
        <f>+'saisie N3 pr'!G86</f>
        <v>0</v>
      </c>
      <c r="H85" s="187">
        <f>+'saisie N3 pr'!H86+'saisie N3 pr'!I86</f>
        <v>0</v>
      </c>
      <c r="I85" s="187">
        <f>+'saisie N3 pr'!I86</f>
        <v>0</v>
      </c>
      <c r="J85" s="187">
        <f>+'saisie N3 pr'!J86+'saisie N3 pr'!K86</f>
        <v>0</v>
      </c>
      <c r="K85" s="187">
        <f>+'saisie N3 pr'!K86</f>
        <v>0</v>
      </c>
      <c r="L85" s="187">
        <f>+'saisie N3 pr'!L86+'saisie N3 pr'!M86</f>
        <v>0</v>
      </c>
      <c r="M85" s="187">
        <f>+'saisie N3 pr'!M86</f>
        <v>0</v>
      </c>
      <c r="N85" s="187">
        <f>+'saisie N3 pr'!N86+'saisie N3 pr'!O86</f>
        <v>0</v>
      </c>
      <c r="O85" s="187">
        <f>+'saisie N3 pr'!O86</f>
        <v>0</v>
      </c>
      <c r="P85" s="189">
        <f t="shared" si="20"/>
        <v>0</v>
      </c>
      <c r="Q85" s="189">
        <f t="shared" si="21"/>
        <v>0</v>
      </c>
      <c r="R85" s="187" t="s">
        <v>451</v>
      </c>
      <c r="S85" s="187">
        <f>+'saisie N3 pr'!S86+'saisie N3 pr'!T86</f>
        <v>0</v>
      </c>
      <c r="T85" s="187">
        <f>+'saisie N3 pr'!T86</f>
        <v>0</v>
      </c>
      <c r="U85" s="187">
        <f>+'saisie N3 pr'!U86+'saisie N3 pr'!V86</f>
        <v>0</v>
      </c>
      <c r="V85" s="187">
        <f>+'saisie N3 pr'!V86</f>
        <v>0</v>
      </c>
      <c r="W85" s="187">
        <f>+'saisie N3 pr'!W86+'saisie N3 pr'!X86</f>
        <v>0</v>
      </c>
      <c r="X85" s="187">
        <f>+'saisie N3 pr'!X86</f>
        <v>0</v>
      </c>
      <c r="Y85" s="187">
        <f>+'saisie N3 pr'!Y86+'saisie N3 pr'!Z86</f>
        <v>0</v>
      </c>
      <c r="Z85" s="187">
        <f>+'saisie N3 pr'!Z86</f>
        <v>0</v>
      </c>
      <c r="AA85" s="187">
        <f>+'saisie N3 pr'!AA86+'saisie N3 pr'!AB86</f>
        <v>0</v>
      </c>
      <c r="AB85" s="187">
        <f>+'saisie N3 pr'!AB86</f>
        <v>0</v>
      </c>
      <c r="AC85" s="187">
        <f>+'saisie N3 pr'!AC86+'saisie N3 pr'!AD86</f>
        <v>0</v>
      </c>
      <c r="AD85" s="187">
        <f>+'saisie N3 pr'!AD86</f>
        <v>0</v>
      </c>
      <c r="AE85" s="187">
        <f>+'saisie N3 pr'!AE86+'saisie N3 pr'!AF86</f>
        <v>0</v>
      </c>
      <c r="AF85" s="187">
        <f>+'saisie N3 pr'!AF86</f>
        <v>0</v>
      </c>
      <c r="AG85" s="187">
        <f t="shared" si="22"/>
        <v>0</v>
      </c>
      <c r="AH85" s="187">
        <f t="shared" si="23"/>
        <v>0</v>
      </c>
      <c r="AI85" s="187" t="s">
        <v>451</v>
      </c>
      <c r="AJ85" s="187"/>
      <c r="AK85" s="187"/>
      <c r="AL85" s="187"/>
      <c r="AM85" s="187"/>
      <c r="AN85" s="187"/>
      <c r="AO85" s="187"/>
      <c r="AP85" s="187"/>
      <c r="AQ85" s="187">
        <f t="shared" si="25"/>
        <v>0</v>
      </c>
      <c r="AR85" s="187">
        <v>0</v>
      </c>
      <c r="AS85" s="187">
        <v>0</v>
      </c>
      <c r="AT85" s="187">
        <f>+'saisie N3 pr'!AT86</f>
        <v>0</v>
      </c>
      <c r="AU85" s="243">
        <v>0</v>
      </c>
      <c r="AV85" s="243">
        <f>+'saisie N3 pr'!AV86</f>
        <v>0</v>
      </c>
      <c r="AW85" s="243"/>
      <c r="AX85" s="243">
        <v>0</v>
      </c>
      <c r="AY85" s="243">
        <f t="shared" si="24"/>
        <v>0</v>
      </c>
      <c r="AZ85" s="187">
        <v>0</v>
      </c>
      <c r="BA85" s="187">
        <v>0</v>
      </c>
      <c r="BB85" s="187">
        <v>0</v>
      </c>
    </row>
    <row r="86" spans="1:54">
      <c r="A86" s="187" t="s">
        <v>452</v>
      </c>
      <c r="B86" s="187">
        <f>+'saisie N3 pr'!B87+'saisie N3 pr'!C87</f>
        <v>0</v>
      </c>
      <c r="C86" s="187">
        <f>+'saisie N3 pr'!C87</f>
        <v>0</v>
      </c>
      <c r="D86" s="187">
        <f>+'saisie N3 pr'!D87+'saisie N3 pr'!E87</f>
        <v>0</v>
      </c>
      <c r="E86" s="187">
        <f>+'saisie N3 pr'!E87</f>
        <v>0</v>
      </c>
      <c r="F86" s="187">
        <f>+'saisie N3 pr'!F87+'saisie N3 pr'!G87</f>
        <v>0</v>
      </c>
      <c r="G86" s="187">
        <f>+'saisie N3 pr'!G87</f>
        <v>0</v>
      </c>
      <c r="H86" s="187">
        <f>+'saisie N3 pr'!H87+'saisie N3 pr'!I87</f>
        <v>0</v>
      </c>
      <c r="I86" s="187">
        <f>+'saisie N3 pr'!I87</f>
        <v>0</v>
      </c>
      <c r="J86" s="187">
        <f>+'saisie N3 pr'!J87+'saisie N3 pr'!K87</f>
        <v>0</v>
      </c>
      <c r="K86" s="187">
        <f>+'saisie N3 pr'!K87</f>
        <v>0</v>
      </c>
      <c r="L86" s="187">
        <f>+'saisie N3 pr'!L87+'saisie N3 pr'!M87</f>
        <v>0</v>
      </c>
      <c r="M86" s="187">
        <f>+'saisie N3 pr'!M87</f>
        <v>0</v>
      </c>
      <c r="N86" s="187">
        <f>+'saisie N3 pr'!N87+'saisie N3 pr'!O87</f>
        <v>0</v>
      </c>
      <c r="O86" s="187">
        <f>+'saisie N3 pr'!O87</f>
        <v>0</v>
      </c>
      <c r="P86" s="189">
        <f t="shared" si="20"/>
        <v>0</v>
      </c>
      <c r="Q86" s="189">
        <f t="shared" si="21"/>
        <v>0</v>
      </c>
      <c r="R86" s="187" t="s">
        <v>452</v>
      </c>
      <c r="S86" s="187">
        <f>+'saisie N3 pr'!S87+'saisie N3 pr'!T87</f>
        <v>0</v>
      </c>
      <c r="T86" s="187">
        <f>+'saisie N3 pr'!T87</f>
        <v>0</v>
      </c>
      <c r="U86" s="187">
        <f>+'saisie N3 pr'!U87+'saisie N3 pr'!V87</f>
        <v>0</v>
      </c>
      <c r="V86" s="187">
        <f>+'saisie N3 pr'!V87</f>
        <v>0</v>
      </c>
      <c r="W86" s="187">
        <f>+'saisie N3 pr'!W87+'saisie N3 pr'!X87</f>
        <v>0</v>
      </c>
      <c r="X86" s="187">
        <f>+'saisie N3 pr'!X87</f>
        <v>0</v>
      </c>
      <c r="Y86" s="187">
        <f>+'saisie N3 pr'!Y87+'saisie N3 pr'!Z87</f>
        <v>0</v>
      </c>
      <c r="Z86" s="187">
        <f>+'saisie N3 pr'!Z87</f>
        <v>0</v>
      </c>
      <c r="AA86" s="187">
        <f>+'saisie N3 pr'!AA87+'saisie N3 pr'!AB87</f>
        <v>0</v>
      </c>
      <c r="AB86" s="187">
        <f>+'saisie N3 pr'!AB87</f>
        <v>0</v>
      </c>
      <c r="AC86" s="187">
        <f>+'saisie N3 pr'!AC87+'saisie N3 pr'!AD87</f>
        <v>0</v>
      </c>
      <c r="AD86" s="187">
        <f>+'saisie N3 pr'!AD87</f>
        <v>0</v>
      </c>
      <c r="AE86" s="187">
        <f>+'saisie N3 pr'!AE87+'saisie N3 pr'!AF87</f>
        <v>0</v>
      </c>
      <c r="AF86" s="187">
        <f>+'saisie N3 pr'!AF87</f>
        <v>0</v>
      </c>
      <c r="AG86" s="187">
        <f t="shared" si="22"/>
        <v>0</v>
      </c>
      <c r="AH86" s="187">
        <f t="shared" si="23"/>
        <v>0</v>
      </c>
      <c r="AI86" s="187" t="s">
        <v>452</v>
      </c>
      <c r="AJ86" s="187"/>
      <c r="AK86" s="187"/>
      <c r="AL86" s="187"/>
      <c r="AM86" s="187"/>
      <c r="AN86" s="187"/>
      <c r="AO86" s="187"/>
      <c r="AP86" s="187"/>
      <c r="AQ86" s="187">
        <f t="shared" si="25"/>
        <v>0</v>
      </c>
      <c r="AR86" s="187">
        <v>0</v>
      </c>
      <c r="AS86" s="187">
        <v>0</v>
      </c>
      <c r="AT86" s="187">
        <f>+'saisie N3 pr'!AT87</f>
        <v>0</v>
      </c>
      <c r="AU86" s="243">
        <v>0</v>
      </c>
      <c r="AV86" s="243">
        <f>+'saisie N3 pr'!AV87</f>
        <v>0</v>
      </c>
      <c r="AW86" s="243"/>
      <c r="AX86" s="243"/>
      <c r="AY86" s="243">
        <f t="shared" si="24"/>
        <v>0</v>
      </c>
      <c r="AZ86" s="187">
        <v>0</v>
      </c>
      <c r="BA86" s="187">
        <v>0</v>
      </c>
      <c r="BB86" s="187">
        <v>0</v>
      </c>
    </row>
    <row r="87" spans="1:54">
      <c r="A87" s="187" t="s">
        <v>453</v>
      </c>
      <c r="B87" s="187">
        <f>+'saisie N3 pr'!B88+'saisie N3 pr'!C88</f>
        <v>0</v>
      </c>
      <c r="C87" s="187">
        <f>+'saisie N3 pr'!C88</f>
        <v>0</v>
      </c>
      <c r="D87" s="187">
        <f>+'saisie N3 pr'!D88+'saisie N3 pr'!E88</f>
        <v>0</v>
      </c>
      <c r="E87" s="187">
        <f>+'saisie N3 pr'!E88</f>
        <v>0</v>
      </c>
      <c r="F87" s="187">
        <f>+'saisie N3 pr'!F88+'saisie N3 pr'!G88</f>
        <v>0</v>
      </c>
      <c r="G87" s="187">
        <f>+'saisie N3 pr'!G88</f>
        <v>0</v>
      </c>
      <c r="H87" s="187">
        <f>+'saisie N3 pr'!H88+'saisie N3 pr'!I88</f>
        <v>0</v>
      </c>
      <c r="I87" s="187">
        <f>+'saisie N3 pr'!I88</f>
        <v>0</v>
      </c>
      <c r="J87" s="187">
        <f>+'saisie N3 pr'!J88+'saisie N3 pr'!K88</f>
        <v>0</v>
      </c>
      <c r="K87" s="187">
        <f>+'saisie N3 pr'!K88</f>
        <v>0</v>
      </c>
      <c r="L87" s="187">
        <f>+'saisie N3 pr'!L88+'saisie N3 pr'!M88</f>
        <v>0</v>
      </c>
      <c r="M87" s="187">
        <f>+'saisie N3 pr'!M88</f>
        <v>0</v>
      </c>
      <c r="N87" s="187">
        <f>+'saisie N3 pr'!N88+'saisie N3 pr'!O88</f>
        <v>0</v>
      </c>
      <c r="O87" s="187">
        <f>+'saisie N3 pr'!O88</f>
        <v>0</v>
      </c>
      <c r="P87" s="189">
        <f t="shared" si="20"/>
        <v>0</v>
      </c>
      <c r="Q87" s="189">
        <f t="shared" si="21"/>
        <v>0</v>
      </c>
      <c r="R87" s="187" t="s">
        <v>453</v>
      </c>
      <c r="S87" s="187">
        <f>+'saisie N3 pr'!S88+'saisie N3 pr'!T88</f>
        <v>0</v>
      </c>
      <c r="T87" s="187">
        <f>+'saisie N3 pr'!T88</f>
        <v>0</v>
      </c>
      <c r="U87" s="187">
        <f>+'saisie N3 pr'!U88+'saisie N3 pr'!V88</f>
        <v>0</v>
      </c>
      <c r="V87" s="187">
        <f>+'saisie N3 pr'!V88</f>
        <v>0</v>
      </c>
      <c r="W87" s="187">
        <f>+'saisie N3 pr'!W88+'saisie N3 pr'!X88</f>
        <v>0</v>
      </c>
      <c r="X87" s="187">
        <f>+'saisie N3 pr'!X88</f>
        <v>0</v>
      </c>
      <c r="Y87" s="187">
        <f>+'saisie N3 pr'!Y88+'saisie N3 pr'!Z88</f>
        <v>0</v>
      </c>
      <c r="Z87" s="187">
        <f>+'saisie N3 pr'!Z88</f>
        <v>0</v>
      </c>
      <c r="AA87" s="187">
        <f>+'saisie N3 pr'!AA88+'saisie N3 pr'!AB88</f>
        <v>0</v>
      </c>
      <c r="AB87" s="187">
        <f>+'saisie N3 pr'!AB88</f>
        <v>0</v>
      </c>
      <c r="AC87" s="187">
        <f>+'saisie N3 pr'!AC88+'saisie N3 pr'!AD88</f>
        <v>0</v>
      </c>
      <c r="AD87" s="187">
        <f>+'saisie N3 pr'!AD88</f>
        <v>0</v>
      </c>
      <c r="AE87" s="187">
        <f>+'saisie N3 pr'!AE88+'saisie N3 pr'!AF88</f>
        <v>0</v>
      </c>
      <c r="AF87" s="187">
        <f>+'saisie N3 pr'!AF88</f>
        <v>0</v>
      </c>
      <c r="AG87" s="187">
        <f t="shared" si="22"/>
        <v>0</v>
      </c>
      <c r="AH87" s="187">
        <f t="shared" si="23"/>
        <v>0</v>
      </c>
      <c r="AI87" s="187" t="s">
        <v>453</v>
      </c>
      <c r="AJ87" s="187"/>
      <c r="AK87" s="187"/>
      <c r="AL87" s="187"/>
      <c r="AM87" s="187"/>
      <c r="AN87" s="187"/>
      <c r="AO87" s="187"/>
      <c r="AP87" s="187"/>
      <c r="AQ87" s="187">
        <f t="shared" si="25"/>
        <v>0</v>
      </c>
      <c r="AR87" s="187">
        <v>0</v>
      </c>
      <c r="AS87" s="187"/>
      <c r="AT87" s="187">
        <f>+'saisie N3 pr'!AT88</f>
        <v>0</v>
      </c>
      <c r="AU87" s="243">
        <v>0</v>
      </c>
      <c r="AV87" s="243">
        <f>+'saisie N3 pr'!AV88</f>
        <v>0</v>
      </c>
      <c r="AW87" s="243"/>
      <c r="AX87" s="243">
        <v>0</v>
      </c>
      <c r="AY87" s="243">
        <f t="shared" si="24"/>
        <v>0</v>
      </c>
      <c r="AZ87" s="187">
        <v>0</v>
      </c>
      <c r="BA87" s="187">
        <v>0</v>
      </c>
      <c r="BB87" s="187">
        <v>0</v>
      </c>
    </row>
    <row r="88" spans="1:54" ht="10.5" customHeight="1">
      <c r="A88" s="403"/>
      <c r="B88" s="403">
        <f>+'saisie N3 pr'!B89+'saisie N3 pr'!C89</f>
        <v>0</v>
      </c>
      <c r="C88" s="403"/>
      <c r="D88" s="403"/>
      <c r="E88" s="403"/>
      <c r="F88" s="403"/>
      <c r="G88" s="403"/>
      <c r="H88" s="403"/>
      <c r="I88" s="403"/>
      <c r="J88" s="403"/>
      <c r="K88" s="403"/>
      <c r="L88" s="403"/>
      <c r="M88" s="403"/>
      <c r="N88" s="403"/>
      <c r="O88" s="403"/>
      <c r="P88" s="427"/>
      <c r="Q88" s="427"/>
      <c r="R88" s="403"/>
      <c r="S88" s="403"/>
      <c r="T88" s="403"/>
      <c r="U88" s="403"/>
      <c r="V88" s="403"/>
      <c r="W88" s="403"/>
      <c r="X88" s="403"/>
      <c r="Y88" s="403"/>
      <c r="Z88" s="403"/>
      <c r="AA88" s="403"/>
      <c r="AB88" s="403"/>
      <c r="AC88" s="403"/>
      <c r="AD88" s="403"/>
      <c r="AE88" s="403"/>
      <c r="AF88" s="403"/>
      <c r="AG88" s="403"/>
      <c r="AH88" s="403"/>
      <c r="AI88" s="403"/>
      <c r="AJ88" s="403"/>
      <c r="AK88" s="403"/>
      <c r="AL88" s="403"/>
      <c r="AM88" s="403"/>
      <c r="AN88" s="403"/>
      <c r="AO88" s="403"/>
      <c r="AP88" s="403"/>
      <c r="AQ88" s="403"/>
      <c r="AR88" s="403"/>
      <c r="AS88" s="403"/>
      <c r="AT88" s="403"/>
      <c r="AU88" s="440"/>
      <c r="AV88" s="440"/>
      <c r="AW88" s="440"/>
      <c r="AX88" s="440"/>
      <c r="AY88" s="243">
        <f t="shared" si="24"/>
        <v>0</v>
      </c>
      <c r="AZ88" s="440"/>
      <c r="BA88" s="403"/>
      <c r="BB88" s="110"/>
    </row>
    <row r="89" spans="1:54" ht="7.5" customHeight="1">
      <c r="A89" s="398"/>
      <c r="B89" s="398"/>
      <c r="C89" s="398"/>
      <c r="D89" s="398"/>
      <c r="E89" s="398"/>
      <c r="F89" s="398"/>
      <c r="G89" s="398"/>
      <c r="H89" s="398"/>
      <c r="I89" s="398"/>
      <c r="J89" s="398"/>
      <c r="K89" s="398"/>
      <c r="L89" s="398"/>
      <c r="M89" s="398"/>
      <c r="N89" s="398"/>
      <c r="O89" s="398"/>
      <c r="R89" s="398"/>
      <c r="S89" s="398"/>
      <c r="T89" s="398"/>
      <c r="U89" s="398"/>
      <c r="V89" s="398"/>
      <c r="W89" s="398"/>
      <c r="X89" s="398"/>
      <c r="Y89" s="398"/>
      <c r="Z89" s="398"/>
      <c r="AA89" s="398"/>
      <c r="AB89" s="398"/>
      <c r="AC89" s="398"/>
      <c r="AD89" s="398"/>
      <c r="AE89" s="398"/>
      <c r="AF89" s="398"/>
      <c r="AG89" s="398"/>
      <c r="AH89" s="398"/>
      <c r="AI89" s="398"/>
      <c r="AJ89" s="398"/>
      <c r="AK89" s="398"/>
      <c r="AL89" s="398"/>
      <c r="AM89" s="398"/>
      <c r="AN89" s="398"/>
      <c r="AO89" s="398"/>
      <c r="AP89" s="398"/>
      <c r="AQ89" s="398"/>
      <c r="AR89" s="398"/>
      <c r="AS89" s="398"/>
      <c r="AT89" s="398"/>
      <c r="AU89" s="436"/>
      <c r="AV89" s="436"/>
      <c r="AW89" s="436"/>
      <c r="AX89" s="436"/>
      <c r="AY89" s="436"/>
      <c r="AZ89" s="436"/>
      <c r="BA89" s="398"/>
    </row>
    <row r="90" spans="1:54">
      <c r="A90" s="328" t="s">
        <v>261</v>
      </c>
      <c r="B90" s="328"/>
      <c r="C90" s="328"/>
      <c r="D90" s="328"/>
      <c r="E90" s="328"/>
      <c r="F90" s="328"/>
      <c r="G90" s="328"/>
      <c r="H90" s="328"/>
      <c r="I90" s="328"/>
      <c r="J90" s="328"/>
      <c r="K90" s="328"/>
      <c r="L90" s="328"/>
      <c r="M90" s="328"/>
      <c r="N90" s="328"/>
      <c r="O90" s="328"/>
      <c r="P90" s="419"/>
      <c r="Q90" s="419"/>
      <c r="R90" s="328" t="s">
        <v>262</v>
      </c>
      <c r="S90" s="328"/>
      <c r="T90" s="328"/>
      <c r="U90" s="328"/>
      <c r="V90" s="328"/>
      <c r="W90" s="328"/>
      <c r="X90" s="328"/>
      <c r="Y90" s="328"/>
      <c r="Z90" s="328"/>
      <c r="AA90" s="328"/>
      <c r="AB90" s="328"/>
      <c r="AC90" s="328"/>
      <c r="AD90" s="328"/>
      <c r="AE90" s="328"/>
      <c r="AF90" s="328"/>
      <c r="AG90" s="328"/>
      <c r="AH90" s="328"/>
      <c r="AI90" s="328" t="s">
        <v>277</v>
      </c>
      <c r="AJ90" s="328"/>
      <c r="AK90" s="328"/>
      <c r="AL90" s="328"/>
      <c r="AM90" s="328"/>
      <c r="AN90" s="328"/>
      <c r="AO90" s="328"/>
      <c r="AP90" s="328"/>
      <c r="AQ90" s="328"/>
      <c r="AR90" s="328"/>
      <c r="AS90" s="328"/>
      <c r="AT90" s="328"/>
      <c r="AU90" s="245"/>
      <c r="AV90" s="245"/>
      <c r="AW90" s="245"/>
      <c r="AX90" s="245"/>
      <c r="AY90" s="245"/>
      <c r="AZ90" s="245"/>
      <c r="BA90" s="328"/>
    </row>
    <row r="91" spans="1:54">
      <c r="A91" s="328" t="s">
        <v>998</v>
      </c>
      <c r="B91" s="328"/>
      <c r="C91" s="328"/>
      <c r="D91" s="328"/>
      <c r="E91" s="328"/>
      <c r="F91" s="328"/>
      <c r="G91" s="328"/>
      <c r="H91" s="328"/>
      <c r="I91" s="328"/>
      <c r="J91" s="328"/>
      <c r="K91" s="328"/>
      <c r="L91" s="328"/>
      <c r="M91" s="328"/>
      <c r="N91" s="328"/>
      <c r="O91" s="328"/>
      <c r="P91" s="419"/>
      <c r="Q91" s="419"/>
      <c r="R91" s="328" t="s">
        <v>998</v>
      </c>
      <c r="S91" s="328"/>
      <c r="T91" s="328"/>
      <c r="U91" s="328"/>
      <c r="V91" s="328"/>
      <c r="W91" s="328"/>
      <c r="X91" s="328"/>
      <c r="Y91" s="328"/>
      <c r="Z91" s="328"/>
      <c r="AA91" s="328"/>
      <c r="AB91" s="328"/>
      <c r="AC91" s="328"/>
      <c r="AD91" s="328"/>
      <c r="AE91" s="328"/>
      <c r="AF91" s="328"/>
      <c r="AG91" s="328"/>
      <c r="AH91" s="328"/>
      <c r="AI91" s="328" t="s">
        <v>224</v>
      </c>
      <c r="AJ91" s="328"/>
      <c r="AK91" s="328"/>
      <c r="AL91" s="328"/>
      <c r="AM91" s="328"/>
      <c r="AN91" s="328"/>
      <c r="AO91" s="328"/>
      <c r="AP91" s="328"/>
      <c r="AQ91" s="328"/>
      <c r="AR91" s="328"/>
      <c r="AS91" s="328"/>
      <c r="AT91" s="328"/>
      <c r="AU91" s="245"/>
      <c r="AV91" s="245"/>
      <c r="AW91" s="245"/>
      <c r="AX91" s="245"/>
      <c r="AY91" s="245"/>
      <c r="AZ91" s="245"/>
      <c r="BA91" s="328"/>
    </row>
    <row r="92" spans="1:54">
      <c r="A92" s="328" t="s">
        <v>1</v>
      </c>
      <c r="B92" s="328"/>
      <c r="C92" s="328"/>
      <c r="D92" s="328"/>
      <c r="E92" s="328"/>
      <c r="F92" s="328"/>
      <c r="G92" s="328"/>
      <c r="H92" s="328"/>
      <c r="I92" s="328"/>
      <c r="J92" s="328"/>
      <c r="K92" s="328"/>
      <c r="L92" s="328"/>
      <c r="M92" s="328"/>
      <c r="N92" s="328"/>
      <c r="O92" s="328"/>
      <c r="P92" s="419"/>
      <c r="Q92" s="419"/>
      <c r="R92" s="328" t="s">
        <v>1</v>
      </c>
      <c r="S92" s="328"/>
      <c r="T92" s="328"/>
      <c r="U92" s="328"/>
      <c r="V92" s="328"/>
      <c r="W92" s="328"/>
      <c r="X92" s="328"/>
      <c r="Y92" s="328"/>
      <c r="Z92" s="328"/>
      <c r="AA92" s="328"/>
      <c r="AB92" s="328"/>
      <c r="AC92" s="328"/>
      <c r="AD92" s="328"/>
      <c r="AE92" s="328"/>
      <c r="AF92" s="328"/>
      <c r="AG92" s="328"/>
      <c r="AH92" s="328"/>
      <c r="AI92" s="328" t="s">
        <v>1</v>
      </c>
      <c r="AJ92" s="328"/>
      <c r="AK92" s="328"/>
      <c r="AL92" s="328"/>
      <c r="AM92" s="328"/>
      <c r="AN92" s="328"/>
      <c r="AO92" s="328"/>
      <c r="AP92" s="328"/>
      <c r="AQ92" s="328"/>
      <c r="AR92" s="328"/>
      <c r="AS92" s="328"/>
      <c r="AT92" s="328"/>
      <c r="AU92" s="245"/>
      <c r="AV92" s="245"/>
      <c r="AW92" s="245"/>
      <c r="AX92" s="245"/>
      <c r="AY92" s="245"/>
      <c r="AZ92" s="245"/>
      <c r="BA92" s="328"/>
    </row>
    <row r="93" spans="1:54">
      <c r="A93" s="398"/>
      <c r="B93" s="398"/>
      <c r="C93" s="398"/>
      <c r="D93" s="398"/>
      <c r="E93" s="398"/>
      <c r="F93" s="398"/>
      <c r="G93" s="398"/>
      <c r="H93" s="398"/>
      <c r="I93" s="398"/>
      <c r="J93" s="398"/>
      <c r="K93" s="398"/>
      <c r="L93" s="398"/>
      <c r="M93" s="398"/>
      <c r="N93" s="398"/>
      <c r="O93" s="398"/>
      <c r="R93" s="398"/>
      <c r="S93" s="398"/>
      <c r="T93" s="398"/>
      <c r="U93" s="398"/>
      <c r="V93" s="398"/>
      <c r="W93" s="398"/>
      <c r="X93" s="398"/>
      <c r="Y93" s="398"/>
      <c r="Z93" s="398"/>
      <c r="AA93" s="398"/>
      <c r="AB93" s="398"/>
      <c r="AC93" s="398"/>
      <c r="AD93" s="398"/>
      <c r="AE93" s="398"/>
      <c r="AF93" s="398"/>
      <c r="AG93" s="398"/>
      <c r="AH93" s="398"/>
      <c r="AI93" s="398"/>
      <c r="AJ93" s="398"/>
      <c r="AK93" s="398"/>
      <c r="AL93" s="398"/>
      <c r="AM93" s="398"/>
      <c r="AN93" s="398"/>
      <c r="AO93" s="398"/>
      <c r="AP93" s="398"/>
      <c r="AQ93" s="398"/>
      <c r="AR93" s="398"/>
      <c r="AS93" s="398"/>
      <c r="AT93" s="398"/>
      <c r="AU93" s="436"/>
      <c r="AV93" s="436"/>
      <c r="AW93" s="436"/>
      <c r="AX93" s="436"/>
      <c r="AY93" s="436"/>
      <c r="AZ93" s="436"/>
      <c r="BA93" s="398"/>
    </row>
    <row r="94" spans="1:54">
      <c r="A94" s="399" t="s">
        <v>480</v>
      </c>
      <c r="B94" s="398"/>
      <c r="C94" s="398"/>
      <c r="D94" s="398"/>
      <c r="E94" s="398"/>
      <c r="F94" s="398"/>
      <c r="G94" s="398"/>
      <c r="H94" s="398"/>
      <c r="I94" s="398"/>
      <c r="J94" s="398"/>
      <c r="K94" s="398"/>
      <c r="L94" s="398"/>
      <c r="M94" s="398"/>
      <c r="N94" s="421" t="s">
        <v>376</v>
      </c>
      <c r="O94" s="328"/>
      <c r="R94" s="399" t="s">
        <v>480</v>
      </c>
      <c r="S94" s="398"/>
      <c r="T94" s="398"/>
      <c r="U94" s="398"/>
      <c r="V94" s="398"/>
      <c r="W94" s="398"/>
      <c r="X94" s="398"/>
      <c r="Y94" s="398"/>
      <c r="Z94" s="398"/>
      <c r="AA94" s="398"/>
      <c r="AB94" s="398"/>
      <c r="AC94" s="398"/>
      <c r="AD94" s="398"/>
      <c r="AE94" s="421" t="s">
        <v>376</v>
      </c>
      <c r="AF94" s="328"/>
      <c r="AG94" s="398"/>
      <c r="AH94" s="398"/>
      <c r="AI94" s="399" t="s">
        <v>480</v>
      </c>
      <c r="AJ94" s="398"/>
      <c r="AK94" s="398"/>
      <c r="AL94" s="398"/>
      <c r="AM94" s="398"/>
      <c r="AN94" s="398"/>
      <c r="AO94" s="398"/>
      <c r="AP94" s="398"/>
      <c r="AQ94" s="398"/>
      <c r="AR94" s="398"/>
      <c r="AS94" s="398"/>
      <c r="AT94" s="398"/>
      <c r="AU94" s="436"/>
      <c r="AV94" s="436"/>
      <c r="AW94" s="436"/>
      <c r="AX94" s="437" t="s">
        <v>376</v>
      </c>
      <c r="AY94" s="245"/>
      <c r="AZ94" s="245"/>
      <c r="BA94" s="328"/>
    </row>
    <row r="95" spans="1:54">
      <c r="A95" s="399"/>
      <c r="B95" s="398"/>
      <c r="C95" s="398"/>
      <c r="D95" s="398"/>
      <c r="E95" s="398"/>
      <c r="F95" s="398"/>
      <c r="G95" s="398"/>
      <c r="H95" s="398"/>
      <c r="I95" s="398"/>
      <c r="J95" s="398"/>
      <c r="K95" s="398"/>
      <c r="L95" s="398"/>
      <c r="M95" s="398"/>
      <c r="N95" s="421"/>
      <c r="O95" s="328"/>
      <c r="R95" s="399"/>
      <c r="S95" s="398"/>
      <c r="T95" s="398"/>
      <c r="U95" s="398"/>
      <c r="V95" s="398"/>
      <c r="W95" s="398"/>
      <c r="X95" s="398"/>
      <c r="Y95" s="398"/>
      <c r="Z95" s="398"/>
      <c r="AA95" s="398"/>
      <c r="AB95" s="398"/>
      <c r="AC95" s="398"/>
      <c r="AD95" s="398"/>
      <c r="AE95" s="421"/>
      <c r="AF95" s="328"/>
      <c r="AG95" s="398"/>
      <c r="AH95" s="398"/>
      <c r="AI95" s="399"/>
      <c r="AJ95" s="398"/>
      <c r="AK95" s="398"/>
      <c r="AL95" s="398"/>
      <c r="AM95" s="398"/>
      <c r="AN95" s="398"/>
      <c r="AO95" s="398"/>
      <c r="AP95" s="398"/>
      <c r="AQ95" s="398"/>
      <c r="AR95" s="398"/>
      <c r="AS95" s="398"/>
      <c r="AT95" s="398"/>
      <c r="AU95" s="436"/>
      <c r="AV95" s="436"/>
      <c r="AW95" s="436"/>
      <c r="AX95" s="437"/>
      <c r="AY95" s="245"/>
      <c r="AZ95" s="245"/>
      <c r="BA95" s="398"/>
    </row>
    <row r="96" spans="1:54" ht="15" customHeight="1">
      <c r="A96" s="185"/>
      <c r="B96" s="424" t="s">
        <v>585</v>
      </c>
      <c r="C96" s="425"/>
      <c r="D96" s="424" t="s">
        <v>586</v>
      </c>
      <c r="E96" s="425"/>
      <c r="F96" s="424" t="s">
        <v>587</v>
      </c>
      <c r="G96" s="425"/>
      <c r="H96" s="424" t="s">
        <v>588</v>
      </c>
      <c r="I96" s="425"/>
      <c r="J96" s="424" t="s">
        <v>589</v>
      </c>
      <c r="K96" s="425"/>
      <c r="L96" s="424" t="s">
        <v>590</v>
      </c>
      <c r="M96" s="425"/>
      <c r="N96" s="424" t="s">
        <v>591</v>
      </c>
      <c r="O96" s="425"/>
      <c r="P96" s="422" t="s">
        <v>377</v>
      </c>
      <c r="Q96" s="423"/>
      <c r="R96" s="185"/>
      <c r="S96" s="424" t="s">
        <v>585</v>
      </c>
      <c r="T96" s="425"/>
      <c r="U96" s="424" t="s">
        <v>586</v>
      </c>
      <c r="V96" s="425"/>
      <c r="W96" s="424" t="s">
        <v>587</v>
      </c>
      <c r="X96" s="425"/>
      <c r="Y96" s="424" t="s">
        <v>588</v>
      </c>
      <c r="Z96" s="425"/>
      <c r="AA96" s="424" t="s">
        <v>589</v>
      </c>
      <c r="AB96" s="425"/>
      <c r="AC96" s="424" t="s">
        <v>590</v>
      </c>
      <c r="AD96" s="425"/>
      <c r="AE96" s="424" t="s">
        <v>591</v>
      </c>
      <c r="AF96" s="425"/>
      <c r="AG96" s="424" t="s">
        <v>377</v>
      </c>
      <c r="AH96" s="425"/>
      <c r="AI96" s="13"/>
      <c r="AJ96" s="1089" t="s">
        <v>592</v>
      </c>
      <c r="AK96" s="1090"/>
      <c r="AL96" s="1090"/>
      <c r="AM96" s="1090"/>
      <c r="AN96" s="1090"/>
      <c r="AO96" s="1090"/>
      <c r="AP96" s="1090"/>
      <c r="AQ96" s="1091"/>
      <c r="AR96" s="821" t="s">
        <v>384</v>
      </c>
      <c r="AS96" s="251"/>
      <c r="AT96" s="250"/>
      <c r="AU96" s="244" t="s">
        <v>385</v>
      </c>
      <c r="AV96" s="251"/>
      <c r="AW96" s="251"/>
      <c r="AX96" s="251"/>
      <c r="AY96" s="250"/>
      <c r="AZ96" s="252" t="s">
        <v>386</v>
      </c>
      <c r="BA96" s="815"/>
      <c r="BB96" s="663"/>
    </row>
    <row r="97" spans="1:54" ht="27" customHeight="1">
      <c r="A97" s="187" t="s">
        <v>387</v>
      </c>
      <c r="B97" s="169" t="s">
        <v>665</v>
      </c>
      <c r="C97" s="169" t="s">
        <v>389</v>
      </c>
      <c r="D97" s="169" t="s">
        <v>665</v>
      </c>
      <c r="E97" s="169" t="s">
        <v>389</v>
      </c>
      <c r="F97" s="169" t="s">
        <v>665</v>
      </c>
      <c r="G97" s="169" t="s">
        <v>389</v>
      </c>
      <c r="H97" s="169" t="s">
        <v>665</v>
      </c>
      <c r="I97" s="169" t="s">
        <v>389</v>
      </c>
      <c r="J97" s="169" t="s">
        <v>665</v>
      </c>
      <c r="K97" s="169" t="s">
        <v>389</v>
      </c>
      <c r="L97" s="169" t="s">
        <v>665</v>
      </c>
      <c r="M97" s="169" t="s">
        <v>389</v>
      </c>
      <c r="N97" s="169" t="s">
        <v>665</v>
      </c>
      <c r="O97" s="169" t="s">
        <v>389</v>
      </c>
      <c r="P97" s="323" t="s">
        <v>665</v>
      </c>
      <c r="Q97" s="323" t="s">
        <v>389</v>
      </c>
      <c r="R97" s="187" t="s">
        <v>387</v>
      </c>
      <c r="S97" s="169" t="s">
        <v>665</v>
      </c>
      <c r="T97" s="169" t="s">
        <v>389</v>
      </c>
      <c r="U97" s="169" t="s">
        <v>665</v>
      </c>
      <c r="V97" s="169" t="s">
        <v>389</v>
      </c>
      <c r="W97" s="169" t="s">
        <v>665</v>
      </c>
      <c r="X97" s="169" t="s">
        <v>389</v>
      </c>
      <c r="Y97" s="169" t="s">
        <v>665</v>
      </c>
      <c r="Z97" s="169" t="s">
        <v>389</v>
      </c>
      <c r="AA97" s="169" t="s">
        <v>665</v>
      </c>
      <c r="AB97" s="169" t="s">
        <v>389</v>
      </c>
      <c r="AC97" s="169" t="s">
        <v>665</v>
      </c>
      <c r="AD97" s="169" t="s">
        <v>389</v>
      </c>
      <c r="AE97" s="169" t="s">
        <v>665</v>
      </c>
      <c r="AF97" s="169" t="s">
        <v>389</v>
      </c>
      <c r="AG97" s="169" t="s">
        <v>665</v>
      </c>
      <c r="AH97" s="169" t="s">
        <v>389</v>
      </c>
      <c r="AI97" s="647" t="s">
        <v>387</v>
      </c>
      <c r="AJ97" s="649" t="s">
        <v>585</v>
      </c>
      <c r="AK97" s="649" t="s">
        <v>594</v>
      </c>
      <c r="AL97" s="649" t="s">
        <v>595</v>
      </c>
      <c r="AM97" s="649" t="s">
        <v>596</v>
      </c>
      <c r="AN97" s="649" t="s">
        <v>597</v>
      </c>
      <c r="AO97" s="649" t="s">
        <v>598</v>
      </c>
      <c r="AP97" s="649" t="s">
        <v>599</v>
      </c>
      <c r="AQ97" s="648" t="s">
        <v>395</v>
      </c>
      <c r="AR97" s="637" t="s">
        <v>86</v>
      </c>
      <c r="AS97" s="935" t="s">
        <v>9</v>
      </c>
      <c r="AT97" s="618" t="s">
        <v>673</v>
      </c>
      <c r="AU97" s="618" t="s">
        <v>85</v>
      </c>
      <c r="AV97" s="618" t="s">
        <v>81</v>
      </c>
      <c r="AW97" s="618" t="s">
        <v>88</v>
      </c>
      <c r="AX97" s="618" t="s">
        <v>83</v>
      </c>
      <c r="AY97" s="254" t="s">
        <v>377</v>
      </c>
      <c r="AZ97" s="820" t="s">
        <v>111</v>
      </c>
      <c r="BA97" s="631" t="s">
        <v>600</v>
      </c>
      <c r="BB97" s="625" t="s">
        <v>87</v>
      </c>
    </row>
    <row r="98" spans="1:54">
      <c r="A98" s="187"/>
      <c r="B98" s="185"/>
      <c r="C98" s="185"/>
      <c r="D98" s="185"/>
      <c r="E98" s="185"/>
      <c r="F98" s="185"/>
      <c r="G98" s="185"/>
      <c r="H98" s="185"/>
      <c r="I98" s="185"/>
      <c r="J98" s="185"/>
      <c r="K98" s="185"/>
      <c r="L98" s="187"/>
      <c r="M98" s="187"/>
      <c r="N98" s="187"/>
      <c r="O98" s="187"/>
      <c r="P98" s="426"/>
      <c r="Q98" s="426"/>
      <c r="R98" s="187"/>
      <c r="S98" s="185"/>
      <c r="T98" s="185"/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439"/>
      <c r="AV98" s="439"/>
      <c r="AW98" s="439"/>
      <c r="AX98" s="439"/>
      <c r="AY98" s="439"/>
      <c r="AZ98" s="439"/>
      <c r="BA98" s="185"/>
      <c r="BB98" s="13"/>
    </row>
    <row r="99" spans="1:54" s="124" customFormat="1">
      <c r="A99" s="16" t="s">
        <v>407</v>
      </c>
      <c r="B99" s="16">
        <f t="shared" ref="B99:O99" si="26">SUM(B101:B121)</f>
        <v>874</v>
      </c>
      <c r="C99" s="16">
        <f t="shared" si="26"/>
        <v>456</v>
      </c>
      <c r="D99" s="16">
        <f t="shared" si="26"/>
        <v>222</v>
      </c>
      <c r="E99" s="16">
        <f t="shared" si="26"/>
        <v>123</v>
      </c>
      <c r="F99" s="16">
        <f t="shared" si="26"/>
        <v>34</v>
      </c>
      <c r="G99" s="16">
        <f t="shared" si="26"/>
        <v>9</v>
      </c>
      <c r="H99" s="16">
        <f t="shared" si="26"/>
        <v>276</v>
      </c>
      <c r="I99" s="16">
        <f t="shared" si="26"/>
        <v>107</v>
      </c>
      <c r="J99" s="16">
        <f t="shared" si="26"/>
        <v>452</v>
      </c>
      <c r="K99" s="16">
        <f t="shared" si="26"/>
        <v>278</v>
      </c>
      <c r="L99" s="16">
        <f t="shared" si="26"/>
        <v>13</v>
      </c>
      <c r="M99" s="16">
        <f t="shared" si="26"/>
        <v>4</v>
      </c>
      <c r="N99" s="16">
        <f t="shared" si="26"/>
        <v>230</v>
      </c>
      <c r="O99" s="16">
        <f t="shared" si="26"/>
        <v>86</v>
      </c>
      <c r="P99" s="189">
        <f>SUM(P101:P121)</f>
        <v>2101</v>
      </c>
      <c r="Q99" s="189">
        <f>SUM(Q101:Q121)</f>
        <v>1063</v>
      </c>
      <c r="R99" s="16" t="s">
        <v>407</v>
      </c>
      <c r="S99" s="16">
        <f t="shared" ref="S99:AF99" si="27">SUM(S101:S121)</f>
        <v>82</v>
      </c>
      <c r="T99" s="16">
        <f t="shared" si="27"/>
        <v>39</v>
      </c>
      <c r="U99" s="16">
        <f t="shared" si="27"/>
        <v>8</v>
      </c>
      <c r="V99" s="16">
        <f t="shared" si="27"/>
        <v>5</v>
      </c>
      <c r="W99" s="16">
        <f t="shared" si="27"/>
        <v>2</v>
      </c>
      <c r="X99" s="16">
        <f t="shared" si="27"/>
        <v>1</v>
      </c>
      <c r="Y99" s="16">
        <f t="shared" si="27"/>
        <v>36</v>
      </c>
      <c r="Z99" s="16">
        <f t="shared" si="27"/>
        <v>22</v>
      </c>
      <c r="AA99" s="16">
        <f t="shared" si="27"/>
        <v>83</v>
      </c>
      <c r="AB99" s="16">
        <f t="shared" si="27"/>
        <v>45</v>
      </c>
      <c r="AC99" s="16">
        <f t="shared" si="27"/>
        <v>2</v>
      </c>
      <c r="AD99" s="16">
        <f t="shared" si="27"/>
        <v>0</v>
      </c>
      <c r="AE99" s="16">
        <f t="shared" si="27"/>
        <v>74</v>
      </c>
      <c r="AF99" s="16">
        <f t="shared" si="27"/>
        <v>23</v>
      </c>
      <c r="AG99" s="16">
        <f>SUM(AG101:AG121)</f>
        <v>287</v>
      </c>
      <c r="AH99" s="16">
        <f>SUM(AH101:AH121)</f>
        <v>135</v>
      </c>
      <c r="AI99" s="16" t="s">
        <v>407</v>
      </c>
      <c r="AJ99" s="16">
        <f t="shared" ref="AJ99:BB99" si="28">SUM(AJ101:AJ121)</f>
        <v>22</v>
      </c>
      <c r="AK99" s="16">
        <f t="shared" si="28"/>
        <v>10</v>
      </c>
      <c r="AL99" s="16">
        <f t="shared" si="28"/>
        <v>1</v>
      </c>
      <c r="AM99" s="16">
        <f t="shared" si="28"/>
        <v>10</v>
      </c>
      <c r="AN99" s="16">
        <f t="shared" si="28"/>
        <v>14</v>
      </c>
      <c r="AO99" s="16">
        <f t="shared" si="28"/>
        <v>1</v>
      </c>
      <c r="AP99" s="16">
        <f t="shared" si="28"/>
        <v>8</v>
      </c>
      <c r="AQ99" s="16">
        <f t="shared" ref="AQ99:AX99" si="29">SUM(AQ101:AQ121)</f>
        <v>66</v>
      </c>
      <c r="AR99" s="16">
        <f t="shared" si="29"/>
        <v>100</v>
      </c>
      <c r="AS99" s="16">
        <f t="shared" si="29"/>
        <v>98</v>
      </c>
      <c r="AT99" s="16">
        <f t="shared" si="29"/>
        <v>2</v>
      </c>
      <c r="AU99" s="16">
        <f t="shared" si="29"/>
        <v>161</v>
      </c>
      <c r="AV99" s="16">
        <f t="shared" si="29"/>
        <v>64</v>
      </c>
      <c r="AW99" s="16">
        <f t="shared" si="29"/>
        <v>0</v>
      </c>
      <c r="AX99" s="16">
        <f t="shared" si="29"/>
        <v>28</v>
      </c>
      <c r="AY99" s="46">
        <f t="shared" si="28"/>
        <v>189</v>
      </c>
      <c r="AZ99" s="46">
        <f t="shared" si="28"/>
        <v>17</v>
      </c>
      <c r="BA99" s="16">
        <f t="shared" si="28"/>
        <v>17</v>
      </c>
      <c r="BB99" s="16">
        <f t="shared" si="28"/>
        <v>0</v>
      </c>
    </row>
    <row r="100" spans="1:54">
      <c r="A100" s="187"/>
      <c r="B100" s="187"/>
      <c r="C100" s="187"/>
      <c r="D100" s="187"/>
      <c r="E100" s="187"/>
      <c r="F100" s="187"/>
      <c r="G100" s="187"/>
      <c r="H100" s="187"/>
      <c r="I100" s="187"/>
      <c r="J100" s="187"/>
      <c r="K100" s="187"/>
      <c r="L100" s="187"/>
      <c r="M100" s="187"/>
      <c r="N100" s="187"/>
      <c r="O100" s="187"/>
      <c r="P100" s="189"/>
      <c r="Q100" s="189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243"/>
      <c r="AV100" s="243"/>
      <c r="AW100" s="243"/>
      <c r="AX100" s="243"/>
      <c r="AY100" s="243"/>
      <c r="AZ100" s="243"/>
      <c r="BA100" s="187"/>
      <c r="BB100" s="17"/>
    </row>
    <row r="101" spans="1:54" ht="15" customHeight="1">
      <c r="A101" s="187" t="s">
        <v>481</v>
      </c>
      <c r="B101" s="187">
        <v>552</v>
      </c>
      <c r="C101" s="187">
        <v>313</v>
      </c>
      <c r="D101" s="187">
        <v>123</v>
      </c>
      <c r="E101" s="187">
        <v>77</v>
      </c>
      <c r="F101" s="187">
        <v>34</v>
      </c>
      <c r="G101" s="187">
        <v>9</v>
      </c>
      <c r="H101" s="187">
        <v>222</v>
      </c>
      <c r="I101" s="187">
        <v>95</v>
      </c>
      <c r="J101" s="187">
        <v>266</v>
      </c>
      <c r="K101" s="187">
        <v>178</v>
      </c>
      <c r="L101" s="187">
        <v>13</v>
      </c>
      <c r="M101" s="187">
        <v>4</v>
      </c>
      <c r="N101" s="187">
        <v>195</v>
      </c>
      <c r="O101" s="187">
        <v>77</v>
      </c>
      <c r="P101" s="189">
        <f t="shared" ref="P101:P121" si="30">B101+D101+F101+H101+J101+L101+N101</f>
        <v>1405</v>
      </c>
      <c r="Q101" s="189">
        <f t="shared" ref="Q101:Q121" si="31">C101+E101+G101+I101+K101+M101+O101</f>
        <v>753</v>
      </c>
      <c r="R101" s="187" t="s">
        <v>481</v>
      </c>
      <c r="S101" s="187">
        <v>72</v>
      </c>
      <c r="T101" s="187">
        <v>38</v>
      </c>
      <c r="U101" s="187">
        <v>2</v>
      </c>
      <c r="V101" s="187">
        <v>2</v>
      </c>
      <c r="W101" s="187">
        <v>2</v>
      </c>
      <c r="X101" s="187">
        <v>1</v>
      </c>
      <c r="Y101" s="187">
        <v>30</v>
      </c>
      <c r="Z101" s="187">
        <v>21</v>
      </c>
      <c r="AA101" s="187">
        <v>39</v>
      </c>
      <c r="AB101" s="187">
        <v>20</v>
      </c>
      <c r="AC101" s="187">
        <v>2</v>
      </c>
      <c r="AD101" s="187"/>
      <c r="AE101" s="187">
        <v>65</v>
      </c>
      <c r="AF101" s="187">
        <v>20</v>
      </c>
      <c r="AG101" s="187">
        <f t="shared" ref="AG101:AG121" si="32">S101+U101+W101+Y101+AA101+AC101+AE101</f>
        <v>212</v>
      </c>
      <c r="AH101" s="187">
        <f t="shared" ref="AH101:AH121" si="33">T101+V101+X101+Z101+AB101+AD101+AF101</f>
        <v>102</v>
      </c>
      <c r="AI101" s="187" t="s">
        <v>481</v>
      </c>
      <c r="AJ101" s="187">
        <v>13</v>
      </c>
      <c r="AK101" s="187">
        <v>4</v>
      </c>
      <c r="AL101" s="187">
        <v>1</v>
      </c>
      <c r="AM101" s="187">
        <v>6</v>
      </c>
      <c r="AN101" s="187">
        <v>7</v>
      </c>
      <c r="AO101" s="187">
        <v>1</v>
      </c>
      <c r="AP101" s="187">
        <v>5</v>
      </c>
      <c r="AQ101" s="187">
        <f t="shared" ref="AQ101:AQ121" si="34">SUM(AJ101:AP101)</f>
        <v>37</v>
      </c>
      <c r="AR101" s="187">
        <v>51</v>
      </c>
      <c r="AS101" s="187">
        <v>51</v>
      </c>
      <c r="AT101" s="187"/>
      <c r="AU101" s="243">
        <v>82</v>
      </c>
      <c r="AV101" s="243">
        <v>46</v>
      </c>
      <c r="AW101" s="243">
        <f>+'saisie N3 pr'!AW102</f>
        <v>0</v>
      </c>
      <c r="AX101" s="243">
        <v>13</v>
      </c>
      <c r="AY101" s="243">
        <f t="shared" ref="AY101:AY121" si="35">+AU101+AX101</f>
        <v>95</v>
      </c>
      <c r="AZ101" s="243">
        <f>+BA101+BB101</f>
        <v>9</v>
      </c>
      <c r="BA101" s="187">
        <v>9</v>
      </c>
      <c r="BB101" s="17"/>
    </row>
    <row r="102" spans="1:54" ht="15" customHeight="1">
      <c r="A102" s="187" t="s">
        <v>482</v>
      </c>
      <c r="B102" s="187"/>
      <c r="C102" s="187"/>
      <c r="D102" s="187"/>
      <c r="E102" s="187"/>
      <c r="F102" s="187"/>
      <c r="G102" s="187"/>
      <c r="H102" s="187"/>
      <c r="I102" s="187"/>
      <c r="J102" s="187"/>
      <c r="K102" s="187"/>
      <c r="L102" s="187"/>
      <c r="M102" s="187"/>
      <c r="N102" s="187"/>
      <c r="O102" s="187"/>
      <c r="P102" s="189">
        <f t="shared" si="30"/>
        <v>0</v>
      </c>
      <c r="Q102" s="189">
        <f t="shared" si="31"/>
        <v>0</v>
      </c>
      <c r="R102" s="187" t="s">
        <v>482</v>
      </c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>
        <f t="shared" si="32"/>
        <v>0</v>
      </c>
      <c r="AH102" s="187">
        <f t="shared" si="33"/>
        <v>0</v>
      </c>
      <c r="AI102" s="187" t="s">
        <v>482</v>
      </c>
      <c r="AJ102" s="187"/>
      <c r="AK102" s="187"/>
      <c r="AL102" s="187"/>
      <c r="AM102" s="187"/>
      <c r="AN102" s="187"/>
      <c r="AO102" s="187"/>
      <c r="AP102" s="187"/>
      <c r="AQ102" s="187">
        <f t="shared" si="34"/>
        <v>0</v>
      </c>
      <c r="AR102" s="187">
        <v>0</v>
      </c>
      <c r="AS102" s="187"/>
      <c r="AT102" s="187"/>
      <c r="AU102" s="243"/>
      <c r="AV102" s="243"/>
      <c r="AW102" s="243"/>
      <c r="AX102" s="243"/>
      <c r="AY102" s="243">
        <f t="shared" si="35"/>
        <v>0</v>
      </c>
      <c r="AZ102" s="243">
        <f t="shared" ref="AZ102:AZ121" si="36">+BA102+BB102</f>
        <v>0</v>
      </c>
      <c r="BA102" s="187">
        <v>0</v>
      </c>
      <c r="BB102" s="17"/>
    </row>
    <row r="103" spans="1:54" ht="15" customHeight="1">
      <c r="A103" s="187" t="s">
        <v>483</v>
      </c>
      <c r="B103" s="187"/>
      <c r="C103" s="187"/>
      <c r="D103" s="187"/>
      <c r="E103" s="187"/>
      <c r="F103" s="187"/>
      <c r="G103" s="187"/>
      <c r="H103" s="187"/>
      <c r="I103" s="187"/>
      <c r="J103" s="187"/>
      <c r="K103" s="187"/>
      <c r="L103" s="187"/>
      <c r="M103" s="187"/>
      <c r="N103" s="187"/>
      <c r="O103" s="187"/>
      <c r="P103" s="189">
        <f t="shared" si="30"/>
        <v>0</v>
      </c>
      <c r="Q103" s="189">
        <f t="shared" si="31"/>
        <v>0</v>
      </c>
      <c r="R103" s="187" t="s">
        <v>483</v>
      </c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>
        <f t="shared" si="32"/>
        <v>0</v>
      </c>
      <c r="AH103" s="187">
        <f t="shared" si="33"/>
        <v>0</v>
      </c>
      <c r="AI103" s="187" t="s">
        <v>483</v>
      </c>
      <c r="AJ103" s="187"/>
      <c r="AK103" s="187"/>
      <c r="AL103" s="187"/>
      <c r="AM103" s="187"/>
      <c r="AN103" s="187"/>
      <c r="AO103" s="187"/>
      <c r="AP103" s="187"/>
      <c r="AQ103" s="187">
        <f t="shared" si="34"/>
        <v>0</v>
      </c>
      <c r="AR103" s="187">
        <v>0</v>
      </c>
      <c r="AS103" s="187"/>
      <c r="AT103" s="187"/>
      <c r="AU103" s="243"/>
      <c r="AV103" s="243"/>
      <c r="AW103" s="243"/>
      <c r="AX103" s="243"/>
      <c r="AY103" s="243">
        <f t="shared" si="35"/>
        <v>0</v>
      </c>
      <c r="AZ103" s="243">
        <f t="shared" si="36"/>
        <v>0</v>
      </c>
      <c r="BA103" s="187">
        <v>0</v>
      </c>
      <c r="BB103" s="17"/>
    </row>
    <row r="104" spans="1:54" ht="15" customHeight="1">
      <c r="A104" s="187" t="s">
        <v>484</v>
      </c>
      <c r="B104" s="187"/>
      <c r="C104" s="187"/>
      <c r="D104" s="187"/>
      <c r="E104" s="187"/>
      <c r="F104" s="187"/>
      <c r="G104" s="187"/>
      <c r="H104" s="187"/>
      <c r="I104" s="187"/>
      <c r="J104" s="187"/>
      <c r="K104" s="187"/>
      <c r="L104" s="187"/>
      <c r="M104" s="187"/>
      <c r="N104" s="187"/>
      <c r="O104" s="187"/>
      <c r="P104" s="189">
        <f t="shared" si="30"/>
        <v>0</v>
      </c>
      <c r="Q104" s="189">
        <f t="shared" si="31"/>
        <v>0</v>
      </c>
      <c r="R104" s="187" t="s">
        <v>484</v>
      </c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>
        <f t="shared" si="32"/>
        <v>0</v>
      </c>
      <c r="AH104" s="187">
        <f t="shared" si="33"/>
        <v>0</v>
      </c>
      <c r="AI104" s="187" t="s">
        <v>484</v>
      </c>
      <c r="AJ104" s="187"/>
      <c r="AK104" s="187"/>
      <c r="AL104" s="187"/>
      <c r="AM104" s="187"/>
      <c r="AN104" s="187"/>
      <c r="AO104" s="187"/>
      <c r="AP104" s="187"/>
      <c r="AQ104" s="187">
        <f t="shared" si="34"/>
        <v>0</v>
      </c>
      <c r="AR104" s="187">
        <v>0</v>
      </c>
      <c r="AS104" s="187"/>
      <c r="AT104" s="187"/>
      <c r="AU104" s="243"/>
      <c r="AV104" s="243"/>
      <c r="AW104" s="243"/>
      <c r="AX104" s="243"/>
      <c r="AY104" s="243">
        <f t="shared" si="35"/>
        <v>0</v>
      </c>
      <c r="AZ104" s="243">
        <f t="shared" si="36"/>
        <v>0</v>
      </c>
      <c r="BA104" s="187">
        <v>0</v>
      </c>
      <c r="BB104" s="17"/>
    </row>
    <row r="105" spans="1:54" ht="15" customHeight="1">
      <c r="A105" s="187" t="s">
        <v>485</v>
      </c>
      <c r="B105" s="187"/>
      <c r="C105" s="187"/>
      <c r="D105" s="187"/>
      <c r="E105" s="187"/>
      <c r="F105" s="187"/>
      <c r="G105" s="187"/>
      <c r="H105" s="187"/>
      <c r="I105" s="187"/>
      <c r="J105" s="187"/>
      <c r="K105" s="187"/>
      <c r="L105" s="187"/>
      <c r="M105" s="187"/>
      <c r="N105" s="187"/>
      <c r="O105" s="187"/>
      <c r="P105" s="189">
        <f t="shared" si="30"/>
        <v>0</v>
      </c>
      <c r="Q105" s="189">
        <f t="shared" si="31"/>
        <v>0</v>
      </c>
      <c r="R105" s="187" t="s">
        <v>485</v>
      </c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>
        <f t="shared" si="32"/>
        <v>0</v>
      </c>
      <c r="AH105" s="187">
        <f t="shared" si="33"/>
        <v>0</v>
      </c>
      <c r="AI105" s="187" t="s">
        <v>485</v>
      </c>
      <c r="AJ105" s="187"/>
      <c r="AK105" s="187"/>
      <c r="AL105" s="187"/>
      <c r="AM105" s="187"/>
      <c r="AN105" s="187"/>
      <c r="AO105" s="187"/>
      <c r="AP105" s="187"/>
      <c r="AQ105" s="187">
        <f t="shared" si="34"/>
        <v>0</v>
      </c>
      <c r="AR105" s="187">
        <v>0</v>
      </c>
      <c r="AS105" s="187"/>
      <c r="AT105" s="187"/>
      <c r="AU105" s="243"/>
      <c r="AV105" s="243"/>
      <c r="AW105" s="243"/>
      <c r="AX105" s="243"/>
      <c r="AY105" s="243">
        <f t="shared" si="35"/>
        <v>0</v>
      </c>
      <c r="AZ105" s="243">
        <f t="shared" si="36"/>
        <v>0</v>
      </c>
      <c r="BA105" s="187">
        <v>0</v>
      </c>
      <c r="BB105" s="17"/>
    </row>
    <row r="106" spans="1:54" ht="15" customHeight="1">
      <c r="A106" s="187" t="s">
        <v>486</v>
      </c>
      <c r="B106" s="187"/>
      <c r="C106" s="187"/>
      <c r="D106" s="187"/>
      <c r="E106" s="187"/>
      <c r="F106" s="187"/>
      <c r="G106" s="187"/>
      <c r="H106" s="187"/>
      <c r="I106" s="187"/>
      <c r="J106" s="187"/>
      <c r="K106" s="187"/>
      <c r="L106" s="187"/>
      <c r="M106" s="187"/>
      <c r="N106" s="187"/>
      <c r="O106" s="187"/>
      <c r="P106" s="189">
        <f t="shared" si="30"/>
        <v>0</v>
      </c>
      <c r="Q106" s="189">
        <f t="shared" si="31"/>
        <v>0</v>
      </c>
      <c r="R106" s="187" t="s">
        <v>486</v>
      </c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>
        <f t="shared" si="32"/>
        <v>0</v>
      </c>
      <c r="AH106" s="187">
        <f t="shared" si="33"/>
        <v>0</v>
      </c>
      <c r="AI106" s="187" t="s">
        <v>486</v>
      </c>
      <c r="AJ106" s="187"/>
      <c r="AK106" s="187"/>
      <c r="AL106" s="187"/>
      <c r="AM106" s="187"/>
      <c r="AN106" s="187"/>
      <c r="AO106" s="187"/>
      <c r="AP106" s="187"/>
      <c r="AQ106" s="187">
        <f t="shared" si="34"/>
        <v>0</v>
      </c>
      <c r="AR106" s="187">
        <v>0</v>
      </c>
      <c r="AS106" s="187"/>
      <c r="AT106" s="187"/>
      <c r="AU106" s="243"/>
      <c r="AV106" s="243"/>
      <c r="AW106" s="243"/>
      <c r="AX106" s="243"/>
      <c r="AY106" s="243">
        <f t="shared" si="35"/>
        <v>0</v>
      </c>
      <c r="AZ106" s="243">
        <f t="shared" si="36"/>
        <v>0</v>
      </c>
      <c r="BA106" s="187">
        <v>0</v>
      </c>
      <c r="BB106" s="17"/>
    </row>
    <row r="107" spans="1:54" ht="15" customHeight="1">
      <c r="A107" s="187" t="s">
        <v>487</v>
      </c>
      <c r="B107" s="187">
        <v>125</v>
      </c>
      <c r="C107" s="187">
        <v>62</v>
      </c>
      <c r="D107" s="187">
        <v>38</v>
      </c>
      <c r="E107" s="187">
        <v>13</v>
      </c>
      <c r="F107" s="187"/>
      <c r="G107" s="187"/>
      <c r="H107" s="187">
        <v>15</v>
      </c>
      <c r="I107" s="187">
        <v>4</v>
      </c>
      <c r="J107" s="187">
        <v>56</v>
      </c>
      <c r="K107" s="187">
        <v>40</v>
      </c>
      <c r="L107" s="187"/>
      <c r="M107" s="187"/>
      <c r="N107" s="187">
        <v>14</v>
      </c>
      <c r="O107" s="187">
        <v>4</v>
      </c>
      <c r="P107" s="189">
        <f t="shared" si="30"/>
        <v>248</v>
      </c>
      <c r="Q107" s="189">
        <f t="shared" si="31"/>
        <v>123</v>
      </c>
      <c r="R107" s="187" t="s">
        <v>487</v>
      </c>
      <c r="S107" s="187">
        <v>3</v>
      </c>
      <c r="T107" s="187"/>
      <c r="U107" s="187">
        <v>4</v>
      </c>
      <c r="V107" s="187">
        <v>1</v>
      </c>
      <c r="W107" s="187"/>
      <c r="X107" s="187"/>
      <c r="Y107" s="187">
        <v>3</v>
      </c>
      <c r="Z107" s="187">
        <v>1</v>
      </c>
      <c r="AA107" s="187">
        <v>13</v>
      </c>
      <c r="AB107" s="187">
        <v>9</v>
      </c>
      <c r="AC107" s="187"/>
      <c r="AD107" s="187"/>
      <c r="AE107" s="187">
        <v>4</v>
      </c>
      <c r="AF107" s="187">
        <v>1</v>
      </c>
      <c r="AG107" s="187">
        <f t="shared" si="32"/>
        <v>27</v>
      </c>
      <c r="AH107" s="187">
        <f t="shared" si="33"/>
        <v>12</v>
      </c>
      <c r="AI107" s="187" t="s">
        <v>487</v>
      </c>
      <c r="AJ107" s="187">
        <v>2</v>
      </c>
      <c r="AK107" s="187">
        <v>2</v>
      </c>
      <c r="AL107" s="187"/>
      <c r="AM107" s="187">
        <v>1</v>
      </c>
      <c r="AN107" s="187">
        <v>2</v>
      </c>
      <c r="AO107" s="187"/>
      <c r="AP107" s="187">
        <v>1</v>
      </c>
      <c r="AQ107" s="187">
        <f t="shared" si="34"/>
        <v>8</v>
      </c>
      <c r="AR107" s="187">
        <v>10</v>
      </c>
      <c r="AS107" s="187">
        <v>10</v>
      </c>
      <c r="AT107" s="187"/>
      <c r="AU107" s="243">
        <v>14</v>
      </c>
      <c r="AV107" s="243">
        <v>6</v>
      </c>
      <c r="AW107" s="243">
        <f>+'saisie N3 pr'!AW108</f>
        <v>0</v>
      </c>
      <c r="AX107" s="243">
        <v>4</v>
      </c>
      <c r="AY107" s="243">
        <f t="shared" si="35"/>
        <v>18</v>
      </c>
      <c r="AZ107" s="243">
        <f t="shared" si="36"/>
        <v>2</v>
      </c>
      <c r="BA107" s="187">
        <v>2</v>
      </c>
      <c r="BB107" s="17"/>
    </row>
    <row r="108" spans="1:54" ht="15" customHeight="1">
      <c r="A108" s="187" t="s">
        <v>488</v>
      </c>
      <c r="B108" s="187">
        <v>24</v>
      </c>
      <c r="C108" s="187">
        <v>7</v>
      </c>
      <c r="D108" s="187"/>
      <c r="E108" s="187"/>
      <c r="F108" s="187"/>
      <c r="G108" s="187"/>
      <c r="H108" s="187">
        <v>20</v>
      </c>
      <c r="I108" s="187">
        <v>5</v>
      </c>
      <c r="J108" s="187">
        <v>15</v>
      </c>
      <c r="K108" s="187">
        <v>3</v>
      </c>
      <c r="L108" s="187"/>
      <c r="M108" s="187"/>
      <c r="N108" s="187"/>
      <c r="O108" s="187"/>
      <c r="P108" s="189">
        <f t="shared" si="30"/>
        <v>59</v>
      </c>
      <c r="Q108" s="189">
        <f t="shared" si="31"/>
        <v>15</v>
      </c>
      <c r="R108" s="187" t="s">
        <v>488</v>
      </c>
      <c r="S108" s="187"/>
      <c r="T108" s="187"/>
      <c r="U108" s="187"/>
      <c r="V108" s="187"/>
      <c r="W108" s="187"/>
      <c r="X108" s="187"/>
      <c r="Y108" s="187">
        <v>2</v>
      </c>
      <c r="Z108" s="187">
        <v>0</v>
      </c>
      <c r="AA108" s="187">
        <v>1</v>
      </c>
      <c r="AB108" s="187">
        <v>0</v>
      </c>
      <c r="AC108" s="187"/>
      <c r="AD108" s="187"/>
      <c r="AE108" s="187"/>
      <c r="AF108" s="187"/>
      <c r="AG108" s="187">
        <f t="shared" si="32"/>
        <v>3</v>
      </c>
      <c r="AH108" s="187">
        <f t="shared" si="33"/>
        <v>0</v>
      </c>
      <c r="AI108" s="187" t="s">
        <v>488</v>
      </c>
      <c r="AJ108" s="187">
        <v>1</v>
      </c>
      <c r="AK108" s="187"/>
      <c r="AL108" s="187"/>
      <c r="AM108" s="187">
        <v>1</v>
      </c>
      <c r="AN108" s="187">
        <v>1</v>
      </c>
      <c r="AO108" s="187"/>
      <c r="AP108" s="187"/>
      <c r="AQ108" s="187">
        <f t="shared" si="34"/>
        <v>3</v>
      </c>
      <c r="AR108" s="187">
        <v>3</v>
      </c>
      <c r="AS108" s="187">
        <v>3</v>
      </c>
      <c r="AT108" s="187"/>
      <c r="AU108" s="243">
        <v>7</v>
      </c>
      <c r="AV108" s="243">
        <v>0</v>
      </c>
      <c r="AW108" s="243">
        <f>+'saisie N3 pr'!AW109</f>
        <v>0</v>
      </c>
      <c r="AX108" s="243"/>
      <c r="AY108" s="243">
        <f t="shared" si="35"/>
        <v>7</v>
      </c>
      <c r="AZ108" s="243">
        <f t="shared" si="36"/>
        <v>1</v>
      </c>
      <c r="BA108" s="187">
        <v>1</v>
      </c>
      <c r="BB108" s="17"/>
    </row>
    <row r="109" spans="1:54" ht="15" customHeight="1">
      <c r="A109" s="187" t="s">
        <v>489</v>
      </c>
      <c r="B109" s="187">
        <v>47</v>
      </c>
      <c r="C109" s="187">
        <v>24</v>
      </c>
      <c r="D109" s="187">
        <v>31</v>
      </c>
      <c r="E109" s="187">
        <v>20</v>
      </c>
      <c r="F109" s="187"/>
      <c r="G109" s="187"/>
      <c r="H109" s="187">
        <v>6</v>
      </c>
      <c r="I109" s="187">
        <v>1</v>
      </c>
      <c r="J109" s="187">
        <v>41</v>
      </c>
      <c r="K109" s="187">
        <v>17</v>
      </c>
      <c r="L109" s="187"/>
      <c r="M109" s="187"/>
      <c r="N109" s="187">
        <v>14</v>
      </c>
      <c r="O109" s="187">
        <v>4</v>
      </c>
      <c r="P109" s="189">
        <f t="shared" si="30"/>
        <v>139</v>
      </c>
      <c r="Q109" s="189">
        <f t="shared" si="31"/>
        <v>66</v>
      </c>
      <c r="R109" s="187" t="s">
        <v>489</v>
      </c>
      <c r="S109" s="187"/>
      <c r="T109" s="187"/>
      <c r="U109" s="187">
        <v>2</v>
      </c>
      <c r="V109" s="187">
        <v>2</v>
      </c>
      <c r="W109" s="187"/>
      <c r="X109" s="187"/>
      <c r="Y109" s="187">
        <v>1</v>
      </c>
      <c r="Z109" s="187">
        <v>0</v>
      </c>
      <c r="AA109" s="187">
        <v>17</v>
      </c>
      <c r="AB109" s="187">
        <v>8</v>
      </c>
      <c r="AC109" s="187"/>
      <c r="AD109" s="187"/>
      <c r="AE109" s="187">
        <v>5</v>
      </c>
      <c r="AF109" s="187">
        <v>2</v>
      </c>
      <c r="AG109" s="187">
        <f t="shared" si="32"/>
        <v>25</v>
      </c>
      <c r="AH109" s="187">
        <f t="shared" si="33"/>
        <v>12</v>
      </c>
      <c r="AI109" s="187" t="s">
        <v>489</v>
      </c>
      <c r="AJ109" s="187">
        <v>2</v>
      </c>
      <c r="AK109" s="187">
        <v>1</v>
      </c>
      <c r="AL109" s="187"/>
      <c r="AM109" s="187">
        <v>1</v>
      </c>
      <c r="AN109" s="187">
        <v>1</v>
      </c>
      <c r="AO109" s="187"/>
      <c r="AP109" s="187">
        <v>1</v>
      </c>
      <c r="AQ109" s="187">
        <f t="shared" si="34"/>
        <v>6</v>
      </c>
      <c r="AR109" s="187">
        <v>17</v>
      </c>
      <c r="AS109" s="187">
        <v>17</v>
      </c>
      <c r="AT109" s="187"/>
      <c r="AU109" s="243">
        <v>23</v>
      </c>
      <c r="AV109" s="243">
        <v>4</v>
      </c>
      <c r="AW109" s="243"/>
      <c r="AX109" s="243">
        <v>1</v>
      </c>
      <c r="AY109" s="243">
        <f t="shared" si="35"/>
        <v>24</v>
      </c>
      <c r="AZ109" s="243">
        <f t="shared" si="36"/>
        <v>1</v>
      </c>
      <c r="BA109" s="187">
        <v>1</v>
      </c>
      <c r="BB109" s="17"/>
    </row>
    <row r="110" spans="1:54" ht="15" customHeight="1">
      <c r="A110" s="187" t="s">
        <v>490</v>
      </c>
      <c r="B110" s="187"/>
      <c r="C110" s="187"/>
      <c r="D110" s="187"/>
      <c r="E110" s="187"/>
      <c r="F110" s="187"/>
      <c r="G110" s="187"/>
      <c r="H110" s="187"/>
      <c r="I110" s="187"/>
      <c r="J110" s="187"/>
      <c r="K110" s="187"/>
      <c r="L110" s="187"/>
      <c r="M110" s="187"/>
      <c r="N110" s="187"/>
      <c r="O110" s="187"/>
      <c r="P110" s="189">
        <f t="shared" si="30"/>
        <v>0</v>
      </c>
      <c r="Q110" s="189">
        <f t="shared" si="31"/>
        <v>0</v>
      </c>
      <c r="R110" s="187" t="s">
        <v>490</v>
      </c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>
        <f t="shared" si="32"/>
        <v>0</v>
      </c>
      <c r="AH110" s="187">
        <f t="shared" si="33"/>
        <v>0</v>
      </c>
      <c r="AI110" s="187" t="s">
        <v>490</v>
      </c>
      <c r="AJ110" s="187"/>
      <c r="AK110" s="187"/>
      <c r="AL110" s="187"/>
      <c r="AM110" s="187"/>
      <c r="AN110" s="187"/>
      <c r="AO110" s="187"/>
      <c r="AP110" s="187"/>
      <c r="AQ110" s="187">
        <f t="shared" si="34"/>
        <v>0</v>
      </c>
      <c r="AR110" s="187">
        <v>0</v>
      </c>
      <c r="AS110" s="187"/>
      <c r="AT110" s="187"/>
      <c r="AU110" s="243"/>
      <c r="AV110" s="243"/>
      <c r="AW110" s="243"/>
      <c r="AX110" s="243"/>
      <c r="AY110" s="243">
        <f t="shared" si="35"/>
        <v>0</v>
      </c>
      <c r="AZ110" s="243">
        <f t="shared" si="36"/>
        <v>0</v>
      </c>
      <c r="BA110" s="187">
        <v>0</v>
      </c>
      <c r="BB110" s="17"/>
    </row>
    <row r="111" spans="1:54" ht="15" customHeight="1">
      <c r="A111" s="187" t="s">
        <v>491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9">
        <f t="shared" si="30"/>
        <v>0</v>
      </c>
      <c r="Q111" s="189">
        <f t="shared" si="31"/>
        <v>0</v>
      </c>
      <c r="R111" s="187" t="s">
        <v>491</v>
      </c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>
        <f t="shared" si="32"/>
        <v>0</v>
      </c>
      <c r="AH111" s="187">
        <f t="shared" si="33"/>
        <v>0</v>
      </c>
      <c r="AI111" s="187" t="s">
        <v>491</v>
      </c>
      <c r="AJ111" s="187"/>
      <c r="AK111" s="187"/>
      <c r="AL111" s="187"/>
      <c r="AM111" s="187"/>
      <c r="AN111" s="187"/>
      <c r="AO111" s="187"/>
      <c r="AP111" s="187"/>
      <c r="AQ111" s="187">
        <f t="shared" si="34"/>
        <v>0</v>
      </c>
      <c r="AR111" s="187">
        <v>0</v>
      </c>
      <c r="AS111" s="187"/>
      <c r="AT111" s="187"/>
      <c r="AU111" s="243"/>
      <c r="AV111" s="243"/>
      <c r="AW111" s="243"/>
      <c r="AX111" s="243"/>
      <c r="AY111" s="243">
        <f t="shared" si="35"/>
        <v>0</v>
      </c>
      <c r="AZ111" s="243">
        <f t="shared" si="36"/>
        <v>0</v>
      </c>
      <c r="BA111" s="187">
        <v>0</v>
      </c>
      <c r="BB111" s="17"/>
    </row>
    <row r="112" spans="1:54" ht="15" customHeight="1">
      <c r="A112" s="187" t="s">
        <v>492</v>
      </c>
      <c r="B112" s="187"/>
      <c r="C112" s="187"/>
      <c r="D112" s="187"/>
      <c r="E112" s="187"/>
      <c r="F112" s="187"/>
      <c r="G112" s="187"/>
      <c r="H112" s="187"/>
      <c r="I112" s="187"/>
      <c r="J112" s="187"/>
      <c r="K112" s="187"/>
      <c r="L112" s="187"/>
      <c r="M112" s="187"/>
      <c r="N112" s="187"/>
      <c r="O112" s="187"/>
      <c r="P112" s="189">
        <f t="shared" si="30"/>
        <v>0</v>
      </c>
      <c r="Q112" s="189">
        <f t="shared" si="31"/>
        <v>0</v>
      </c>
      <c r="R112" s="187" t="s">
        <v>492</v>
      </c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>
        <f t="shared" si="32"/>
        <v>0</v>
      </c>
      <c r="AH112" s="187">
        <f t="shared" si="33"/>
        <v>0</v>
      </c>
      <c r="AI112" s="187" t="s">
        <v>492</v>
      </c>
      <c r="AJ112" s="187"/>
      <c r="AK112" s="187"/>
      <c r="AL112" s="187"/>
      <c r="AM112" s="187"/>
      <c r="AN112" s="187"/>
      <c r="AO112" s="187"/>
      <c r="AP112" s="187"/>
      <c r="AQ112" s="187">
        <f t="shared" si="34"/>
        <v>0</v>
      </c>
      <c r="AR112" s="187">
        <v>0</v>
      </c>
      <c r="AS112" s="187"/>
      <c r="AT112" s="187"/>
      <c r="AU112" s="243"/>
      <c r="AV112" s="243"/>
      <c r="AW112" s="243"/>
      <c r="AX112" s="243"/>
      <c r="AY112" s="243">
        <f t="shared" si="35"/>
        <v>0</v>
      </c>
      <c r="AZ112" s="243">
        <f t="shared" si="36"/>
        <v>0</v>
      </c>
      <c r="BA112" s="187">
        <v>0</v>
      </c>
      <c r="BB112" s="17"/>
    </row>
    <row r="113" spans="1:54" ht="15" customHeight="1">
      <c r="A113" s="187" t="s">
        <v>493</v>
      </c>
      <c r="B113" s="187">
        <v>34</v>
      </c>
      <c r="C113" s="187">
        <v>13</v>
      </c>
      <c r="D113" s="187">
        <v>14</v>
      </c>
      <c r="E113" s="187">
        <v>6</v>
      </c>
      <c r="F113" s="187"/>
      <c r="G113" s="187"/>
      <c r="H113" s="187"/>
      <c r="I113" s="187"/>
      <c r="J113" s="187">
        <v>36</v>
      </c>
      <c r="K113" s="187">
        <v>17</v>
      </c>
      <c r="L113" s="187"/>
      <c r="M113" s="187"/>
      <c r="N113" s="187"/>
      <c r="O113" s="187"/>
      <c r="P113" s="189">
        <f t="shared" si="30"/>
        <v>84</v>
      </c>
      <c r="Q113" s="189">
        <f t="shared" si="31"/>
        <v>36</v>
      </c>
      <c r="R113" s="187" t="s">
        <v>493</v>
      </c>
      <c r="S113" s="187">
        <v>4</v>
      </c>
      <c r="T113" s="187"/>
      <c r="U113" s="187"/>
      <c r="V113" s="187"/>
      <c r="W113" s="187"/>
      <c r="X113" s="187"/>
      <c r="Y113" s="187"/>
      <c r="Z113" s="187"/>
      <c r="AA113" s="187">
        <v>5</v>
      </c>
      <c r="AB113" s="187">
        <v>3</v>
      </c>
      <c r="AC113" s="187"/>
      <c r="AD113" s="187"/>
      <c r="AE113" s="187"/>
      <c r="AF113" s="187"/>
      <c r="AG113" s="187">
        <f t="shared" si="32"/>
        <v>9</v>
      </c>
      <c r="AH113" s="187">
        <f t="shared" si="33"/>
        <v>3</v>
      </c>
      <c r="AI113" s="187" t="s">
        <v>493</v>
      </c>
      <c r="AJ113" s="187">
        <v>1</v>
      </c>
      <c r="AK113" s="187">
        <v>1</v>
      </c>
      <c r="AL113" s="187"/>
      <c r="AM113" s="187"/>
      <c r="AN113" s="187">
        <v>1</v>
      </c>
      <c r="AO113" s="187"/>
      <c r="AP113" s="187"/>
      <c r="AQ113" s="187">
        <f t="shared" si="34"/>
        <v>3</v>
      </c>
      <c r="AR113" s="187">
        <v>3</v>
      </c>
      <c r="AS113" s="187">
        <v>3</v>
      </c>
      <c r="AT113" s="187"/>
      <c r="AU113" s="243">
        <v>11</v>
      </c>
      <c r="AV113" s="243">
        <v>3</v>
      </c>
      <c r="AW113" s="243">
        <f>+'saisie N3 pr'!AW114</f>
        <v>0</v>
      </c>
      <c r="AX113" s="243">
        <v>2</v>
      </c>
      <c r="AY113" s="243">
        <f t="shared" si="35"/>
        <v>13</v>
      </c>
      <c r="AZ113" s="243">
        <f t="shared" si="36"/>
        <v>1</v>
      </c>
      <c r="BA113" s="187">
        <v>1</v>
      </c>
      <c r="BB113" s="17"/>
    </row>
    <row r="114" spans="1:54" ht="15" customHeight="1">
      <c r="A114" s="412" t="s">
        <v>494</v>
      </c>
      <c r="B114" s="187"/>
      <c r="C114" s="187"/>
      <c r="D114" s="187"/>
      <c r="E114" s="187"/>
      <c r="F114" s="187"/>
      <c r="G114" s="187"/>
      <c r="H114" s="187"/>
      <c r="I114" s="187"/>
      <c r="J114" s="187"/>
      <c r="K114" s="187"/>
      <c r="L114" s="187"/>
      <c r="M114" s="187"/>
      <c r="N114" s="187"/>
      <c r="O114" s="187"/>
      <c r="P114" s="189">
        <f t="shared" si="30"/>
        <v>0</v>
      </c>
      <c r="Q114" s="189">
        <f t="shared" si="31"/>
        <v>0</v>
      </c>
      <c r="R114" s="412" t="s">
        <v>494</v>
      </c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>
        <f t="shared" si="32"/>
        <v>0</v>
      </c>
      <c r="AH114" s="187">
        <f t="shared" si="33"/>
        <v>0</v>
      </c>
      <c r="AI114" s="412" t="s">
        <v>494</v>
      </c>
      <c r="AJ114" s="187"/>
      <c r="AK114" s="187"/>
      <c r="AL114" s="187"/>
      <c r="AM114" s="187"/>
      <c r="AN114" s="187"/>
      <c r="AO114" s="187"/>
      <c r="AP114" s="187"/>
      <c r="AQ114" s="187">
        <f t="shared" si="34"/>
        <v>0</v>
      </c>
      <c r="AR114" s="187">
        <v>0</v>
      </c>
      <c r="AS114" s="187"/>
      <c r="AT114" s="187"/>
      <c r="AU114" s="243"/>
      <c r="AV114" s="243"/>
      <c r="AW114" s="243"/>
      <c r="AX114" s="243"/>
      <c r="AY114" s="243">
        <f t="shared" si="35"/>
        <v>0</v>
      </c>
      <c r="AZ114" s="243">
        <f t="shared" si="36"/>
        <v>0</v>
      </c>
      <c r="BA114" s="187">
        <v>0</v>
      </c>
      <c r="BB114" s="17"/>
    </row>
    <row r="115" spans="1:54" ht="15" customHeight="1">
      <c r="A115" s="187" t="s">
        <v>495</v>
      </c>
      <c r="B115" s="187">
        <v>24</v>
      </c>
      <c r="C115" s="187">
        <v>6</v>
      </c>
      <c r="D115" s="187"/>
      <c r="E115" s="187"/>
      <c r="F115" s="187"/>
      <c r="G115" s="187"/>
      <c r="H115" s="187"/>
      <c r="I115" s="187"/>
      <c r="J115" s="187"/>
      <c r="K115" s="187"/>
      <c r="L115" s="187"/>
      <c r="M115" s="187"/>
      <c r="N115" s="187"/>
      <c r="O115" s="187"/>
      <c r="P115" s="189">
        <f t="shared" si="30"/>
        <v>24</v>
      </c>
      <c r="Q115" s="189">
        <f t="shared" si="31"/>
        <v>6</v>
      </c>
      <c r="R115" s="187" t="s">
        <v>495</v>
      </c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>
        <f t="shared" si="32"/>
        <v>0</v>
      </c>
      <c r="AH115" s="187">
        <f t="shared" si="33"/>
        <v>0</v>
      </c>
      <c r="AI115" s="187" t="s">
        <v>495</v>
      </c>
      <c r="AJ115" s="187">
        <v>1</v>
      </c>
      <c r="AK115" s="187"/>
      <c r="AL115" s="187"/>
      <c r="AM115" s="187"/>
      <c r="AN115" s="187"/>
      <c r="AO115" s="187"/>
      <c r="AP115" s="187"/>
      <c r="AQ115" s="187">
        <f t="shared" si="34"/>
        <v>1</v>
      </c>
      <c r="AR115" s="187">
        <v>3</v>
      </c>
      <c r="AS115" s="187">
        <v>1</v>
      </c>
      <c r="AT115" s="187">
        <v>2</v>
      </c>
      <c r="AU115" s="243">
        <v>5</v>
      </c>
      <c r="AV115" s="243">
        <v>1</v>
      </c>
      <c r="AW115" s="442"/>
      <c r="AX115" s="243">
        <v>4</v>
      </c>
      <c r="AY115" s="243">
        <f t="shared" si="35"/>
        <v>9</v>
      </c>
      <c r="AZ115" s="243">
        <f t="shared" si="36"/>
        <v>1</v>
      </c>
      <c r="BA115" s="187">
        <v>1</v>
      </c>
      <c r="BB115" s="17"/>
    </row>
    <row r="116" spans="1:54" ht="15" customHeight="1">
      <c r="A116" s="187" t="s">
        <v>496</v>
      </c>
      <c r="B116" s="187"/>
      <c r="C116" s="187"/>
      <c r="D116" s="187"/>
      <c r="E116" s="187"/>
      <c r="F116" s="187"/>
      <c r="G116" s="187"/>
      <c r="H116" s="187"/>
      <c r="I116" s="187"/>
      <c r="J116" s="187"/>
      <c r="K116" s="187"/>
      <c r="L116" s="187"/>
      <c r="M116" s="187"/>
      <c r="N116" s="187"/>
      <c r="O116" s="187"/>
      <c r="P116" s="189">
        <f t="shared" si="30"/>
        <v>0</v>
      </c>
      <c r="Q116" s="189">
        <f t="shared" si="31"/>
        <v>0</v>
      </c>
      <c r="R116" s="187" t="s">
        <v>496</v>
      </c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>
        <f t="shared" si="32"/>
        <v>0</v>
      </c>
      <c r="AH116" s="187">
        <f t="shared" si="33"/>
        <v>0</v>
      </c>
      <c r="AI116" s="187" t="s">
        <v>496</v>
      </c>
      <c r="AJ116" s="187"/>
      <c r="AK116" s="187"/>
      <c r="AL116" s="187"/>
      <c r="AM116" s="187"/>
      <c r="AN116" s="187"/>
      <c r="AO116" s="187"/>
      <c r="AP116" s="187"/>
      <c r="AQ116" s="187">
        <f t="shared" si="34"/>
        <v>0</v>
      </c>
      <c r="AR116" s="187">
        <v>0</v>
      </c>
      <c r="AS116" s="187"/>
      <c r="AT116" s="187"/>
      <c r="AU116" s="243"/>
      <c r="AV116" s="243"/>
      <c r="AW116" s="243"/>
      <c r="AX116" s="243"/>
      <c r="AY116" s="243">
        <f t="shared" si="35"/>
        <v>0</v>
      </c>
      <c r="AZ116" s="243">
        <f t="shared" si="36"/>
        <v>0</v>
      </c>
      <c r="BA116" s="187">
        <v>0</v>
      </c>
      <c r="BB116" s="17"/>
    </row>
    <row r="117" spans="1:54" ht="15" customHeight="1">
      <c r="A117" s="187" t="s">
        <v>497</v>
      </c>
      <c r="B117" s="187">
        <v>30</v>
      </c>
      <c r="C117" s="187">
        <v>19</v>
      </c>
      <c r="D117" s="187">
        <v>13</v>
      </c>
      <c r="E117" s="187">
        <v>5</v>
      </c>
      <c r="F117" s="187"/>
      <c r="G117" s="187"/>
      <c r="H117" s="187">
        <v>13</v>
      </c>
      <c r="I117" s="187">
        <v>2</v>
      </c>
      <c r="J117" s="187">
        <v>21</v>
      </c>
      <c r="K117" s="187">
        <v>11</v>
      </c>
      <c r="L117" s="187"/>
      <c r="M117" s="187"/>
      <c r="N117" s="187">
        <v>7</v>
      </c>
      <c r="O117" s="187">
        <v>1</v>
      </c>
      <c r="P117" s="189">
        <f t="shared" si="30"/>
        <v>84</v>
      </c>
      <c r="Q117" s="189">
        <f t="shared" si="31"/>
        <v>38</v>
      </c>
      <c r="R117" s="187" t="s">
        <v>497</v>
      </c>
      <c r="S117" s="187">
        <v>3</v>
      </c>
      <c r="T117" s="187">
        <v>1</v>
      </c>
      <c r="U117" s="187"/>
      <c r="V117" s="187"/>
      <c r="W117" s="187"/>
      <c r="X117" s="187"/>
      <c r="Y117" s="187"/>
      <c r="Z117" s="187"/>
      <c r="AA117" s="187">
        <v>5</v>
      </c>
      <c r="AB117" s="187">
        <v>2</v>
      </c>
      <c r="AC117" s="187"/>
      <c r="AD117" s="187"/>
      <c r="AE117" s="187"/>
      <c r="AF117" s="187"/>
      <c r="AG117" s="187">
        <f t="shared" si="32"/>
        <v>8</v>
      </c>
      <c r="AH117" s="187">
        <f t="shared" si="33"/>
        <v>3</v>
      </c>
      <c r="AI117" s="187" t="s">
        <v>497</v>
      </c>
      <c r="AJ117" s="187">
        <v>1</v>
      </c>
      <c r="AK117" s="187">
        <v>1</v>
      </c>
      <c r="AL117" s="187"/>
      <c r="AM117" s="187">
        <v>1</v>
      </c>
      <c r="AN117" s="187">
        <v>1</v>
      </c>
      <c r="AO117" s="187"/>
      <c r="AP117" s="187">
        <v>1</v>
      </c>
      <c r="AQ117" s="187">
        <f t="shared" si="34"/>
        <v>5</v>
      </c>
      <c r="AR117" s="187">
        <v>10</v>
      </c>
      <c r="AS117" s="187">
        <v>10</v>
      </c>
      <c r="AT117" s="187"/>
      <c r="AU117" s="243">
        <v>14</v>
      </c>
      <c r="AV117" s="243">
        <v>1</v>
      </c>
      <c r="AW117" s="442"/>
      <c r="AX117" s="243">
        <v>2</v>
      </c>
      <c r="AY117" s="243">
        <f t="shared" si="35"/>
        <v>16</v>
      </c>
      <c r="AZ117" s="243">
        <f t="shared" si="36"/>
        <v>1</v>
      </c>
      <c r="BA117" s="187">
        <v>1</v>
      </c>
      <c r="BB117" s="17"/>
    </row>
    <row r="118" spans="1:54" ht="15" customHeight="1">
      <c r="A118" s="187" t="s">
        <v>498</v>
      </c>
      <c r="B118" s="187"/>
      <c r="C118" s="187"/>
      <c r="D118" s="187"/>
      <c r="E118" s="187"/>
      <c r="F118" s="187"/>
      <c r="G118" s="187"/>
      <c r="H118" s="187"/>
      <c r="I118" s="187"/>
      <c r="J118" s="187"/>
      <c r="K118" s="187"/>
      <c r="L118" s="187"/>
      <c r="M118" s="187"/>
      <c r="N118" s="187"/>
      <c r="O118" s="187"/>
      <c r="P118" s="189">
        <f t="shared" si="30"/>
        <v>0</v>
      </c>
      <c r="Q118" s="189">
        <f t="shared" si="31"/>
        <v>0</v>
      </c>
      <c r="R118" s="187" t="s">
        <v>498</v>
      </c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>
        <f t="shared" si="32"/>
        <v>0</v>
      </c>
      <c r="AH118" s="187">
        <f t="shared" si="33"/>
        <v>0</v>
      </c>
      <c r="AI118" s="187" t="s">
        <v>498</v>
      </c>
      <c r="AJ118" s="187"/>
      <c r="AK118" s="187"/>
      <c r="AL118" s="187"/>
      <c r="AM118" s="187"/>
      <c r="AN118" s="187"/>
      <c r="AO118" s="187"/>
      <c r="AP118" s="187"/>
      <c r="AQ118" s="187">
        <f t="shared" si="34"/>
        <v>0</v>
      </c>
      <c r="AR118" s="187">
        <v>0</v>
      </c>
      <c r="AS118" s="187"/>
      <c r="AT118" s="187"/>
      <c r="AU118" s="243"/>
      <c r="AV118" s="243"/>
      <c r="AW118" s="243"/>
      <c r="AX118" s="243"/>
      <c r="AY118" s="243">
        <f t="shared" si="35"/>
        <v>0</v>
      </c>
      <c r="AZ118" s="243">
        <f t="shared" si="36"/>
        <v>0</v>
      </c>
      <c r="BA118" s="187">
        <v>0</v>
      </c>
      <c r="BB118" s="17"/>
    </row>
    <row r="119" spans="1:54" ht="15" customHeight="1">
      <c r="A119" s="187" t="s">
        <v>499</v>
      </c>
      <c r="B119" s="187">
        <v>38</v>
      </c>
      <c r="C119" s="187">
        <v>12</v>
      </c>
      <c r="D119" s="187">
        <v>3</v>
      </c>
      <c r="E119" s="187">
        <v>2</v>
      </c>
      <c r="F119" s="187"/>
      <c r="G119" s="187"/>
      <c r="H119" s="187"/>
      <c r="I119" s="187"/>
      <c r="J119" s="187">
        <v>17</v>
      </c>
      <c r="K119" s="187">
        <v>12</v>
      </c>
      <c r="L119" s="187"/>
      <c r="M119" s="187"/>
      <c r="N119" s="187"/>
      <c r="O119" s="187"/>
      <c r="P119" s="189">
        <f t="shared" si="30"/>
        <v>58</v>
      </c>
      <c r="Q119" s="189">
        <f t="shared" si="31"/>
        <v>26</v>
      </c>
      <c r="R119" s="187" t="s">
        <v>499</v>
      </c>
      <c r="S119" s="187"/>
      <c r="T119" s="187"/>
      <c r="U119" s="187"/>
      <c r="V119" s="187"/>
      <c r="W119" s="187"/>
      <c r="X119" s="187"/>
      <c r="Y119" s="187"/>
      <c r="Z119" s="187"/>
      <c r="AA119" s="187">
        <v>3</v>
      </c>
      <c r="AB119" s="187">
        <v>3</v>
      </c>
      <c r="AC119" s="187"/>
      <c r="AD119" s="187"/>
      <c r="AE119" s="187"/>
      <c r="AF119" s="187"/>
      <c r="AG119" s="187">
        <f t="shared" si="32"/>
        <v>3</v>
      </c>
      <c r="AH119" s="187">
        <f t="shared" si="33"/>
        <v>3</v>
      </c>
      <c r="AI119" s="187" t="s">
        <v>499</v>
      </c>
      <c r="AJ119" s="187">
        <v>1</v>
      </c>
      <c r="AK119" s="187">
        <v>1</v>
      </c>
      <c r="AL119" s="187"/>
      <c r="AM119" s="187"/>
      <c r="AN119" s="187">
        <v>1</v>
      </c>
      <c r="AO119" s="187"/>
      <c r="AP119" s="187"/>
      <c r="AQ119" s="187">
        <f t="shared" si="34"/>
        <v>3</v>
      </c>
      <c r="AR119" s="187">
        <v>3</v>
      </c>
      <c r="AS119" s="187">
        <v>3</v>
      </c>
      <c r="AT119" s="187"/>
      <c r="AU119" s="243">
        <v>5</v>
      </c>
      <c r="AV119" s="243">
        <v>3</v>
      </c>
      <c r="AW119" s="442"/>
      <c r="AX119" s="243">
        <v>2</v>
      </c>
      <c r="AY119" s="243">
        <f t="shared" si="35"/>
        <v>7</v>
      </c>
      <c r="AZ119" s="243">
        <f t="shared" si="36"/>
        <v>1</v>
      </c>
      <c r="BA119" s="187">
        <v>1</v>
      </c>
      <c r="BB119" s="17"/>
    </row>
    <row r="120" spans="1:54">
      <c r="A120" s="187" t="s">
        <v>500</v>
      </c>
      <c r="B120" s="187"/>
      <c r="C120" s="187"/>
      <c r="D120" s="187"/>
      <c r="E120" s="187"/>
      <c r="F120" s="187"/>
      <c r="G120" s="187"/>
      <c r="H120" s="187"/>
      <c r="I120" s="187"/>
      <c r="J120" s="187"/>
      <c r="K120" s="187"/>
      <c r="L120" s="187"/>
      <c r="M120" s="187"/>
      <c r="N120" s="187"/>
      <c r="O120" s="187"/>
      <c r="P120" s="189">
        <f t="shared" si="30"/>
        <v>0</v>
      </c>
      <c r="Q120" s="189">
        <f t="shared" si="31"/>
        <v>0</v>
      </c>
      <c r="R120" s="187" t="s">
        <v>500</v>
      </c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>
        <f t="shared" si="32"/>
        <v>0</v>
      </c>
      <c r="AH120" s="187">
        <f t="shared" si="33"/>
        <v>0</v>
      </c>
      <c r="AI120" s="187" t="s">
        <v>500</v>
      </c>
      <c r="AJ120" s="187"/>
      <c r="AK120" s="187"/>
      <c r="AL120" s="187"/>
      <c r="AM120" s="187"/>
      <c r="AN120" s="187"/>
      <c r="AO120" s="187"/>
      <c r="AP120" s="187"/>
      <c r="AQ120" s="187">
        <f t="shared" si="34"/>
        <v>0</v>
      </c>
      <c r="AR120" s="187">
        <v>0</v>
      </c>
      <c r="AS120" s="187"/>
      <c r="AT120" s="187"/>
      <c r="AU120" s="243"/>
      <c r="AV120" s="243"/>
      <c r="AW120" s="243"/>
      <c r="AX120" s="243"/>
      <c r="AY120" s="243">
        <f t="shared" si="35"/>
        <v>0</v>
      </c>
      <c r="AZ120" s="243">
        <f t="shared" si="36"/>
        <v>0</v>
      </c>
      <c r="BA120" s="187">
        <v>0</v>
      </c>
      <c r="BB120" s="17"/>
    </row>
    <row r="121" spans="1:54">
      <c r="A121" s="187" t="s">
        <v>501</v>
      </c>
      <c r="B121" s="187"/>
      <c r="C121" s="187"/>
      <c r="D121" s="187"/>
      <c r="E121" s="187"/>
      <c r="F121" s="187"/>
      <c r="G121" s="187"/>
      <c r="H121" s="187"/>
      <c r="I121" s="187"/>
      <c r="J121" s="187"/>
      <c r="K121" s="187"/>
      <c r="L121" s="187"/>
      <c r="M121" s="187"/>
      <c r="N121" s="187"/>
      <c r="O121" s="187"/>
      <c r="P121" s="189">
        <f t="shared" si="30"/>
        <v>0</v>
      </c>
      <c r="Q121" s="189">
        <f t="shared" si="31"/>
        <v>0</v>
      </c>
      <c r="R121" s="187" t="s">
        <v>501</v>
      </c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>
        <f t="shared" si="32"/>
        <v>0</v>
      </c>
      <c r="AH121" s="187">
        <f t="shared" si="33"/>
        <v>0</v>
      </c>
      <c r="AI121" s="187" t="s">
        <v>501</v>
      </c>
      <c r="AJ121" s="187"/>
      <c r="AK121" s="187"/>
      <c r="AL121" s="187"/>
      <c r="AM121" s="187"/>
      <c r="AN121" s="187"/>
      <c r="AO121" s="187"/>
      <c r="AP121" s="187"/>
      <c r="AQ121" s="187">
        <f t="shared" si="34"/>
        <v>0</v>
      </c>
      <c r="AR121" s="187">
        <f>+AS121+AT121</f>
        <v>0</v>
      </c>
      <c r="AS121" s="187"/>
      <c r="AT121" s="187"/>
      <c r="AU121" s="243"/>
      <c r="AV121" s="243"/>
      <c r="AW121" s="243"/>
      <c r="AX121" s="243"/>
      <c r="AY121" s="243">
        <f t="shared" si="35"/>
        <v>0</v>
      </c>
      <c r="AZ121" s="243">
        <f t="shared" si="36"/>
        <v>0</v>
      </c>
      <c r="BA121" s="187">
        <v>0</v>
      </c>
      <c r="BB121" s="17"/>
    </row>
    <row r="122" spans="1:54">
      <c r="A122" s="403"/>
      <c r="B122" s="403"/>
      <c r="C122" s="403"/>
      <c r="D122" s="403"/>
      <c r="E122" s="403"/>
      <c r="F122" s="403"/>
      <c r="G122" s="403"/>
      <c r="H122" s="403"/>
      <c r="I122" s="403"/>
      <c r="J122" s="403"/>
      <c r="K122" s="403"/>
      <c r="L122" s="403"/>
      <c r="M122" s="403"/>
      <c r="N122" s="403"/>
      <c r="O122" s="403"/>
      <c r="P122" s="427"/>
      <c r="Q122" s="427"/>
      <c r="R122" s="403"/>
      <c r="S122" s="403"/>
      <c r="T122" s="403"/>
      <c r="U122" s="403"/>
      <c r="V122" s="403"/>
      <c r="W122" s="403"/>
      <c r="X122" s="403"/>
      <c r="Y122" s="403"/>
      <c r="Z122" s="403"/>
      <c r="AA122" s="403"/>
      <c r="AB122" s="403"/>
      <c r="AC122" s="403"/>
      <c r="AD122" s="403"/>
      <c r="AE122" s="403"/>
      <c r="AF122" s="403"/>
      <c r="AG122" s="403"/>
      <c r="AH122" s="403"/>
      <c r="AI122" s="403"/>
      <c r="AJ122" s="403"/>
      <c r="AK122" s="403"/>
      <c r="AL122" s="403"/>
      <c r="AM122" s="403"/>
      <c r="AN122" s="403"/>
      <c r="AO122" s="403"/>
      <c r="AP122" s="403"/>
      <c r="AQ122" s="403"/>
      <c r="AR122" s="403"/>
      <c r="AS122" s="403"/>
      <c r="AT122" s="403"/>
      <c r="AU122" s="440"/>
      <c r="AV122" s="440"/>
      <c r="AW122" s="440"/>
      <c r="AX122" s="440"/>
      <c r="AY122" s="440"/>
      <c r="AZ122" s="440"/>
      <c r="BA122" s="403"/>
      <c r="BB122" s="110"/>
    </row>
    <row r="123" spans="1:54">
      <c r="A123" s="406"/>
      <c r="B123" s="406"/>
      <c r="C123" s="406"/>
      <c r="D123" s="406"/>
      <c r="E123" s="406"/>
      <c r="F123" s="406"/>
      <c r="G123" s="406"/>
      <c r="H123" s="406"/>
      <c r="I123" s="406"/>
      <c r="J123" s="406"/>
      <c r="K123" s="406"/>
      <c r="L123" s="406"/>
      <c r="M123" s="406"/>
      <c r="N123" s="406"/>
      <c r="O123" s="406"/>
      <c r="P123" s="428"/>
      <c r="Q123" s="428"/>
      <c r="R123" s="406"/>
      <c r="S123" s="406"/>
      <c r="T123" s="406"/>
      <c r="U123" s="406"/>
      <c r="V123" s="406"/>
      <c r="W123" s="406"/>
      <c r="X123" s="406"/>
      <c r="Y123" s="406"/>
      <c r="Z123" s="406"/>
      <c r="AA123" s="406"/>
      <c r="AB123" s="406"/>
      <c r="AC123" s="406"/>
      <c r="AD123" s="406"/>
      <c r="AE123" s="406"/>
      <c r="AF123" s="406"/>
      <c r="AG123" s="406"/>
      <c r="AH123" s="406"/>
      <c r="AI123" s="406"/>
      <c r="AJ123" s="406"/>
      <c r="AK123" s="406"/>
      <c r="AL123" s="406"/>
      <c r="AM123" s="406"/>
      <c r="AN123" s="406"/>
      <c r="AO123" s="406"/>
      <c r="AP123" s="406"/>
      <c r="AQ123" s="406"/>
      <c r="AR123" s="406"/>
      <c r="AS123" s="406"/>
      <c r="AT123" s="406"/>
      <c r="AU123" s="269"/>
      <c r="AV123" s="269"/>
      <c r="AW123" s="269"/>
      <c r="AX123" s="269"/>
      <c r="AY123" s="269"/>
      <c r="AZ123" s="269"/>
      <c r="BA123" s="406"/>
    </row>
    <row r="124" spans="1:54">
      <c r="A124" s="328" t="s">
        <v>263</v>
      </c>
      <c r="B124" s="328"/>
      <c r="C124" s="328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419"/>
      <c r="Q124" s="419"/>
      <c r="R124" s="328" t="s">
        <v>367</v>
      </c>
      <c r="S124" s="328"/>
      <c r="T124" s="328"/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8"/>
      <c r="AG124" s="328"/>
      <c r="AH124" s="328"/>
      <c r="AI124" s="328" t="s">
        <v>278</v>
      </c>
      <c r="AJ124" s="328"/>
      <c r="AK124" s="328"/>
      <c r="AL124" s="328"/>
      <c r="AM124" s="328"/>
      <c r="AN124" s="328"/>
      <c r="AO124" s="328"/>
      <c r="AP124" s="328"/>
      <c r="AQ124" s="328"/>
      <c r="AR124" s="328"/>
      <c r="AS124" s="328"/>
      <c r="AT124" s="328"/>
      <c r="AU124" s="245"/>
      <c r="AV124" s="245"/>
      <c r="AW124" s="245"/>
      <c r="AX124" s="245"/>
      <c r="AY124" s="245"/>
      <c r="AZ124" s="245"/>
      <c r="BA124" s="328"/>
    </row>
    <row r="125" spans="1:54">
      <c r="A125" s="328" t="s">
        <v>998</v>
      </c>
      <c r="B125" s="328"/>
      <c r="C125" s="328"/>
      <c r="D125" s="328"/>
      <c r="E125" s="328"/>
      <c r="F125" s="328"/>
      <c r="G125" s="328"/>
      <c r="H125" s="328"/>
      <c r="I125" s="328"/>
      <c r="J125" s="328"/>
      <c r="K125" s="328"/>
      <c r="L125" s="328"/>
      <c r="M125" s="328"/>
      <c r="N125" s="328"/>
      <c r="O125" s="328"/>
      <c r="P125" s="419"/>
      <c r="Q125" s="419"/>
      <c r="R125" s="328" t="s">
        <v>998</v>
      </c>
      <c r="S125" s="328"/>
      <c r="T125" s="328"/>
      <c r="U125" s="328"/>
      <c r="V125" s="328"/>
      <c r="W125" s="328"/>
      <c r="X125" s="328"/>
      <c r="Y125" s="328"/>
      <c r="Z125" s="328"/>
      <c r="AA125" s="328"/>
      <c r="AB125" s="328"/>
      <c r="AC125" s="328"/>
      <c r="AD125" s="328"/>
      <c r="AE125" s="328"/>
      <c r="AF125" s="328"/>
      <c r="AG125" s="328"/>
      <c r="AH125" s="328"/>
      <c r="AI125" s="328" t="s">
        <v>224</v>
      </c>
      <c r="AJ125" s="328"/>
      <c r="AK125" s="328"/>
      <c r="AL125" s="328"/>
      <c r="AM125" s="328"/>
      <c r="AN125" s="328"/>
      <c r="AO125" s="328"/>
      <c r="AP125" s="328"/>
      <c r="AQ125" s="328"/>
      <c r="AR125" s="328"/>
      <c r="AS125" s="328"/>
      <c r="AT125" s="328"/>
      <c r="AU125" s="245"/>
      <c r="AV125" s="245"/>
      <c r="AW125" s="245"/>
      <c r="AX125" s="245"/>
      <c r="AY125" s="245"/>
      <c r="AZ125" s="245"/>
      <c r="BA125" s="328"/>
    </row>
    <row r="126" spans="1:54">
      <c r="A126" s="328" t="s">
        <v>1</v>
      </c>
      <c r="B126" s="328"/>
      <c r="C126" s="328"/>
      <c r="D126" s="328"/>
      <c r="E126" s="328"/>
      <c r="F126" s="328"/>
      <c r="G126" s="328"/>
      <c r="H126" s="328"/>
      <c r="I126" s="328"/>
      <c r="J126" s="328"/>
      <c r="K126" s="328"/>
      <c r="L126" s="328"/>
      <c r="M126" s="328"/>
      <c r="N126" s="328"/>
      <c r="O126" s="328"/>
      <c r="P126" s="419"/>
      <c r="Q126" s="419"/>
      <c r="R126" s="328" t="s">
        <v>1</v>
      </c>
      <c r="S126" s="328"/>
      <c r="T126" s="328"/>
      <c r="U126" s="328"/>
      <c r="V126" s="328"/>
      <c r="W126" s="328"/>
      <c r="X126" s="328"/>
      <c r="Y126" s="328"/>
      <c r="Z126" s="328"/>
      <c r="AA126" s="328"/>
      <c r="AB126" s="328"/>
      <c r="AC126" s="328"/>
      <c r="AD126" s="328"/>
      <c r="AE126" s="328"/>
      <c r="AF126" s="328"/>
      <c r="AG126" s="328"/>
      <c r="AH126" s="328"/>
      <c r="AI126" s="328" t="s">
        <v>1</v>
      </c>
      <c r="AJ126" s="328"/>
      <c r="AK126" s="328"/>
      <c r="AL126" s="328"/>
      <c r="AM126" s="328"/>
      <c r="AN126" s="328"/>
      <c r="AO126" s="328"/>
      <c r="AP126" s="328"/>
      <c r="AQ126" s="328"/>
      <c r="AR126" s="328"/>
      <c r="AS126" s="328"/>
      <c r="AT126" s="328"/>
      <c r="AU126" s="245"/>
      <c r="AV126" s="245"/>
      <c r="AW126" s="245"/>
      <c r="AX126" s="245"/>
      <c r="AY126" s="245"/>
      <c r="AZ126" s="245"/>
      <c r="BA126" s="328"/>
    </row>
    <row r="127" spans="1:54">
      <c r="A127" s="398"/>
      <c r="B127" s="398"/>
      <c r="C127" s="398"/>
      <c r="D127" s="398"/>
      <c r="E127" s="398"/>
      <c r="F127" s="398"/>
      <c r="G127" s="398"/>
      <c r="H127" s="398"/>
      <c r="I127" s="398"/>
      <c r="J127" s="398"/>
      <c r="K127" s="398"/>
      <c r="L127" s="398"/>
      <c r="M127" s="398"/>
      <c r="N127" s="398"/>
      <c r="O127" s="398"/>
      <c r="R127" s="398"/>
      <c r="S127" s="398"/>
      <c r="T127" s="398"/>
      <c r="U127" s="398"/>
      <c r="V127" s="398"/>
      <c r="W127" s="398"/>
      <c r="X127" s="398"/>
      <c r="Y127" s="398"/>
      <c r="Z127" s="398"/>
      <c r="AA127" s="398"/>
      <c r="AB127" s="398"/>
      <c r="AC127" s="398"/>
      <c r="AD127" s="398"/>
      <c r="AE127" s="398"/>
      <c r="AF127" s="398"/>
      <c r="AG127" s="398"/>
      <c r="AH127" s="398"/>
      <c r="AI127" s="398"/>
      <c r="AJ127" s="398"/>
      <c r="AK127" s="398"/>
      <c r="AL127" s="398"/>
      <c r="AM127" s="398"/>
      <c r="AN127" s="398"/>
      <c r="AO127" s="398"/>
      <c r="AP127" s="398"/>
      <c r="AQ127" s="398"/>
      <c r="AR127" s="398"/>
      <c r="AS127" s="398"/>
      <c r="AT127" s="398"/>
      <c r="AU127" s="436"/>
      <c r="AV127" s="436"/>
      <c r="AW127" s="436"/>
      <c r="AX127" s="436"/>
      <c r="AY127" s="436"/>
      <c r="AZ127" s="436"/>
      <c r="BA127" s="398"/>
    </row>
    <row r="128" spans="1:54">
      <c r="A128" s="399" t="s">
        <v>458</v>
      </c>
      <c r="B128" s="398"/>
      <c r="C128" s="398"/>
      <c r="D128" s="398"/>
      <c r="E128" s="398"/>
      <c r="F128" s="398"/>
      <c r="G128" s="398"/>
      <c r="H128" s="398"/>
      <c r="I128" s="398"/>
      <c r="J128" s="398"/>
      <c r="K128" s="398"/>
      <c r="L128" s="398"/>
      <c r="M128" s="398"/>
      <c r="N128" s="421" t="s">
        <v>376</v>
      </c>
      <c r="O128" s="328"/>
      <c r="R128" s="399" t="s">
        <v>458</v>
      </c>
      <c r="S128" s="398"/>
      <c r="T128" s="398"/>
      <c r="U128" s="398"/>
      <c r="V128" s="398"/>
      <c r="W128" s="398"/>
      <c r="X128" s="398"/>
      <c r="Y128" s="398"/>
      <c r="Z128" s="398"/>
      <c r="AA128" s="398"/>
      <c r="AB128" s="398"/>
      <c r="AC128" s="398"/>
      <c r="AD128" s="398"/>
      <c r="AE128" s="421" t="s">
        <v>376</v>
      </c>
      <c r="AF128" s="328"/>
      <c r="AG128" s="398"/>
      <c r="AH128" s="398"/>
      <c r="AI128" s="399" t="s">
        <v>458</v>
      </c>
      <c r="AJ128" s="398"/>
      <c r="AK128" s="398"/>
      <c r="AL128" s="398"/>
      <c r="AM128" s="398"/>
      <c r="AN128" s="398"/>
      <c r="AO128" s="398"/>
      <c r="AP128" s="398"/>
      <c r="AQ128" s="398"/>
      <c r="AR128" s="398"/>
      <c r="AS128" s="398"/>
      <c r="AT128" s="398"/>
      <c r="AU128" s="436"/>
      <c r="AV128" s="436"/>
      <c r="AW128" s="436"/>
      <c r="AX128" s="437" t="s">
        <v>376</v>
      </c>
      <c r="AY128" s="245"/>
      <c r="AZ128" s="245"/>
      <c r="BA128" s="328"/>
    </row>
    <row r="129" spans="1:54">
      <c r="A129" s="399"/>
      <c r="B129" s="398"/>
      <c r="C129" s="398"/>
      <c r="D129" s="398"/>
      <c r="E129" s="398"/>
      <c r="F129" s="398"/>
      <c r="G129" s="398"/>
      <c r="H129" s="398"/>
      <c r="I129" s="398"/>
      <c r="J129" s="398"/>
      <c r="K129" s="398"/>
      <c r="L129" s="398"/>
      <c r="M129" s="398"/>
      <c r="N129" s="421"/>
      <c r="O129" s="328"/>
      <c r="R129" s="399"/>
      <c r="S129" s="398"/>
      <c r="T129" s="398"/>
      <c r="U129" s="398"/>
      <c r="V129" s="398"/>
      <c r="W129" s="398"/>
      <c r="X129" s="398"/>
      <c r="Y129" s="398"/>
      <c r="Z129" s="398"/>
      <c r="AA129" s="398"/>
      <c r="AB129" s="398"/>
      <c r="AC129" s="398"/>
      <c r="AD129" s="398"/>
      <c r="AE129" s="421"/>
      <c r="AF129" s="328"/>
      <c r="AG129" s="398"/>
      <c r="AH129" s="398"/>
      <c r="AI129" s="399"/>
      <c r="AJ129" s="398"/>
      <c r="AK129" s="398"/>
      <c r="AL129" s="398"/>
      <c r="AM129" s="398"/>
      <c r="AN129" s="398"/>
      <c r="AO129" s="398"/>
      <c r="AP129" s="398"/>
      <c r="AQ129" s="398"/>
      <c r="AR129" s="398"/>
      <c r="AS129" s="398"/>
      <c r="AT129" s="398"/>
      <c r="AU129" s="436"/>
      <c r="AV129" s="436"/>
      <c r="AW129" s="436"/>
      <c r="AX129" s="437"/>
      <c r="AY129" s="245"/>
      <c r="AZ129" s="245"/>
      <c r="BA129" s="398"/>
    </row>
    <row r="130" spans="1:54" ht="15.75" customHeight="1">
      <c r="A130" s="185"/>
      <c r="B130" s="424" t="s">
        <v>585</v>
      </c>
      <c r="C130" s="425"/>
      <c r="D130" s="424" t="s">
        <v>586</v>
      </c>
      <c r="E130" s="425"/>
      <c r="F130" s="424" t="s">
        <v>587</v>
      </c>
      <c r="G130" s="425"/>
      <c r="H130" s="424" t="s">
        <v>588</v>
      </c>
      <c r="I130" s="425"/>
      <c r="J130" s="424" t="s">
        <v>589</v>
      </c>
      <c r="K130" s="425"/>
      <c r="L130" s="424" t="s">
        <v>590</v>
      </c>
      <c r="M130" s="425"/>
      <c r="N130" s="424" t="s">
        <v>591</v>
      </c>
      <c r="O130" s="425"/>
      <c r="P130" s="422" t="s">
        <v>377</v>
      </c>
      <c r="Q130" s="423"/>
      <c r="R130" s="185"/>
      <c r="S130" s="424" t="s">
        <v>585</v>
      </c>
      <c r="T130" s="425"/>
      <c r="U130" s="424" t="s">
        <v>586</v>
      </c>
      <c r="V130" s="425"/>
      <c r="W130" s="424" t="s">
        <v>587</v>
      </c>
      <c r="X130" s="425"/>
      <c r="Y130" s="424" t="s">
        <v>588</v>
      </c>
      <c r="Z130" s="425"/>
      <c r="AA130" s="424" t="s">
        <v>589</v>
      </c>
      <c r="AB130" s="425"/>
      <c r="AC130" s="424" t="s">
        <v>590</v>
      </c>
      <c r="AD130" s="425"/>
      <c r="AE130" s="424" t="s">
        <v>591</v>
      </c>
      <c r="AF130" s="425"/>
      <c r="AG130" s="424" t="s">
        <v>377</v>
      </c>
      <c r="AH130" s="425"/>
      <c r="AI130" s="13"/>
      <c r="AJ130" s="1089" t="s">
        <v>592</v>
      </c>
      <c r="AK130" s="1090"/>
      <c r="AL130" s="1090"/>
      <c r="AM130" s="1090"/>
      <c r="AN130" s="1090"/>
      <c r="AO130" s="1090"/>
      <c r="AP130" s="1090"/>
      <c r="AQ130" s="1091"/>
      <c r="AR130" s="821" t="s">
        <v>384</v>
      </c>
      <c r="AS130" s="251"/>
      <c r="AT130" s="250"/>
      <c r="AU130" s="244" t="s">
        <v>385</v>
      </c>
      <c r="AV130" s="251"/>
      <c r="AW130" s="251"/>
      <c r="AX130" s="251"/>
      <c r="AY130" s="250"/>
      <c r="AZ130" s="252" t="s">
        <v>386</v>
      </c>
      <c r="BA130" s="815"/>
      <c r="BB130" s="663"/>
    </row>
    <row r="131" spans="1:54" ht="27.75" customHeight="1">
      <c r="A131" s="187" t="s">
        <v>387</v>
      </c>
      <c r="B131" s="169" t="s">
        <v>665</v>
      </c>
      <c r="C131" s="169" t="s">
        <v>389</v>
      </c>
      <c r="D131" s="169" t="s">
        <v>665</v>
      </c>
      <c r="E131" s="169" t="s">
        <v>389</v>
      </c>
      <c r="F131" s="169" t="s">
        <v>665</v>
      </c>
      <c r="G131" s="169" t="s">
        <v>389</v>
      </c>
      <c r="H131" s="169" t="s">
        <v>665</v>
      </c>
      <c r="I131" s="169" t="s">
        <v>389</v>
      </c>
      <c r="J131" s="169" t="s">
        <v>665</v>
      </c>
      <c r="K131" s="169" t="s">
        <v>389</v>
      </c>
      <c r="L131" s="169" t="s">
        <v>665</v>
      </c>
      <c r="M131" s="169" t="s">
        <v>389</v>
      </c>
      <c r="N131" s="169" t="s">
        <v>665</v>
      </c>
      <c r="O131" s="169" t="s">
        <v>389</v>
      </c>
      <c r="P131" s="323" t="s">
        <v>665</v>
      </c>
      <c r="Q131" s="323" t="s">
        <v>389</v>
      </c>
      <c r="R131" s="187" t="s">
        <v>387</v>
      </c>
      <c r="S131" s="169" t="s">
        <v>665</v>
      </c>
      <c r="T131" s="169" t="s">
        <v>389</v>
      </c>
      <c r="U131" s="169" t="s">
        <v>665</v>
      </c>
      <c r="V131" s="169" t="s">
        <v>389</v>
      </c>
      <c r="W131" s="169" t="s">
        <v>665</v>
      </c>
      <c r="X131" s="169" t="s">
        <v>389</v>
      </c>
      <c r="Y131" s="169" t="s">
        <v>665</v>
      </c>
      <c r="Z131" s="169" t="s">
        <v>389</v>
      </c>
      <c r="AA131" s="169" t="s">
        <v>665</v>
      </c>
      <c r="AB131" s="169" t="s">
        <v>389</v>
      </c>
      <c r="AC131" s="169" t="s">
        <v>665</v>
      </c>
      <c r="AD131" s="169" t="s">
        <v>389</v>
      </c>
      <c r="AE131" s="169" t="s">
        <v>665</v>
      </c>
      <c r="AF131" s="169" t="s">
        <v>389</v>
      </c>
      <c r="AG131" s="169" t="s">
        <v>665</v>
      </c>
      <c r="AH131" s="169" t="s">
        <v>389</v>
      </c>
      <c r="AI131" s="647" t="s">
        <v>387</v>
      </c>
      <c r="AJ131" s="649" t="s">
        <v>585</v>
      </c>
      <c r="AK131" s="649" t="s">
        <v>594</v>
      </c>
      <c r="AL131" s="649" t="s">
        <v>595</v>
      </c>
      <c r="AM131" s="649" t="s">
        <v>596</v>
      </c>
      <c r="AN131" s="649" t="s">
        <v>597</v>
      </c>
      <c r="AO131" s="649" t="s">
        <v>598</v>
      </c>
      <c r="AP131" s="649" t="s">
        <v>599</v>
      </c>
      <c r="AQ131" s="648" t="s">
        <v>395</v>
      </c>
      <c r="AR131" s="637" t="s">
        <v>86</v>
      </c>
      <c r="AS131" s="935" t="s">
        <v>9</v>
      </c>
      <c r="AT131" s="618" t="s">
        <v>673</v>
      </c>
      <c r="AU131" s="618" t="s">
        <v>85</v>
      </c>
      <c r="AV131" s="618" t="s">
        <v>81</v>
      </c>
      <c r="AW131" s="618" t="s">
        <v>88</v>
      </c>
      <c r="AX131" s="618" t="s">
        <v>83</v>
      </c>
      <c r="AY131" s="254" t="s">
        <v>377</v>
      </c>
      <c r="AZ131" s="820" t="s">
        <v>111</v>
      </c>
      <c r="BA131" s="631" t="s">
        <v>600</v>
      </c>
      <c r="BB131" s="625" t="s">
        <v>87</v>
      </c>
    </row>
    <row r="132" spans="1:54">
      <c r="A132" s="187"/>
      <c r="B132" s="185"/>
      <c r="C132" s="185"/>
      <c r="D132" s="185"/>
      <c r="E132" s="185"/>
      <c r="F132" s="185"/>
      <c r="G132" s="185"/>
      <c r="H132" s="185"/>
      <c r="I132" s="185"/>
      <c r="J132" s="185"/>
      <c r="K132" s="185"/>
      <c r="L132" s="187"/>
      <c r="M132" s="187"/>
      <c r="N132" s="187"/>
      <c r="O132" s="187"/>
      <c r="P132" s="426"/>
      <c r="Q132" s="426"/>
      <c r="R132" s="187"/>
      <c r="S132" s="185"/>
      <c r="T132" s="185"/>
      <c r="U132" s="185"/>
      <c r="V132" s="185"/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439"/>
      <c r="AV132" s="439"/>
      <c r="AW132" s="439"/>
      <c r="AX132" s="439"/>
      <c r="AY132" s="439"/>
      <c r="AZ132" s="439"/>
      <c r="BA132" s="185"/>
      <c r="BB132" s="13"/>
    </row>
    <row r="133" spans="1:54" s="124" customFormat="1">
      <c r="A133" s="16" t="s">
        <v>407</v>
      </c>
      <c r="B133" s="189">
        <f t="shared" ref="B133:Q133" si="37">SUM(B135:B152)</f>
        <v>1676</v>
      </c>
      <c r="C133" s="189">
        <f t="shared" si="37"/>
        <v>905</v>
      </c>
      <c r="D133" s="189">
        <f t="shared" si="37"/>
        <v>415</v>
      </c>
      <c r="E133" s="189">
        <f t="shared" si="37"/>
        <v>228</v>
      </c>
      <c r="F133" s="189">
        <f t="shared" si="37"/>
        <v>102</v>
      </c>
      <c r="G133" s="189">
        <f t="shared" si="37"/>
        <v>43</v>
      </c>
      <c r="H133" s="189">
        <f t="shared" si="37"/>
        <v>324</v>
      </c>
      <c r="I133" s="189">
        <f t="shared" si="37"/>
        <v>170</v>
      </c>
      <c r="J133" s="189">
        <f t="shared" si="37"/>
        <v>975</v>
      </c>
      <c r="K133" s="189">
        <f t="shared" si="37"/>
        <v>575</v>
      </c>
      <c r="L133" s="189">
        <f t="shared" si="37"/>
        <v>82</v>
      </c>
      <c r="M133" s="189">
        <f t="shared" si="37"/>
        <v>30</v>
      </c>
      <c r="N133" s="189">
        <f t="shared" si="37"/>
        <v>551</v>
      </c>
      <c r="O133" s="189">
        <f t="shared" si="37"/>
        <v>244</v>
      </c>
      <c r="P133" s="189">
        <f t="shared" si="37"/>
        <v>4125</v>
      </c>
      <c r="Q133" s="189">
        <f t="shared" si="37"/>
        <v>2195</v>
      </c>
      <c r="R133" s="16" t="s">
        <v>407</v>
      </c>
      <c r="S133" s="16">
        <f t="shared" ref="S133:AF133" si="38">SUM(S135:S152)</f>
        <v>45</v>
      </c>
      <c r="T133" s="16">
        <f t="shared" si="38"/>
        <v>16</v>
      </c>
      <c r="U133" s="16">
        <f t="shared" si="38"/>
        <v>22</v>
      </c>
      <c r="V133" s="16">
        <f t="shared" si="38"/>
        <v>11</v>
      </c>
      <c r="W133" s="16">
        <f t="shared" si="38"/>
        <v>13</v>
      </c>
      <c r="X133" s="16">
        <f t="shared" si="38"/>
        <v>8</v>
      </c>
      <c r="Y133" s="16">
        <f t="shared" si="38"/>
        <v>14</v>
      </c>
      <c r="Z133" s="16">
        <f t="shared" si="38"/>
        <v>8</v>
      </c>
      <c r="AA133" s="16">
        <f t="shared" si="38"/>
        <v>309</v>
      </c>
      <c r="AB133" s="16">
        <f t="shared" si="38"/>
        <v>184</v>
      </c>
      <c r="AC133" s="16">
        <f t="shared" si="38"/>
        <v>26</v>
      </c>
      <c r="AD133" s="16">
        <f t="shared" si="38"/>
        <v>9</v>
      </c>
      <c r="AE133" s="16">
        <f t="shared" si="38"/>
        <v>258</v>
      </c>
      <c r="AF133" s="16">
        <f t="shared" si="38"/>
        <v>103</v>
      </c>
      <c r="AG133" s="16">
        <f>SUM(AG135:AG152)</f>
        <v>687</v>
      </c>
      <c r="AH133" s="16">
        <f>SUM(AH135:AH152)</f>
        <v>339</v>
      </c>
      <c r="AI133" s="16" t="s">
        <v>407</v>
      </c>
      <c r="AJ133" s="16">
        <f t="shared" ref="AJ133:BB133" si="39">SUM(AJ135:AJ152)</f>
        <v>33</v>
      </c>
      <c r="AK133" s="16">
        <f t="shared" si="39"/>
        <v>15</v>
      </c>
      <c r="AL133" s="16">
        <f t="shared" si="39"/>
        <v>3</v>
      </c>
      <c r="AM133" s="16">
        <f t="shared" si="39"/>
        <v>10</v>
      </c>
      <c r="AN133" s="16">
        <f t="shared" si="39"/>
        <v>24</v>
      </c>
      <c r="AO133" s="16">
        <f t="shared" si="39"/>
        <v>4</v>
      </c>
      <c r="AP133" s="16">
        <f t="shared" si="39"/>
        <v>17</v>
      </c>
      <c r="AQ133" s="16">
        <f>SUM(AQ135:AQ152)</f>
        <v>106</v>
      </c>
      <c r="AR133" s="16">
        <f t="shared" si="39"/>
        <v>126</v>
      </c>
      <c r="AS133" s="16">
        <f t="shared" si="39"/>
        <v>120</v>
      </c>
      <c r="AT133" s="16">
        <f t="shared" si="39"/>
        <v>6</v>
      </c>
      <c r="AU133" s="46">
        <f t="shared" si="39"/>
        <v>224</v>
      </c>
      <c r="AV133" s="46">
        <f t="shared" si="39"/>
        <v>0</v>
      </c>
      <c r="AW133" s="46">
        <f t="shared" si="39"/>
        <v>5</v>
      </c>
      <c r="AX133" s="46">
        <f t="shared" si="39"/>
        <v>74</v>
      </c>
      <c r="AY133" s="46">
        <f t="shared" si="39"/>
        <v>298</v>
      </c>
      <c r="AZ133" s="46">
        <f t="shared" si="39"/>
        <v>23</v>
      </c>
      <c r="BA133" s="16">
        <f t="shared" si="39"/>
        <v>23</v>
      </c>
      <c r="BB133" s="16">
        <f t="shared" si="39"/>
        <v>0</v>
      </c>
    </row>
    <row r="134" spans="1:54">
      <c r="A134" s="187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7"/>
      <c r="N134" s="187"/>
      <c r="O134" s="187"/>
      <c r="P134" s="189"/>
      <c r="Q134" s="189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243"/>
      <c r="AV134" s="243"/>
      <c r="AW134" s="243"/>
      <c r="AX134" s="243"/>
      <c r="AY134" s="243"/>
      <c r="AZ134" s="243"/>
      <c r="BA134" s="187"/>
      <c r="BB134" s="17"/>
    </row>
    <row r="135" spans="1:54" ht="15" customHeight="1">
      <c r="A135" s="187" t="s">
        <v>459</v>
      </c>
      <c r="B135" s="187">
        <f>+'saisie N3 pr'!B136+'saisie N3 pr'!C136</f>
        <v>727</v>
      </c>
      <c r="C135" s="187">
        <f>+'saisie N3 pr'!C136</f>
        <v>370</v>
      </c>
      <c r="D135" s="187">
        <f>+'saisie N3 pr'!D136+'saisie N3 pr'!E136</f>
        <v>206</v>
      </c>
      <c r="E135" s="187">
        <f>+'saisie N3 pr'!E136</f>
        <v>117</v>
      </c>
      <c r="F135" s="187">
        <f>+'saisie N3 pr'!F136+'saisie N3 pr'!G136</f>
        <v>90</v>
      </c>
      <c r="G135" s="187">
        <f>+'saisie N3 pr'!G136</f>
        <v>38</v>
      </c>
      <c r="H135" s="187">
        <f>+'saisie N3 pr'!H136+'saisie N3 pr'!I136</f>
        <v>110</v>
      </c>
      <c r="I135" s="187">
        <f>+'saisie N3 pr'!I136</f>
        <v>58</v>
      </c>
      <c r="J135" s="187">
        <f>+'saisie N3 pr'!J136+'saisie N3 pr'!K136</f>
        <v>490</v>
      </c>
      <c r="K135" s="187">
        <f>+'saisie N3 pr'!K136</f>
        <v>298</v>
      </c>
      <c r="L135" s="187">
        <f>+'saisie N3 pr'!L136+'saisie N3 pr'!M136</f>
        <v>44</v>
      </c>
      <c r="M135" s="187">
        <f>+'saisie N3 pr'!M136</f>
        <v>16</v>
      </c>
      <c r="N135" s="187">
        <f>+'saisie N3 pr'!N136+'saisie N3 pr'!O136</f>
        <v>383</v>
      </c>
      <c r="O135" s="187">
        <f>+'saisie N3 pr'!O136</f>
        <v>172</v>
      </c>
      <c r="P135" s="189">
        <f t="shared" ref="P135:P152" si="40">B135+D135+F135+H135+J135+L135+N135</f>
        <v>2050</v>
      </c>
      <c r="Q135" s="189">
        <f t="shared" ref="Q135:Q152" si="41">C135+E135+G135+I135+K135+M135+O135</f>
        <v>1069</v>
      </c>
      <c r="R135" s="187" t="s">
        <v>459</v>
      </c>
      <c r="S135" s="187">
        <f>+'saisie N3 pr'!S136+'saisie N3 pr'!T136</f>
        <v>25</v>
      </c>
      <c r="T135" s="187">
        <f>+'saisie N3 pr'!T136</f>
        <v>8</v>
      </c>
      <c r="U135" s="187">
        <f>+'saisie N3 pr'!U136+'saisie N3 pr'!V136</f>
        <v>12</v>
      </c>
      <c r="V135" s="187">
        <f>+'saisie N3 pr'!V136</f>
        <v>6</v>
      </c>
      <c r="W135" s="187">
        <f>+'saisie N3 pr'!W136+'saisie N3 pr'!X136</f>
        <v>13</v>
      </c>
      <c r="X135" s="187">
        <f>+'saisie N3 pr'!X136</f>
        <v>8</v>
      </c>
      <c r="Y135" s="187">
        <f>+'saisie N3 pr'!Y136+'saisie N3 pr'!Z136</f>
        <v>7</v>
      </c>
      <c r="Z135" s="187">
        <f>+'saisie N3 pr'!Z136</f>
        <v>4</v>
      </c>
      <c r="AA135" s="187">
        <f>+'saisie N3 pr'!AA136+'saisie N3 pr'!AB136</f>
        <v>182</v>
      </c>
      <c r="AB135" s="187">
        <f>+'saisie N3 pr'!AB136</f>
        <v>112</v>
      </c>
      <c r="AC135" s="187">
        <f>+'saisie N3 pr'!AC136+'saisie N3 pr'!AD136</f>
        <v>21</v>
      </c>
      <c r="AD135" s="187">
        <f>+'saisie N3 pr'!AD136</f>
        <v>7</v>
      </c>
      <c r="AE135" s="187">
        <f>+'saisie N3 pr'!AE136+'saisie N3 pr'!AF136</f>
        <v>196</v>
      </c>
      <c r="AF135" s="187">
        <f>+'saisie N3 pr'!AF136</f>
        <v>75</v>
      </c>
      <c r="AG135" s="187">
        <f t="shared" ref="AG135:AG152" si="42">S135+U135+W135+Y135+AA135+AC135+AE135</f>
        <v>456</v>
      </c>
      <c r="AH135" s="187">
        <f t="shared" ref="AH135:AH152" si="43">T135+V135+X135+Z135+AB135+AD135+AF135</f>
        <v>220</v>
      </c>
      <c r="AI135" s="187" t="s">
        <v>459</v>
      </c>
      <c r="AJ135" s="187">
        <f>+'saisie N3 pr'!AJ136</f>
        <v>11</v>
      </c>
      <c r="AK135" s="187">
        <f>+'saisie N3 pr'!AK136</f>
        <v>6</v>
      </c>
      <c r="AL135" s="187">
        <f>+'saisie N3 pr'!AL136</f>
        <v>2</v>
      </c>
      <c r="AM135" s="187">
        <f>+'saisie N3 pr'!AM136</f>
        <v>3</v>
      </c>
      <c r="AN135" s="187">
        <f>+'saisie N3 pr'!AN136</f>
        <v>10</v>
      </c>
      <c r="AO135" s="187">
        <f>+'saisie N3 pr'!AO136</f>
        <v>3</v>
      </c>
      <c r="AP135" s="187">
        <f>+'saisie N3 pr'!AP136</f>
        <v>9</v>
      </c>
      <c r="AQ135" s="187">
        <f t="shared" ref="AQ135:AQ152" si="44">SUM(AJ135:AP135)</f>
        <v>44</v>
      </c>
      <c r="AR135" s="187">
        <v>41</v>
      </c>
      <c r="AS135" s="187">
        <v>41</v>
      </c>
      <c r="AT135" s="187">
        <f>+'saisie N3 pr'!AT136</f>
        <v>0</v>
      </c>
      <c r="AU135" s="243">
        <f>+'saisie N3 pr'!AU136</f>
        <v>80</v>
      </c>
      <c r="AV135" s="243">
        <f>+'saisie N3 pr'!AV136</f>
        <v>0</v>
      </c>
      <c r="AW135" s="243">
        <f>+'saisie N3 pr'!AW136</f>
        <v>0</v>
      </c>
      <c r="AX135" s="243">
        <f>+'saisie N3 pr'!AX136</f>
        <v>26</v>
      </c>
      <c r="AY135" s="243">
        <f t="shared" ref="AY135:AY152" si="45">AU135+AX135</f>
        <v>106</v>
      </c>
      <c r="AZ135" s="243">
        <f>+BA135+BB135</f>
        <v>7</v>
      </c>
      <c r="BA135" s="187">
        <f>+'saisie N3 pr'!BB136</f>
        <v>7</v>
      </c>
      <c r="BB135" s="17"/>
    </row>
    <row r="136" spans="1:54" ht="15" customHeight="1">
      <c r="A136" s="187" t="s">
        <v>460</v>
      </c>
      <c r="B136" s="187">
        <f>+'saisie N3 pr'!B137+'saisie N3 pr'!C137</f>
        <v>0</v>
      </c>
      <c r="C136" s="187">
        <f>+'saisie N3 pr'!C137</f>
        <v>0</v>
      </c>
      <c r="D136" s="187">
        <f>+'saisie N3 pr'!D137+'saisie N3 pr'!E137</f>
        <v>0</v>
      </c>
      <c r="E136" s="187">
        <f>+'saisie N3 pr'!E137</f>
        <v>0</v>
      </c>
      <c r="F136" s="187">
        <f>+'saisie N3 pr'!F137+'saisie N3 pr'!G137</f>
        <v>0</v>
      </c>
      <c r="G136" s="187">
        <f>+'saisie N3 pr'!G137</f>
        <v>0</v>
      </c>
      <c r="H136" s="187">
        <f>+'saisie N3 pr'!H137+'saisie N3 pr'!I137</f>
        <v>0</v>
      </c>
      <c r="I136" s="187">
        <f>+'saisie N3 pr'!I137</f>
        <v>0</v>
      </c>
      <c r="J136" s="187">
        <f>+'saisie N3 pr'!J137+'saisie N3 pr'!K137</f>
        <v>0</v>
      </c>
      <c r="K136" s="187">
        <f>+'saisie N3 pr'!K137</f>
        <v>0</v>
      </c>
      <c r="L136" s="187">
        <f>+'saisie N3 pr'!L137+'saisie N3 pr'!M137</f>
        <v>0</v>
      </c>
      <c r="M136" s="187">
        <f>+'saisie N3 pr'!M137</f>
        <v>0</v>
      </c>
      <c r="N136" s="187">
        <f>+'saisie N3 pr'!N137+'saisie N3 pr'!O137</f>
        <v>0</v>
      </c>
      <c r="O136" s="187">
        <f>+'saisie N3 pr'!O137</f>
        <v>0</v>
      </c>
      <c r="P136" s="189">
        <f t="shared" si="40"/>
        <v>0</v>
      </c>
      <c r="Q136" s="189">
        <f t="shared" si="41"/>
        <v>0</v>
      </c>
      <c r="R136" s="187" t="s">
        <v>460</v>
      </c>
      <c r="S136" s="187">
        <f>+'saisie N3 pr'!S137+'saisie N3 pr'!T137</f>
        <v>0</v>
      </c>
      <c r="T136" s="187">
        <f>+'saisie N3 pr'!T137</f>
        <v>0</v>
      </c>
      <c r="U136" s="187">
        <f>+'saisie N3 pr'!U137+'saisie N3 pr'!V137</f>
        <v>0</v>
      </c>
      <c r="V136" s="187">
        <f>+'saisie N3 pr'!V137</f>
        <v>0</v>
      </c>
      <c r="W136" s="187">
        <f>+'saisie N3 pr'!W137+'saisie N3 pr'!X137</f>
        <v>0</v>
      </c>
      <c r="X136" s="187">
        <f>+'saisie N3 pr'!X137</f>
        <v>0</v>
      </c>
      <c r="Y136" s="187">
        <f>+'saisie N3 pr'!Y137+'saisie N3 pr'!Z137</f>
        <v>0</v>
      </c>
      <c r="Z136" s="187">
        <f>+'saisie N3 pr'!Z137</f>
        <v>0</v>
      </c>
      <c r="AA136" s="187">
        <f>+'saisie N3 pr'!AA137+'saisie N3 pr'!AB137</f>
        <v>0</v>
      </c>
      <c r="AB136" s="187">
        <f>+'saisie N3 pr'!AB137</f>
        <v>0</v>
      </c>
      <c r="AC136" s="187">
        <f>+'saisie N3 pr'!AC137+'saisie N3 pr'!AD137</f>
        <v>0</v>
      </c>
      <c r="AD136" s="187">
        <f>+'saisie N3 pr'!AD137</f>
        <v>0</v>
      </c>
      <c r="AE136" s="187">
        <f>+'saisie N3 pr'!AE137+'saisie N3 pr'!AF137</f>
        <v>0</v>
      </c>
      <c r="AF136" s="187">
        <f>+'saisie N3 pr'!AF137</f>
        <v>0</v>
      </c>
      <c r="AG136" s="187">
        <f t="shared" si="42"/>
        <v>0</v>
      </c>
      <c r="AH136" s="187">
        <f t="shared" si="43"/>
        <v>0</v>
      </c>
      <c r="AI136" s="187" t="s">
        <v>460</v>
      </c>
      <c r="AJ136" s="187">
        <f>+'saisie N3 pr'!AJ137</f>
        <v>0</v>
      </c>
      <c r="AK136" s="187">
        <f>+'saisie N3 pr'!AK137</f>
        <v>0</v>
      </c>
      <c r="AL136" s="187">
        <f>+'saisie N3 pr'!AL137</f>
        <v>0</v>
      </c>
      <c r="AM136" s="187">
        <f>+'saisie N3 pr'!AM137</f>
        <v>0</v>
      </c>
      <c r="AN136" s="187">
        <f>+'saisie N3 pr'!AN137</f>
        <v>0</v>
      </c>
      <c r="AO136" s="187">
        <f>+'saisie N3 pr'!AO137</f>
        <v>0</v>
      </c>
      <c r="AP136" s="187">
        <f>+'saisie N3 pr'!AP137</f>
        <v>0</v>
      </c>
      <c r="AQ136" s="187">
        <f t="shared" si="44"/>
        <v>0</v>
      </c>
      <c r="AR136" s="187">
        <v>0</v>
      </c>
      <c r="AS136" s="187">
        <v>0</v>
      </c>
      <c r="AT136" s="187">
        <f>+'saisie N3 pr'!AT137</f>
        <v>0</v>
      </c>
      <c r="AU136" s="243">
        <f>+'saisie N3 pr'!AU137</f>
        <v>0</v>
      </c>
      <c r="AV136" s="243">
        <f>+'saisie N3 pr'!AV137</f>
        <v>0</v>
      </c>
      <c r="AW136" s="243">
        <f>+'saisie N3 pr'!AW137</f>
        <v>0</v>
      </c>
      <c r="AX136" s="243">
        <f>+'saisie N3 pr'!AX137</f>
        <v>0</v>
      </c>
      <c r="AY136" s="243">
        <f t="shared" si="45"/>
        <v>0</v>
      </c>
      <c r="AZ136" s="243">
        <f t="shared" ref="AZ136:AZ152" si="46">+BA136+BB136</f>
        <v>0</v>
      </c>
      <c r="BA136" s="187">
        <f>+'saisie N3 pr'!BB137</f>
        <v>0</v>
      </c>
      <c r="BB136" s="17"/>
    </row>
    <row r="137" spans="1:54" ht="15" customHeight="1">
      <c r="A137" s="187" t="s">
        <v>461</v>
      </c>
      <c r="B137" s="187">
        <f>+'saisie N3 pr'!B138+'saisie N3 pr'!C138</f>
        <v>521</v>
      </c>
      <c r="C137" s="187">
        <f>+'saisie N3 pr'!C138</f>
        <v>293</v>
      </c>
      <c r="D137" s="187">
        <f>+'saisie N3 pr'!D138+'saisie N3 pr'!E138</f>
        <v>132</v>
      </c>
      <c r="E137" s="187">
        <f>+'saisie N3 pr'!E138</f>
        <v>69</v>
      </c>
      <c r="F137" s="187">
        <f>+'saisie N3 pr'!F138+'saisie N3 pr'!G138</f>
        <v>0</v>
      </c>
      <c r="G137" s="187">
        <f>+'saisie N3 pr'!G138</f>
        <v>0</v>
      </c>
      <c r="H137" s="187">
        <f>+'saisie N3 pr'!H138+'saisie N3 pr'!I138</f>
        <v>137</v>
      </c>
      <c r="I137" s="187">
        <f>+'saisie N3 pr'!I138</f>
        <v>74</v>
      </c>
      <c r="J137" s="187">
        <f>+'saisie N3 pr'!J138+'saisie N3 pr'!K138</f>
        <v>275</v>
      </c>
      <c r="K137" s="187">
        <f>+'saisie N3 pr'!K138</f>
        <v>158</v>
      </c>
      <c r="L137" s="187">
        <f>+'saisie N3 pr'!L138+'saisie N3 pr'!M138</f>
        <v>38</v>
      </c>
      <c r="M137" s="187">
        <f>+'saisie N3 pr'!M138</f>
        <v>14</v>
      </c>
      <c r="N137" s="187">
        <f>+'saisie N3 pr'!N138+'saisie N3 pr'!O138</f>
        <v>115</v>
      </c>
      <c r="O137" s="187">
        <f>+'saisie N3 pr'!O138</f>
        <v>45</v>
      </c>
      <c r="P137" s="189">
        <f t="shared" si="40"/>
        <v>1218</v>
      </c>
      <c r="Q137" s="189">
        <f t="shared" si="41"/>
        <v>653</v>
      </c>
      <c r="R137" s="187" t="s">
        <v>461</v>
      </c>
      <c r="S137" s="187">
        <f>+'saisie N3 pr'!S138+'saisie N3 pr'!T138</f>
        <v>4</v>
      </c>
      <c r="T137" s="187">
        <f>+'saisie N3 pr'!T138</f>
        <v>0</v>
      </c>
      <c r="U137" s="187">
        <f>+'saisie N3 pr'!U138+'saisie N3 pr'!V138</f>
        <v>5</v>
      </c>
      <c r="V137" s="187">
        <f>+'saisie N3 pr'!V138</f>
        <v>3</v>
      </c>
      <c r="W137" s="187">
        <f>+'saisie N3 pr'!W138+'saisie N3 pr'!X138</f>
        <v>0</v>
      </c>
      <c r="X137" s="187">
        <f>+'saisie N3 pr'!X138</f>
        <v>0</v>
      </c>
      <c r="Y137" s="187">
        <f>+'saisie N3 pr'!Y138+'saisie N3 pr'!Z138</f>
        <v>3</v>
      </c>
      <c r="Z137" s="187">
        <f>+'saisie N3 pr'!Z138</f>
        <v>2</v>
      </c>
      <c r="AA137" s="187">
        <f>+'saisie N3 pr'!AA138+'saisie N3 pr'!AB138</f>
        <v>53</v>
      </c>
      <c r="AB137" s="187">
        <f>+'saisie N3 pr'!AB138</f>
        <v>33</v>
      </c>
      <c r="AC137" s="187">
        <f>+'saisie N3 pr'!AC138+'saisie N3 pr'!AD138</f>
        <v>5</v>
      </c>
      <c r="AD137" s="187">
        <f>+'saisie N3 pr'!AD138</f>
        <v>2</v>
      </c>
      <c r="AE137" s="187">
        <f>+'saisie N3 pr'!AE138+'saisie N3 pr'!AF138</f>
        <v>46</v>
      </c>
      <c r="AF137" s="187">
        <f>+'saisie N3 pr'!AF138</f>
        <v>20</v>
      </c>
      <c r="AG137" s="187">
        <f t="shared" si="42"/>
        <v>116</v>
      </c>
      <c r="AH137" s="187">
        <f t="shared" si="43"/>
        <v>60</v>
      </c>
      <c r="AI137" s="187" t="s">
        <v>461</v>
      </c>
      <c r="AJ137" s="187">
        <f>+'saisie N3 pr'!AJ138</f>
        <v>10</v>
      </c>
      <c r="AK137" s="187">
        <f>+'saisie N3 pr'!AK138</f>
        <v>3</v>
      </c>
      <c r="AL137" s="187">
        <f>+'saisie N3 pr'!AL138</f>
        <v>0</v>
      </c>
      <c r="AM137" s="187">
        <f>+'saisie N3 pr'!AM138</f>
        <v>3</v>
      </c>
      <c r="AN137" s="187">
        <f>+'saisie N3 pr'!AN138</f>
        <v>6</v>
      </c>
      <c r="AO137" s="187">
        <f>+'saisie N3 pr'!AO138</f>
        <v>1</v>
      </c>
      <c r="AP137" s="187">
        <f>+'saisie N3 pr'!AP138</f>
        <v>3</v>
      </c>
      <c r="AQ137" s="187">
        <f t="shared" si="44"/>
        <v>26</v>
      </c>
      <c r="AR137" s="187">
        <v>39</v>
      </c>
      <c r="AS137" s="187">
        <v>36</v>
      </c>
      <c r="AT137" s="187">
        <f>+'saisie N3 pr'!AT138</f>
        <v>3</v>
      </c>
      <c r="AU137" s="243">
        <f>+'saisie N3 pr'!AU138</f>
        <v>42</v>
      </c>
      <c r="AV137" s="243">
        <f>+'saisie N3 pr'!AV138</f>
        <v>0</v>
      </c>
      <c r="AW137" s="243">
        <f>+'saisie N3 pr'!AW138</f>
        <v>0</v>
      </c>
      <c r="AX137" s="243">
        <f>+'saisie N3 pr'!AX138</f>
        <v>26</v>
      </c>
      <c r="AY137" s="243">
        <f t="shared" si="45"/>
        <v>68</v>
      </c>
      <c r="AZ137" s="243">
        <f t="shared" si="46"/>
        <v>6</v>
      </c>
      <c r="BA137" s="187">
        <f>+'saisie N3 pr'!BB138</f>
        <v>6</v>
      </c>
      <c r="BB137" s="17"/>
    </row>
    <row r="138" spans="1:54" ht="15" customHeight="1">
      <c r="A138" s="187" t="s">
        <v>462</v>
      </c>
      <c r="B138" s="187">
        <f>+'saisie N3 pr'!B139+'saisie N3 pr'!C139</f>
        <v>103</v>
      </c>
      <c r="C138" s="187">
        <f>+'saisie N3 pr'!C139</f>
        <v>59</v>
      </c>
      <c r="D138" s="187">
        <f>+'saisie N3 pr'!D139+'saisie N3 pr'!E139</f>
        <v>0</v>
      </c>
      <c r="E138" s="187">
        <f>+'saisie N3 pr'!E139</f>
        <v>0</v>
      </c>
      <c r="F138" s="187">
        <f>+'saisie N3 pr'!F139+'saisie N3 pr'!G139</f>
        <v>12</v>
      </c>
      <c r="G138" s="187">
        <f>+'saisie N3 pr'!G139</f>
        <v>5</v>
      </c>
      <c r="H138" s="187">
        <f>+'saisie N3 pr'!H139+'saisie N3 pr'!I139</f>
        <v>0</v>
      </c>
      <c r="I138" s="187">
        <f>+'saisie N3 pr'!I139</f>
        <v>0</v>
      </c>
      <c r="J138" s="187">
        <f>+'saisie N3 pr'!J139+'saisie N3 pr'!K139</f>
        <v>0</v>
      </c>
      <c r="K138" s="187">
        <f>+'saisie N3 pr'!K139</f>
        <v>0</v>
      </c>
      <c r="L138" s="187">
        <f>+'saisie N3 pr'!L139+'saisie N3 pr'!M139</f>
        <v>0</v>
      </c>
      <c r="M138" s="187">
        <f>+'saisie N3 pr'!M139</f>
        <v>0</v>
      </c>
      <c r="N138" s="187">
        <f>+'saisie N3 pr'!N139+'saisie N3 pr'!O139</f>
        <v>0</v>
      </c>
      <c r="O138" s="187">
        <f>+'saisie N3 pr'!O139</f>
        <v>0</v>
      </c>
      <c r="P138" s="189">
        <f t="shared" si="40"/>
        <v>115</v>
      </c>
      <c r="Q138" s="189">
        <f t="shared" si="41"/>
        <v>64</v>
      </c>
      <c r="R138" s="187" t="s">
        <v>462</v>
      </c>
      <c r="S138" s="187">
        <f>+'saisie N3 pr'!S139+'saisie N3 pr'!T139</f>
        <v>0</v>
      </c>
      <c r="T138" s="187">
        <f>+'saisie N3 pr'!T139</f>
        <v>0</v>
      </c>
      <c r="U138" s="187">
        <f>+'saisie N3 pr'!U139+'saisie N3 pr'!V139</f>
        <v>0</v>
      </c>
      <c r="V138" s="187">
        <f>+'saisie N3 pr'!V139</f>
        <v>0</v>
      </c>
      <c r="W138" s="187">
        <f>+'saisie N3 pr'!W139+'saisie N3 pr'!X139</f>
        <v>0</v>
      </c>
      <c r="X138" s="187">
        <f>+'saisie N3 pr'!X139</f>
        <v>0</v>
      </c>
      <c r="Y138" s="187">
        <f>+'saisie N3 pr'!Y139+'saisie N3 pr'!Z139</f>
        <v>0</v>
      </c>
      <c r="Z138" s="187">
        <f>+'saisie N3 pr'!Z139</f>
        <v>0</v>
      </c>
      <c r="AA138" s="187">
        <f>+'saisie N3 pr'!AA139+'saisie N3 pr'!AB139</f>
        <v>0</v>
      </c>
      <c r="AB138" s="187">
        <f>+'saisie N3 pr'!AB139</f>
        <v>0</v>
      </c>
      <c r="AC138" s="187">
        <f>+'saisie N3 pr'!AC139+'saisie N3 pr'!AD139</f>
        <v>0</v>
      </c>
      <c r="AD138" s="187">
        <f>+'saisie N3 pr'!AD139</f>
        <v>0</v>
      </c>
      <c r="AE138" s="187">
        <f>+'saisie N3 pr'!AE139+'saisie N3 pr'!AF139</f>
        <v>0</v>
      </c>
      <c r="AF138" s="187">
        <f>+'saisie N3 pr'!AF139</f>
        <v>0</v>
      </c>
      <c r="AG138" s="187">
        <f t="shared" si="42"/>
        <v>0</v>
      </c>
      <c r="AH138" s="187">
        <f t="shared" si="43"/>
        <v>0</v>
      </c>
      <c r="AI138" s="187" t="s">
        <v>462</v>
      </c>
      <c r="AJ138" s="187">
        <f>+'saisie N3 pr'!AJ139</f>
        <v>3</v>
      </c>
      <c r="AK138" s="187">
        <f>+'saisie N3 pr'!AK139</f>
        <v>0</v>
      </c>
      <c r="AL138" s="187">
        <f>+'saisie N3 pr'!AL139</f>
        <v>1</v>
      </c>
      <c r="AM138" s="187">
        <f>+'saisie N3 pr'!AM139</f>
        <v>0</v>
      </c>
      <c r="AN138" s="187">
        <f>+'saisie N3 pr'!AN139</f>
        <v>0</v>
      </c>
      <c r="AO138" s="187">
        <f>+'saisie N3 pr'!AO139</f>
        <v>0</v>
      </c>
      <c r="AP138" s="187">
        <f>+'saisie N3 pr'!AP139</f>
        <v>0</v>
      </c>
      <c r="AQ138" s="187">
        <f t="shared" si="44"/>
        <v>4</v>
      </c>
      <c r="AR138" s="187">
        <v>4</v>
      </c>
      <c r="AS138" s="187">
        <v>4</v>
      </c>
      <c r="AT138" s="187">
        <f>+'saisie N3 pr'!AT139</f>
        <v>0</v>
      </c>
      <c r="AU138" s="243">
        <f>+'saisie N3 pr'!AU139</f>
        <v>11</v>
      </c>
      <c r="AV138" s="243">
        <f>+'saisie N3 pr'!AV139</f>
        <v>0</v>
      </c>
      <c r="AW138" s="243">
        <f>+'saisie N3 pr'!AW139</f>
        <v>0</v>
      </c>
      <c r="AX138" s="243">
        <f>+'saisie N3 pr'!AX139</f>
        <v>7</v>
      </c>
      <c r="AY138" s="243">
        <f t="shared" si="45"/>
        <v>18</v>
      </c>
      <c r="AZ138" s="243">
        <f t="shared" si="46"/>
        <v>2</v>
      </c>
      <c r="BA138" s="187">
        <f>+'saisie N3 pr'!BB139</f>
        <v>2</v>
      </c>
      <c r="BB138" s="17"/>
    </row>
    <row r="139" spans="1:54" ht="15" customHeight="1">
      <c r="A139" s="187" t="s">
        <v>463</v>
      </c>
      <c r="B139" s="187">
        <f>+'saisie N3 pr'!B140+'saisie N3 pr'!C140</f>
        <v>0</v>
      </c>
      <c r="C139" s="187">
        <f>+'saisie N3 pr'!C140</f>
        <v>0</v>
      </c>
      <c r="D139" s="187">
        <f>+'saisie N3 pr'!D140+'saisie N3 pr'!E140</f>
        <v>0</v>
      </c>
      <c r="E139" s="187">
        <f>+'saisie N3 pr'!E140</f>
        <v>0</v>
      </c>
      <c r="F139" s="187">
        <f>+'saisie N3 pr'!F140+'saisie N3 pr'!G140</f>
        <v>0</v>
      </c>
      <c r="G139" s="187">
        <f>+'saisie N3 pr'!G140</f>
        <v>0</v>
      </c>
      <c r="H139" s="187">
        <f>+'saisie N3 pr'!H140+'saisie N3 pr'!I140</f>
        <v>0</v>
      </c>
      <c r="I139" s="187">
        <f>+'saisie N3 pr'!I140</f>
        <v>0</v>
      </c>
      <c r="J139" s="187">
        <f>+'saisie N3 pr'!J140+'saisie N3 pr'!K140</f>
        <v>0</v>
      </c>
      <c r="K139" s="187">
        <f>+'saisie N3 pr'!K140</f>
        <v>0</v>
      </c>
      <c r="L139" s="187">
        <f>+'saisie N3 pr'!L140+'saisie N3 pr'!M140</f>
        <v>0</v>
      </c>
      <c r="M139" s="187">
        <f>+'saisie N3 pr'!M140</f>
        <v>0</v>
      </c>
      <c r="N139" s="187">
        <f>+'saisie N3 pr'!N140+'saisie N3 pr'!O140</f>
        <v>0</v>
      </c>
      <c r="O139" s="187">
        <f>+'saisie N3 pr'!O140</f>
        <v>0</v>
      </c>
      <c r="P139" s="189">
        <f t="shared" si="40"/>
        <v>0</v>
      </c>
      <c r="Q139" s="189">
        <f t="shared" si="41"/>
        <v>0</v>
      </c>
      <c r="R139" s="187" t="s">
        <v>463</v>
      </c>
      <c r="S139" s="187">
        <f>+'saisie N3 pr'!S140+'saisie N3 pr'!T140</f>
        <v>0</v>
      </c>
      <c r="T139" s="187">
        <f>+'saisie N3 pr'!T140</f>
        <v>0</v>
      </c>
      <c r="U139" s="187">
        <f>+'saisie N3 pr'!U140+'saisie N3 pr'!V140</f>
        <v>0</v>
      </c>
      <c r="V139" s="187">
        <f>+'saisie N3 pr'!V140</f>
        <v>0</v>
      </c>
      <c r="W139" s="187">
        <f>+'saisie N3 pr'!W140+'saisie N3 pr'!X140</f>
        <v>0</v>
      </c>
      <c r="X139" s="187">
        <f>+'saisie N3 pr'!X140</f>
        <v>0</v>
      </c>
      <c r="Y139" s="187">
        <f>+'saisie N3 pr'!Y140+'saisie N3 pr'!Z140</f>
        <v>0</v>
      </c>
      <c r="Z139" s="187">
        <f>+'saisie N3 pr'!Z140</f>
        <v>0</v>
      </c>
      <c r="AA139" s="187">
        <f>+'saisie N3 pr'!AA140+'saisie N3 pr'!AB140</f>
        <v>0</v>
      </c>
      <c r="AB139" s="187">
        <f>+'saisie N3 pr'!AB140</f>
        <v>0</v>
      </c>
      <c r="AC139" s="187">
        <f>+'saisie N3 pr'!AC140+'saisie N3 pr'!AD140</f>
        <v>0</v>
      </c>
      <c r="AD139" s="187">
        <f>+'saisie N3 pr'!AD140</f>
        <v>0</v>
      </c>
      <c r="AE139" s="187">
        <f>+'saisie N3 pr'!AE140+'saisie N3 pr'!AF140</f>
        <v>0</v>
      </c>
      <c r="AF139" s="187">
        <f>+'saisie N3 pr'!AF140</f>
        <v>0</v>
      </c>
      <c r="AG139" s="187">
        <f t="shared" si="42"/>
        <v>0</v>
      </c>
      <c r="AH139" s="187">
        <f t="shared" si="43"/>
        <v>0</v>
      </c>
      <c r="AI139" s="187" t="s">
        <v>463</v>
      </c>
      <c r="AJ139" s="187">
        <f>+'saisie N3 pr'!AJ140</f>
        <v>0</v>
      </c>
      <c r="AK139" s="187">
        <f>+'saisie N3 pr'!AK140</f>
        <v>0</v>
      </c>
      <c r="AL139" s="187">
        <f>+'saisie N3 pr'!AL140</f>
        <v>0</v>
      </c>
      <c r="AM139" s="187">
        <f>+'saisie N3 pr'!AM140</f>
        <v>0</v>
      </c>
      <c r="AN139" s="187">
        <f>+'saisie N3 pr'!AN140</f>
        <v>0</v>
      </c>
      <c r="AO139" s="187">
        <f>+'saisie N3 pr'!AO140</f>
        <v>0</v>
      </c>
      <c r="AP139" s="187">
        <f>+'saisie N3 pr'!AP140</f>
        <v>0</v>
      </c>
      <c r="AQ139" s="187">
        <f t="shared" si="44"/>
        <v>0</v>
      </c>
      <c r="AR139" s="187">
        <v>0</v>
      </c>
      <c r="AS139" s="187">
        <v>0</v>
      </c>
      <c r="AT139" s="187">
        <f>+'saisie N3 pr'!AT140</f>
        <v>0</v>
      </c>
      <c r="AU139" s="243">
        <f>+'saisie N3 pr'!AU140</f>
        <v>0</v>
      </c>
      <c r="AV139" s="243">
        <f>+'saisie N3 pr'!AV140</f>
        <v>0</v>
      </c>
      <c r="AW139" s="243">
        <f>+'saisie N3 pr'!AW140</f>
        <v>0</v>
      </c>
      <c r="AX139" s="243">
        <f>+'saisie N3 pr'!AX140</f>
        <v>0</v>
      </c>
      <c r="AY139" s="243">
        <f t="shared" si="45"/>
        <v>0</v>
      </c>
      <c r="AZ139" s="243">
        <f t="shared" si="46"/>
        <v>0</v>
      </c>
      <c r="BA139" s="187">
        <f>+'saisie N3 pr'!BB140</f>
        <v>0</v>
      </c>
      <c r="BB139" s="17"/>
    </row>
    <row r="140" spans="1:54" ht="15" customHeight="1">
      <c r="A140" s="187" t="s">
        <v>464</v>
      </c>
      <c r="B140" s="187">
        <f>+'saisie N3 pr'!B141+'saisie N3 pr'!C141</f>
        <v>0</v>
      </c>
      <c r="C140" s="187">
        <f>+'saisie N3 pr'!C141</f>
        <v>0</v>
      </c>
      <c r="D140" s="187">
        <f>+'saisie N3 pr'!D141+'saisie N3 pr'!E141</f>
        <v>0</v>
      </c>
      <c r="E140" s="187">
        <f>+'saisie N3 pr'!E141</f>
        <v>0</v>
      </c>
      <c r="F140" s="187">
        <f>+'saisie N3 pr'!F141+'saisie N3 pr'!G141</f>
        <v>0</v>
      </c>
      <c r="G140" s="187">
        <f>+'saisie N3 pr'!G141</f>
        <v>0</v>
      </c>
      <c r="H140" s="187">
        <f>+'saisie N3 pr'!H141+'saisie N3 pr'!I141</f>
        <v>0</v>
      </c>
      <c r="I140" s="187">
        <f>+'saisie N3 pr'!I141</f>
        <v>0</v>
      </c>
      <c r="J140" s="187">
        <f>+'saisie N3 pr'!J141+'saisie N3 pr'!K141</f>
        <v>0</v>
      </c>
      <c r="K140" s="187">
        <f>+'saisie N3 pr'!K141</f>
        <v>0</v>
      </c>
      <c r="L140" s="187">
        <f>+'saisie N3 pr'!L141+'saisie N3 pr'!M141</f>
        <v>0</v>
      </c>
      <c r="M140" s="187">
        <f>+'saisie N3 pr'!M141</f>
        <v>0</v>
      </c>
      <c r="N140" s="187">
        <f>+'saisie N3 pr'!N141+'saisie N3 pr'!O141</f>
        <v>0</v>
      </c>
      <c r="O140" s="187">
        <f>+'saisie N3 pr'!O141</f>
        <v>0</v>
      </c>
      <c r="P140" s="189">
        <f t="shared" si="40"/>
        <v>0</v>
      </c>
      <c r="Q140" s="189">
        <f t="shared" si="41"/>
        <v>0</v>
      </c>
      <c r="R140" s="187" t="s">
        <v>464</v>
      </c>
      <c r="S140" s="187">
        <f>+'saisie N3 pr'!S141+'saisie N3 pr'!T141</f>
        <v>0</v>
      </c>
      <c r="T140" s="187">
        <f>+'saisie N3 pr'!T141</f>
        <v>0</v>
      </c>
      <c r="U140" s="187">
        <f>+'saisie N3 pr'!U141+'saisie N3 pr'!V141</f>
        <v>0</v>
      </c>
      <c r="V140" s="187">
        <f>+'saisie N3 pr'!V141</f>
        <v>0</v>
      </c>
      <c r="W140" s="187">
        <f>+'saisie N3 pr'!W141+'saisie N3 pr'!X141</f>
        <v>0</v>
      </c>
      <c r="X140" s="187">
        <f>+'saisie N3 pr'!X141</f>
        <v>0</v>
      </c>
      <c r="Y140" s="187">
        <f>+'saisie N3 pr'!Y141+'saisie N3 pr'!Z141</f>
        <v>0</v>
      </c>
      <c r="Z140" s="187">
        <f>+'saisie N3 pr'!Z141</f>
        <v>0</v>
      </c>
      <c r="AA140" s="187">
        <f>+'saisie N3 pr'!AA141+'saisie N3 pr'!AB141</f>
        <v>0</v>
      </c>
      <c r="AB140" s="187">
        <f>+'saisie N3 pr'!AB141</f>
        <v>0</v>
      </c>
      <c r="AC140" s="187">
        <f>+'saisie N3 pr'!AC141+'saisie N3 pr'!AD141</f>
        <v>0</v>
      </c>
      <c r="AD140" s="187">
        <f>+'saisie N3 pr'!AD141</f>
        <v>0</v>
      </c>
      <c r="AE140" s="187">
        <f>+'saisie N3 pr'!AE141+'saisie N3 pr'!AF141</f>
        <v>0</v>
      </c>
      <c r="AF140" s="187">
        <f>+'saisie N3 pr'!AF141</f>
        <v>0</v>
      </c>
      <c r="AG140" s="187">
        <f t="shared" si="42"/>
        <v>0</v>
      </c>
      <c r="AH140" s="187">
        <f t="shared" si="43"/>
        <v>0</v>
      </c>
      <c r="AI140" s="187" t="s">
        <v>464</v>
      </c>
      <c r="AJ140" s="187">
        <f>+'saisie N3 pr'!AJ141</f>
        <v>0</v>
      </c>
      <c r="AK140" s="187">
        <f>+'saisie N3 pr'!AK141</f>
        <v>0</v>
      </c>
      <c r="AL140" s="187">
        <f>+'saisie N3 pr'!AL141</f>
        <v>0</v>
      </c>
      <c r="AM140" s="187">
        <f>+'saisie N3 pr'!AM141</f>
        <v>0</v>
      </c>
      <c r="AN140" s="187">
        <f>+'saisie N3 pr'!AN141</f>
        <v>0</v>
      </c>
      <c r="AO140" s="187">
        <f>+'saisie N3 pr'!AO141</f>
        <v>0</v>
      </c>
      <c r="AP140" s="187">
        <f>+'saisie N3 pr'!AP141</f>
        <v>0</v>
      </c>
      <c r="AQ140" s="187">
        <f t="shared" si="44"/>
        <v>0</v>
      </c>
      <c r="AR140" s="187">
        <v>0</v>
      </c>
      <c r="AS140" s="187">
        <v>0</v>
      </c>
      <c r="AT140" s="187">
        <f>+'saisie N3 pr'!AT141</f>
        <v>0</v>
      </c>
      <c r="AU140" s="243">
        <f>+'saisie N3 pr'!AU141</f>
        <v>0</v>
      </c>
      <c r="AV140" s="243">
        <f>+'saisie N3 pr'!AV141</f>
        <v>0</v>
      </c>
      <c r="AW140" s="243">
        <f>+'saisie N3 pr'!AW141</f>
        <v>0</v>
      </c>
      <c r="AX140" s="243">
        <f>+'saisie N3 pr'!AX141</f>
        <v>0</v>
      </c>
      <c r="AY140" s="243">
        <f t="shared" si="45"/>
        <v>0</v>
      </c>
      <c r="AZ140" s="243">
        <f t="shared" si="46"/>
        <v>0</v>
      </c>
      <c r="BA140" s="187">
        <f>+'saisie N3 pr'!BB141</f>
        <v>0</v>
      </c>
      <c r="BB140" s="17"/>
    </row>
    <row r="141" spans="1:54" ht="15" customHeight="1">
      <c r="A141" s="187" t="s">
        <v>465</v>
      </c>
      <c r="B141" s="187">
        <f>+'saisie N3 pr'!B142+'saisie N3 pr'!C142</f>
        <v>0</v>
      </c>
      <c r="C141" s="187">
        <f>+'saisie N3 pr'!C142</f>
        <v>0</v>
      </c>
      <c r="D141" s="187">
        <f>+'saisie N3 pr'!D142+'saisie N3 pr'!E142</f>
        <v>0</v>
      </c>
      <c r="E141" s="187">
        <f>+'saisie N3 pr'!E142</f>
        <v>0</v>
      </c>
      <c r="F141" s="187">
        <f>+'saisie N3 pr'!F142+'saisie N3 pr'!G142</f>
        <v>0</v>
      </c>
      <c r="G141" s="187">
        <f>+'saisie N3 pr'!G142</f>
        <v>0</v>
      </c>
      <c r="H141" s="187">
        <f>+'saisie N3 pr'!H142+'saisie N3 pr'!I142</f>
        <v>0</v>
      </c>
      <c r="I141" s="187">
        <f>+'saisie N3 pr'!I142</f>
        <v>0</v>
      </c>
      <c r="J141" s="187">
        <f>+'saisie N3 pr'!J142+'saisie N3 pr'!K142</f>
        <v>0</v>
      </c>
      <c r="K141" s="187">
        <f>+'saisie N3 pr'!K142</f>
        <v>0</v>
      </c>
      <c r="L141" s="187">
        <f>+'saisie N3 pr'!L142+'saisie N3 pr'!M142</f>
        <v>0</v>
      </c>
      <c r="M141" s="187">
        <f>+'saisie N3 pr'!M142</f>
        <v>0</v>
      </c>
      <c r="N141" s="187">
        <f>+'saisie N3 pr'!N142+'saisie N3 pr'!O142</f>
        <v>0</v>
      </c>
      <c r="O141" s="187">
        <f>+'saisie N3 pr'!O142</f>
        <v>0</v>
      </c>
      <c r="P141" s="189">
        <f t="shared" si="40"/>
        <v>0</v>
      </c>
      <c r="Q141" s="189">
        <f t="shared" si="41"/>
        <v>0</v>
      </c>
      <c r="R141" s="187" t="s">
        <v>465</v>
      </c>
      <c r="S141" s="187">
        <f>+'saisie N3 pr'!S142+'saisie N3 pr'!T142</f>
        <v>0</v>
      </c>
      <c r="T141" s="187">
        <f>+'saisie N3 pr'!T142</f>
        <v>0</v>
      </c>
      <c r="U141" s="187">
        <f>+'saisie N3 pr'!U142+'saisie N3 pr'!V142</f>
        <v>0</v>
      </c>
      <c r="V141" s="187">
        <f>+'saisie N3 pr'!V142</f>
        <v>0</v>
      </c>
      <c r="W141" s="187">
        <f>+'saisie N3 pr'!W142+'saisie N3 pr'!X142</f>
        <v>0</v>
      </c>
      <c r="X141" s="187">
        <f>+'saisie N3 pr'!X142</f>
        <v>0</v>
      </c>
      <c r="Y141" s="187">
        <f>+'saisie N3 pr'!Y142+'saisie N3 pr'!Z142</f>
        <v>0</v>
      </c>
      <c r="Z141" s="187">
        <f>+'saisie N3 pr'!Z142</f>
        <v>0</v>
      </c>
      <c r="AA141" s="187">
        <f>+'saisie N3 pr'!AA142+'saisie N3 pr'!AB142</f>
        <v>0</v>
      </c>
      <c r="AB141" s="187">
        <f>+'saisie N3 pr'!AB142</f>
        <v>0</v>
      </c>
      <c r="AC141" s="187">
        <f>+'saisie N3 pr'!AC142+'saisie N3 pr'!AD142</f>
        <v>0</v>
      </c>
      <c r="AD141" s="187">
        <f>+'saisie N3 pr'!AD142</f>
        <v>0</v>
      </c>
      <c r="AE141" s="187">
        <f>+'saisie N3 pr'!AE142+'saisie N3 pr'!AF142</f>
        <v>0</v>
      </c>
      <c r="AF141" s="187">
        <f>+'saisie N3 pr'!AF142</f>
        <v>0</v>
      </c>
      <c r="AG141" s="187">
        <f t="shared" si="42"/>
        <v>0</v>
      </c>
      <c r="AH141" s="187">
        <f t="shared" si="43"/>
        <v>0</v>
      </c>
      <c r="AI141" s="187" t="s">
        <v>465</v>
      </c>
      <c r="AJ141" s="187">
        <f>+'saisie N3 pr'!AJ142</f>
        <v>0</v>
      </c>
      <c r="AK141" s="187">
        <f>+'saisie N3 pr'!AK142</f>
        <v>0</v>
      </c>
      <c r="AL141" s="187">
        <f>+'saisie N3 pr'!AL142</f>
        <v>0</v>
      </c>
      <c r="AM141" s="187">
        <f>+'saisie N3 pr'!AM142</f>
        <v>0</v>
      </c>
      <c r="AN141" s="187">
        <f>+'saisie N3 pr'!AN142</f>
        <v>0</v>
      </c>
      <c r="AO141" s="187">
        <f>+'saisie N3 pr'!AO142</f>
        <v>0</v>
      </c>
      <c r="AP141" s="187">
        <f>+'saisie N3 pr'!AP142</f>
        <v>0</v>
      </c>
      <c r="AQ141" s="187">
        <f t="shared" si="44"/>
        <v>0</v>
      </c>
      <c r="AR141" s="187">
        <v>0</v>
      </c>
      <c r="AS141" s="187">
        <v>0</v>
      </c>
      <c r="AT141" s="187">
        <f>+'saisie N3 pr'!AT142</f>
        <v>0</v>
      </c>
      <c r="AU141" s="243">
        <f>+'saisie N3 pr'!AU142</f>
        <v>0</v>
      </c>
      <c r="AV141" s="243">
        <f>+'saisie N3 pr'!AV142</f>
        <v>0</v>
      </c>
      <c r="AW141" s="243">
        <f>+'saisie N3 pr'!AW142</f>
        <v>0</v>
      </c>
      <c r="AX141" s="243">
        <f>+'saisie N3 pr'!AX142</f>
        <v>0</v>
      </c>
      <c r="AY141" s="243">
        <f t="shared" si="45"/>
        <v>0</v>
      </c>
      <c r="AZ141" s="243">
        <f t="shared" si="46"/>
        <v>0</v>
      </c>
      <c r="BA141" s="187">
        <f>+'saisie N3 pr'!BB142</f>
        <v>0</v>
      </c>
      <c r="BB141" s="17"/>
    </row>
    <row r="142" spans="1:54" ht="15" customHeight="1">
      <c r="A142" s="187" t="s">
        <v>561</v>
      </c>
      <c r="B142" s="187">
        <f>+'saisie N3 pr'!B143+'saisie N3 pr'!C143</f>
        <v>0</v>
      </c>
      <c r="C142" s="187">
        <f>+'saisie N3 pr'!C143</f>
        <v>0</v>
      </c>
      <c r="D142" s="187">
        <f>+'saisie N3 pr'!D143+'saisie N3 pr'!E143</f>
        <v>0</v>
      </c>
      <c r="E142" s="187">
        <f>+'saisie N3 pr'!E143</f>
        <v>0</v>
      </c>
      <c r="F142" s="187">
        <f>+'saisie N3 pr'!F143+'saisie N3 pr'!G143</f>
        <v>0</v>
      </c>
      <c r="G142" s="187">
        <f>+'saisie N3 pr'!G143</f>
        <v>0</v>
      </c>
      <c r="H142" s="187">
        <f>+'saisie N3 pr'!H143+'saisie N3 pr'!I143</f>
        <v>0</v>
      </c>
      <c r="I142" s="187">
        <f>+'saisie N3 pr'!I143</f>
        <v>0</v>
      </c>
      <c r="J142" s="187">
        <f>+'saisie N3 pr'!J143+'saisie N3 pr'!K143</f>
        <v>0</v>
      </c>
      <c r="K142" s="187">
        <f>+'saisie N3 pr'!K143</f>
        <v>0</v>
      </c>
      <c r="L142" s="187">
        <f>+'saisie N3 pr'!L143+'saisie N3 pr'!M143</f>
        <v>0</v>
      </c>
      <c r="M142" s="187">
        <f>+'saisie N3 pr'!M143</f>
        <v>0</v>
      </c>
      <c r="N142" s="187">
        <f>+'saisie N3 pr'!N143+'saisie N3 pr'!O143</f>
        <v>0</v>
      </c>
      <c r="O142" s="187">
        <f>+'saisie N3 pr'!O143</f>
        <v>0</v>
      </c>
      <c r="P142" s="189">
        <f t="shared" si="40"/>
        <v>0</v>
      </c>
      <c r="Q142" s="189">
        <f t="shared" si="41"/>
        <v>0</v>
      </c>
      <c r="R142" s="187" t="s">
        <v>561</v>
      </c>
      <c r="S142" s="187">
        <f>+'saisie N3 pr'!S143+'saisie N3 pr'!T143</f>
        <v>0</v>
      </c>
      <c r="T142" s="187">
        <f>+'saisie N3 pr'!T143</f>
        <v>0</v>
      </c>
      <c r="U142" s="187">
        <f>+'saisie N3 pr'!U143+'saisie N3 pr'!V143</f>
        <v>0</v>
      </c>
      <c r="V142" s="187">
        <f>+'saisie N3 pr'!V143</f>
        <v>0</v>
      </c>
      <c r="W142" s="187">
        <f>+'saisie N3 pr'!W143+'saisie N3 pr'!X143</f>
        <v>0</v>
      </c>
      <c r="X142" s="187">
        <f>+'saisie N3 pr'!X143</f>
        <v>0</v>
      </c>
      <c r="Y142" s="187">
        <f>+'saisie N3 pr'!Y143+'saisie N3 pr'!Z143</f>
        <v>0</v>
      </c>
      <c r="Z142" s="187">
        <f>+'saisie N3 pr'!Z143</f>
        <v>0</v>
      </c>
      <c r="AA142" s="187">
        <f>+'saisie N3 pr'!AA143+'saisie N3 pr'!AB143</f>
        <v>0</v>
      </c>
      <c r="AB142" s="187">
        <f>+'saisie N3 pr'!AB143</f>
        <v>0</v>
      </c>
      <c r="AC142" s="187">
        <f>+'saisie N3 pr'!AC143+'saisie N3 pr'!AD143</f>
        <v>0</v>
      </c>
      <c r="AD142" s="187">
        <f>+'saisie N3 pr'!AD143</f>
        <v>0</v>
      </c>
      <c r="AE142" s="187">
        <f>+'saisie N3 pr'!AE143+'saisie N3 pr'!AF143</f>
        <v>0</v>
      </c>
      <c r="AF142" s="187">
        <f>+'saisie N3 pr'!AF143</f>
        <v>0</v>
      </c>
      <c r="AG142" s="187">
        <f t="shared" si="42"/>
        <v>0</v>
      </c>
      <c r="AH142" s="187">
        <f t="shared" si="43"/>
        <v>0</v>
      </c>
      <c r="AI142" s="187" t="s">
        <v>561</v>
      </c>
      <c r="AJ142" s="187">
        <f>+'saisie N3 pr'!AJ143</f>
        <v>0</v>
      </c>
      <c r="AK142" s="187">
        <f>+'saisie N3 pr'!AK143</f>
        <v>0</v>
      </c>
      <c r="AL142" s="187">
        <f>+'saisie N3 pr'!AL143</f>
        <v>0</v>
      </c>
      <c r="AM142" s="187">
        <f>+'saisie N3 pr'!AM143</f>
        <v>0</v>
      </c>
      <c r="AN142" s="187">
        <f>+'saisie N3 pr'!AN143</f>
        <v>0</v>
      </c>
      <c r="AO142" s="187">
        <f>+'saisie N3 pr'!AO143</f>
        <v>0</v>
      </c>
      <c r="AP142" s="187">
        <f>+'saisie N3 pr'!AP143</f>
        <v>0</v>
      </c>
      <c r="AQ142" s="187">
        <f t="shared" si="44"/>
        <v>0</v>
      </c>
      <c r="AR142" s="187">
        <v>0</v>
      </c>
      <c r="AS142" s="187">
        <v>0</v>
      </c>
      <c r="AT142" s="187">
        <f>+'saisie N3 pr'!AT143</f>
        <v>0</v>
      </c>
      <c r="AU142" s="243">
        <f>+'saisie N3 pr'!AU143</f>
        <v>0</v>
      </c>
      <c r="AV142" s="243">
        <f>+'saisie N3 pr'!AV143</f>
        <v>0</v>
      </c>
      <c r="AW142" s="243">
        <f>+'saisie N3 pr'!AW143</f>
        <v>0</v>
      </c>
      <c r="AX142" s="243">
        <f>+'saisie N3 pr'!AX143</f>
        <v>0</v>
      </c>
      <c r="AY142" s="243">
        <f t="shared" si="45"/>
        <v>0</v>
      </c>
      <c r="AZ142" s="243">
        <f t="shared" si="46"/>
        <v>0</v>
      </c>
      <c r="BA142" s="187">
        <f>+'saisie N3 pr'!BB143</f>
        <v>0</v>
      </c>
      <c r="BB142" s="17"/>
    </row>
    <row r="143" spans="1:54" ht="15" customHeight="1">
      <c r="A143" s="187" t="s">
        <v>467</v>
      </c>
      <c r="B143" s="187">
        <f>+'saisie N3 pr'!B144+'saisie N3 pr'!C144</f>
        <v>58</v>
      </c>
      <c r="C143" s="187">
        <f>+'saisie N3 pr'!C144</f>
        <v>37</v>
      </c>
      <c r="D143" s="187">
        <f>+'saisie N3 pr'!D144+'saisie N3 pr'!E144</f>
        <v>11</v>
      </c>
      <c r="E143" s="187">
        <f>+'saisie N3 pr'!E144</f>
        <v>6</v>
      </c>
      <c r="F143" s="187">
        <f>+'saisie N3 pr'!F144+'saisie N3 pr'!G144</f>
        <v>0</v>
      </c>
      <c r="G143" s="187">
        <f>+'saisie N3 pr'!G144</f>
        <v>0</v>
      </c>
      <c r="H143" s="187">
        <f>+'saisie N3 pr'!H144+'saisie N3 pr'!I144</f>
        <v>25</v>
      </c>
      <c r="I143" s="187">
        <f>+'saisie N3 pr'!I144</f>
        <v>11</v>
      </c>
      <c r="J143" s="187">
        <f>+'saisie N3 pr'!J144+'saisie N3 pr'!K144</f>
        <v>14</v>
      </c>
      <c r="K143" s="187">
        <f>+'saisie N3 pr'!K144</f>
        <v>9</v>
      </c>
      <c r="L143" s="187">
        <f>+'saisie N3 pr'!L144+'saisie N3 pr'!M144</f>
        <v>0</v>
      </c>
      <c r="M143" s="187">
        <f>+'saisie N3 pr'!M144</f>
        <v>0</v>
      </c>
      <c r="N143" s="187">
        <f>+'saisie N3 pr'!N144+'saisie N3 pr'!O144</f>
        <v>21</v>
      </c>
      <c r="O143" s="187">
        <f>+'saisie N3 pr'!O144</f>
        <v>10</v>
      </c>
      <c r="P143" s="189">
        <f t="shared" si="40"/>
        <v>129</v>
      </c>
      <c r="Q143" s="189">
        <f t="shared" si="41"/>
        <v>73</v>
      </c>
      <c r="R143" s="187" t="s">
        <v>467</v>
      </c>
      <c r="S143" s="187">
        <f>+'saisie N3 pr'!S144+'saisie N3 pr'!T144</f>
        <v>0</v>
      </c>
      <c r="T143" s="187">
        <f>+'saisie N3 pr'!T144</f>
        <v>0</v>
      </c>
      <c r="U143" s="187">
        <f>+'saisie N3 pr'!U144+'saisie N3 pr'!V144</f>
        <v>0</v>
      </c>
      <c r="V143" s="187">
        <f>+'saisie N3 pr'!V144</f>
        <v>0</v>
      </c>
      <c r="W143" s="187">
        <f>+'saisie N3 pr'!W144+'saisie N3 pr'!X144</f>
        <v>0</v>
      </c>
      <c r="X143" s="187">
        <f>+'saisie N3 pr'!X144</f>
        <v>0</v>
      </c>
      <c r="Y143" s="187">
        <f>+'saisie N3 pr'!Y144+'saisie N3 pr'!Z144</f>
        <v>0</v>
      </c>
      <c r="Z143" s="187">
        <f>+'saisie N3 pr'!Z144</f>
        <v>0</v>
      </c>
      <c r="AA143" s="187">
        <f>+'saisie N3 pr'!AA144+'saisie N3 pr'!AB144</f>
        <v>0</v>
      </c>
      <c r="AB143" s="187">
        <f>+'saisie N3 pr'!AB144</f>
        <v>0</v>
      </c>
      <c r="AC143" s="187">
        <f>+'saisie N3 pr'!AC144+'saisie N3 pr'!AD144</f>
        <v>0</v>
      </c>
      <c r="AD143" s="187">
        <f>+'saisie N3 pr'!AD144</f>
        <v>0</v>
      </c>
      <c r="AE143" s="187">
        <f>+'saisie N3 pr'!AE144+'saisie N3 pr'!AF144</f>
        <v>0</v>
      </c>
      <c r="AF143" s="187">
        <f>+'saisie N3 pr'!AF144</f>
        <v>0</v>
      </c>
      <c r="AG143" s="187">
        <f t="shared" si="42"/>
        <v>0</v>
      </c>
      <c r="AH143" s="187">
        <f t="shared" si="43"/>
        <v>0</v>
      </c>
      <c r="AI143" s="187" t="s">
        <v>467</v>
      </c>
      <c r="AJ143" s="187">
        <f>+'saisie N3 pr'!AJ144</f>
        <v>2</v>
      </c>
      <c r="AK143" s="187">
        <f>+'saisie N3 pr'!AK144</f>
        <v>1</v>
      </c>
      <c r="AL143" s="187">
        <f>+'saisie N3 pr'!AL144</f>
        <v>0</v>
      </c>
      <c r="AM143" s="187">
        <f>+'saisie N3 pr'!AM144</f>
        <v>1</v>
      </c>
      <c r="AN143" s="187">
        <f>+'saisie N3 pr'!AN144</f>
        <v>1</v>
      </c>
      <c r="AO143" s="187">
        <f>+'saisie N3 pr'!AO144</f>
        <v>0</v>
      </c>
      <c r="AP143" s="187">
        <f>+'saisie N3 pr'!AP144</f>
        <v>1</v>
      </c>
      <c r="AQ143" s="187">
        <f t="shared" si="44"/>
        <v>6</v>
      </c>
      <c r="AR143" s="187">
        <v>6</v>
      </c>
      <c r="AS143" s="187">
        <v>6</v>
      </c>
      <c r="AT143" s="187">
        <f>+'saisie N3 pr'!AT144</f>
        <v>0</v>
      </c>
      <c r="AU143" s="243">
        <f>+'saisie N3 pr'!AU144</f>
        <v>17</v>
      </c>
      <c r="AV143" s="243">
        <f>+'saisie N3 pr'!AV144</f>
        <v>0</v>
      </c>
      <c r="AW143" s="243">
        <f>+'saisie N3 pr'!AW144</f>
        <v>0</v>
      </c>
      <c r="AX143" s="243">
        <f>+'saisie N3 pr'!AX144</f>
        <v>1</v>
      </c>
      <c r="AY143" s="243">
        <f t="shared" si="45"/>
        <v>18</v>
      </c>
      <c r="AZ143" s="243">
        <f t="shared" si="46"/>
        <v>1</v>
      </c>
      <c r="BA143" s="187">
        <f>+'saisie N3 pr'!BB144</f>
        <v>1</v>
      </c>
      <c r="BB143" s="17"/>
    </row>
    <row r="144" spans="1:54" ht="15" customHeight="1">
      <c r="A144" s="187" t="s">
        <v>468</v>
      </c>
      <c r="B144" s="187">
        <f>+'saisie N3 pr'!B145+'saisie N3 pr'!C145</f>
        <v>0</v>
      </c>
      <c r="C144" s="187">
        <f>+'saisie N3 pr'!C145</f>
        <v>0</v>
      </c>
      <c r="D144" s="187">
        <f>+'saisie N3 pr'!D145+'saisie N3 pr'!E145</f>
        <v>0</v>
      </c>
      <c r="E144" s="187">
        <f>+'saisie N3 pr'!E145</f>
        <v>0</v>
      </c>
      <c r="F144" s="187">
        <f>+'saisie N3 pr'!F145+'saisie N3 pr'!G145</f>
        <v>0</v>
      </c>
      <c r="G144" s="187">
        <f>+'saisie N3 pr'!G145</f>
        <v>0</v>
      </c>
      <c r="H144" s="187">
        <f>+'saisie N3 pr'!H145+'saisie N3 pr'!I145</f>
        <v>0</v>
      </c>
      <c r="I144" s="187">
        <f>+'saisie N3 pr'!I145</f>
        <v>0</v>
      </c>
      <c r="J144" s="187">
        <f>+'saisie N3 pr'!J145+'saisie N3 pr'!K145</f>
        <v>0</v>
      </c>
      <c r="K144" s="187">
        <f>+'saisie N3 pr'!K145</f>
        <v>0</v>
      </c>
      <c r="L144" s="187">
        <f>+'saisie N3 pr'!L145+'saisie N3 pr'!M145</f>
        <v>0</v>
      </c>
      <c r="M144" s="187">
        <f>+'saisie N3 pr'!M145</f>
        <v>0</v>
      </c>
      <c r="N144" s="187">
        <f>+'saisie N3 pr'!N145+'saisie N3 pr'!O145</f>
        <v>0</v>
      </c>
      <c r="O144" s="187">
        <f>+'saisie N3 pr'!O145</f>
        <v>0</v>
      </c>
      <c r="P144" s="189">
        <f t="shared" si="40"/>
        <v>0</v>
      </c>
      <c r="Q144" s="189">
        <f t="shared" si="41"/>
        <v>0</v>
      </c>
      <c r="R144" s="187" t="s">
        <v>468</v>
      </c>
      <c r="S144" s="187">
        <f>+'saisie N3 pr'!S145+'saisie N3 pr'!T145</f>
        <v>0</v>
      </c>
      <c r="T144" s="187">
        <f>+'saisie N3 pr'!T145</f>
        <v>0</v>
      </c>
      <c r="U144" s="187">
        <f>+'saisie N3 pr'!U145+'saisie N3 pr'!V145</f>
        <v>0</v>
      </c>
      <c r="V144" s="187">
        <f>+'saisie N3 pr'!V145</f>
        <v>0</v>
      </c>
      <c r="W144" s="187">
        <f>+'saisie N3 pr'!W145+'saisie N3 pr'!X145</f>
        <v>0</v>
      </c>
      <c r="X144" s="187">
        <f>+'saisie N3 pr'!X145</f>
        <v>0</v>
      </c>
      <c r="Y144" s="187">
        <f>+'saisie N3 pr'!Y145+'saisie N3 pr'!Z145</f>
        <v>0</v>
      </c>
      <c r="Z144" s="187">
        <f>+'saisie N3 pr'!Z145</f>
        <v>0</v>
      </c>
      <c r="AA144" s="187">
        <f>+'saisie N3 pr'!AA145+'saisie N3 pr'!AB145</f>
        <v>0</v>
      </c>
      <c r="AB144" s="187">
        <f>+'saisie N3 pr'!AB145</f>
        <v>0</v>
      </c>
      <c r="AC144" s="187">
        <f>+'saisie N3 pr'!AC145+'saisie N3 pr'!AD145</f>
        <v>0</v>
      </c>
      <c r="AD144" s="187">
        <f>+'saisie N3 pr'!AD145</f>
        <v>0</v>
      </c>
      <c r="AE144" s="187">
        <f>+'saisie N3 pr'!AE145+'saisie N3 pr'!AF145</f>
        <v>0</v>
      </c>
      <c r="AF144" s="187">
        <f>+'saisie N3 pr'!AF145</f>
        <v>0</v>
      </c>
      <c r="AG144" s="187">
        <f t="shared" si="42"/>
        <v>0</v>
      </c>
      <c r="AH144" s="187">
        <f t="shared" si="43"/>
        <v>0</v>
      </c>
      <c r="AI144" s="187" t="s">
        <v>468</v>
      </c>
      <c r="AJ144" s="187">
        <f>+'saisie N3 pr'!AJ145</f>
        <v>0</v>
      </c>
      <c r="AK144" s="187">
        <f>+'saisie N3 pr'!AK145</f>
        <v>0</v>
      </c>
      <c r="AL144" s="187">
        <f>+'saisie N3 pr'!AL145</f>
        <v>0</v>
      </c>
      <c r="AM144" s="187">
        <f>+'saisie N3 pr'!AM145</f>
        <v>0</v>
      </c>
      <c r="AN144" s="187">
        <f>+'saisie N3 pr'!AN145</f>
        <v>0</v>
      </c>
      <c r="AO144" s="187">
        <f>+'saisie N3 pr'!AO145</f>
        <v>0</v>
      </c>
      <c r="AP144" s="187">
        <f>+'saisie N3 pr'!AP145</f>
        <v>0</v>
      </c>
      <c r="AQ144" s="187">
        <f t="shared" si="44"/>
        <v>0</v>
      </c>
      <c r="AR144" s="187">
        <v>0</v>
      </c>
      <c r="AS144" s="187">
        <v>0</v>
      </c>
      <c r="AT144" s="187">
        <f>+'saisie N3 pr'!AT145</f>
        <v>0</v>
      </c>
      <c r="AU144" s="243">
        <f>+'saisie N3 pr'!AU145</f>
        <v>0</v>
      </c>
      <c r="AV144" s="243">
        <f>+'saisie N3 pr'!AV145</f>
        <v>0</v>
      </c>
      <c r="AW144" s="243">
        <f>+'saisie N3 pr'!AW145</f>
        <v>0</v>
      </c>
      <c r="AX144" s="243">
        <f>+'saisie N3 pr'!AX145</f>
        <v>0</v>
      </c>
      <c r="AY144" s="243">
        <f t="shared" si="45"/>
        <v>0</v>
      </c>
      <c r="AZ144" s="243">
        <f t="shared" si="46"/>
        <v>0</v>
      </c>
      <c r="BA144" s="187">
        <f>+'saisie N3 pr'!BB145</f>
        <v>0</v>
      </c>
      <c r="BB144" s="17"/>
    </row>
    <row r="145" spans="1:54" ht="15" customHeight="1">
      <c r="A145" s="187" t="s">
        <v>469</v>
      </c>
      <c r="B145" s="187">
        <f>+'saisie N3 pr'!B146+'saisie N3 pr'!C146</f>
        <v>0</v>
      </c>
      <c r="C145" s="187">
        <f>+'saisie N3 pr'!C146</f>
        <v>0</v>
      </c>
      <c r="D145" s="187">
        <f>+'saisie N3 pr'!D146+'saisie N3 pr'!E146</f>
        <v>0</v>
      </c>
      <c r="E145" s="187">
        <f>+'saisie N3 pr'!E146</f>
        <v>0</v>
      </c>
      <c r="F145" s="187">
        <f>+'saisie N3 pr'!F146+'saisie N3 pr'!G146</f>
        <v>0</v>
      </c>
      <c r="G145" s="187">
        <f>+'saisie N3 pr'!G146</f>
        <v>0</v>
      </c>
      <c r="H145" s="187">
        <f>+'saisie N3 pr'!H146+'saisie N3 pr'!I146</f>
        <v>0</v>
      </c>
      <c r="I145" s="187">
        <f>+'saisie N3 pr'!I146</f>
        <v>0</v>
      </c>
      <c r="J145" s="187">
        <f>+'saisie N3 pr'!J146+'saisie N3 pr'!K146</f>
        <v>0</v>
      </c>
      <c r="K145" s="187">
        <f>+'saisie N3 pr'!K146</f>
        <v>0</v>
      </c>
      <c r="L145" s="187">
        <f>+'saisie N3 pr'!L146+'saisie N3 pr'!M146</f>
        <v>0</v>
      </c>
      <c r="M145" s="187">
        <f>+'saisie N3 pr'!M146</f>
        <v>0</v>
      </c>
      <c r="N145" s="187">
        <f>+'saisie N3 pr'!N146+'saisie N3 pr'!O146</f>
        <v>0</v>
      </c>
      <c r="O145" s="187">
        <f>+'saisie N3 pr'!O146</f>
        <v>0</v>
      </c>
      <c r="P145" s="189">
        <f t="shared" si="40"/>
        <v>0</v>
      </c>
      <c r="Q145" s="189">
        <f t="shared" si="41"/>
        <v>0</v>
      </c>
      <c r="R145" s="187" t="s">
        <v>469</v>
      </c>
      <c r="S145" s="187">
        <f>+'saisie N3 pr'!S146+'saisie N3 pr'!T146</f>
        <v>0</v>
      </c>
      <c r="T145" s="187">
        <f>+'saisie N3 pr'!T146</f>
        <v>0</v>
      </c>
      <c r="U145" s="187">
        <f>+'saisie N3 pr'!U146+'saisie N3 pr'!V146</f>
        <v>0</v>
      </c>
      <c r="V145" s="187">
        <f>+'saisie N3 pr'!V146</f>
        <v>0</v>
      </c>
      <c r="W145" s="187">
        <f>+'saisie N3 pr'!W146+'saisie N3 pr'!X146</f>
        <v>0</v>
      </c>
      <c r="X145" s="187">
        <f>+'saisie N3 pr'!X146</f>
        <v>0</v>
      </c>
      <c r="Y145" s="187">
        <f>+'saisie N3 pr'!Y146+'saisie N3 pr'!Z146</f>
        <v>0</v>
      </c>
      <c r="Z145" s="187">
        <f>+'saisie N3 pr'!Z146</f>
        <v>0</v>
      </c>
      <c r="AA145" s="187">
        <f>+'saisie N3 pr'!AA146+'saisie N3 pr'!AB146</f>
        <v>0</v>
      </c>
      <c r="AB145" s="187">
        <f>+'saisie N3 pr'!AB146</f>
        <v>0</v>
      </c>
      <c r="AC145" s="187">
        <f>+'saisie N3 pr'!AC146+'saisie N3 pr'!AD146</f>
        <v>0</v>
      </c>
      <c r="AD145" s="187">
        <f>+'saisie N3 pr'!AD146</f>
        <v>0</v>
      </c>
      <c r="AE145" s="187">
        <f>+'saisie N3 pr'!AE146+'saisie N3 pr'!AF146</f>
        <v>0</v>
      </c>
      <c r="AF145" s="187">
        <f>+'saisie N3 pr'!AF146</f>
        <v>0</v>
      </c>
      <c r="AG145" s="187">
        <f t="shared" si="42"/>
        <v>0</v>
      </c>
      <c r="AH145" s="187">
        <f t="shared" si="43"/>
        <v>0</v>
      </c>
      <c r="AI145" s="187" t="s">
        <v>469</v>
      </c>
      <c r="AJ145" s="187">
        <f>+'saisie N3 pr'!AJ146</f>
        <v>0</v>
      </c>
      <c r="AK145" s="187">
        <f>+'saisie N3 pr'!AK146</f>
        <v>0</v>
      </c>
      <c r="AL145" s="187">
        <f>+'saisie N3 pr'!AL146</f>
        <v>0</v>
      </c>
      <c r="AM145" s="187">
        <f>+'saisie N3 pr'!AM146</f>
        <v>0</v>
      </c>
      <c r="AN145" s="187">
        <f>+'saisie N3 pr'!AN146</f>
        <v>0</v>
      </c>
      <c r="AO145" s="187">
        <f>+'saisie N3 pr'!AO146</f>
        <v>0</v>
      </c>
      <c r="AP145" s="187">
        <f>+'saisie N3 pr'!AP146</f>
        <v>0</v>
      </c>
      <c r="AQ145" s="187">
        <f t="shared" si="44"/>
        <v>0</v>
      </c>
      <c r="AR145" s="187">
        <v>0</v>
      </c>
      <c r="AS145" s="187">
        <v>0</v>
      </c>
      <c r="AT145" s="187">
        <f>+'saisie N3 pr'!AT146</f>
        <v>0</v>
      </c>
      <c r="AU145" s="243">
        <f>+'saisie N3 pr'!AU146</f>
        <v>0</v>
      </c>
      <c r="AV145" s="243">
        <f>+'saisie N3 pr'!AV146</f>
        <v>0</v>
      </c>
      <c r="AW145" s="243">
        <f>+'saisie N3 pr'!AW146</f>
        <v>0</v>
      </c>
      <c r="AX145" s="243">
        <f>+'saisie N3 pr'!AX146</f>
        <v>0</v>
      </c>
      <c r="AY145" s="243">
        <f t="shared" si="45"/>
        <v>0</v>
      </c>
      <c r="AZ145" s="243">
        <f t="shared" si="46"/>
        <v>0</v>
      </c>
      <c r="BA145" s="187">
        <f>+'saisie N3 pr'!BB146</f>
        <v>0</v>
      </c>
      <c r="BB145" s="17"/>
    </row>
    <row r="146" spans="1:54" ht="15" customHeight="1">
      <c r="A146" s="187" t="s">
        <v>470</v>
      </c>
      <c r="B146" s="187">
        <f>+'saisie N3 pr'!B147+'saisie N3 pr'!C147</f>
        <v>66</v>
      </c>
      <c r="C146" s="187">
        <f>+'saisie N3 pr'!C147</f>
        <v>33</v>
      </c>
      <c r="D146" s="187">
        <f>+'saisie N3 pr'!D147+'saisie N3 pr'!E147</f>
        <v>0</v>
      </c>
      <c r="E146" s="187">
        <f>+'saisie N3 pr'!E147</f>
        <v>0</v>
      </c>
      <c r="F146" s="187">
        <f>+'saisie N3 pr'!F147+'saisie N3 pr'!G147</f>
        <v>0</v>
      </c>
      <c r="G146" s="187">
        <f>+'saisie N3 pr'!G147</f>
        <v>0</v>
      </c>
      <c r="H146" s="187">
        <f>+'saisie N3 pr'!H147+'saisie N3 pr'!I147</f>
        <v>22</v>
      </c>
      <c r="I146" s="187">
        <f>+'saisie N3 pr'!I147</f>
        <v>11</v>
      </c>
      <c r="J146" s="187">
        <f>+'saisie N3 pr'!J147+'saisie N3 pr'!K147</f>
        <v>39</v>
      </c>
      <c r="K146" s="187">
        <f>+'saisie N3 pr'!K147</f>
        <v>26</v>
      </c>
      <c r="L146" s="187">
        <f>+'saisie N3 pr'!L147+'saisie N3 pr'!M147</f>
        <v>0</v>
      </c>
      <c r="M146" s="187">
        <f>+'saisie N3 pr'!M147</f>
        <v>0</v>
      </c>
      <c r="N146" s="187">
        <f>+'saisie N3 pr'!N147+'saisie N3 pr'!O147</f>
        <v>0</v>
      </c>
      <c r="O146" s="187">
        <f>+'saisie N3 pr'!O147</f>
        <v>0</v>
      </c>
      <c r="P146" s="189">
        <f t="shared" si="40"/>
        <v>127</v>
      </c>
      <c r="Q146" s="189">
        <f t="shared" si="41"/>
        <v>70</v>
      </c>
      <c r="R146" s="187" t="s">
        <v>470</v>
      </c>
      <c r="S146" s="187">
        <f>+'saisie N3 pr'!S147+'saisie N3 pr'!T147</f>
        <v>0</v>
      </c>
      <c r="T146" s="187">
        <f>+'saisie N3 pr'!T147</f>
        <v>0</v>
      </c>
      <c r="U146" s="187">
        <f>+'saisie N3 pr'!U147+'saisie N3 pr'!V147</f>
        <v>0</v>
      </c>
      <c r="V146" s="187">
        <f>+'saisie N3 pr'!V147</f>
        <v>0</v>
      </c>
      <c r="W146" s="187">
        <f>+'saisie N3 pr'!W147+'saisie N3 pr'!X147</f>
        <v>0</v>
      </c>
      <c r="X146" s="187">
        <f>+'saisie N3 pr'!X147</f>
        <v>0</v>
      </c>
      <c r="Y146" s="187">
        <f>+'saisie N3 pr'!Y147+'saisie N3 pr'!Z147</f>
        <v>0</v>
      </c>
      <c r="Z146" s="187">
        <f>+'saisie N3 pr'!Z147</f>
        <v>0</v>
      </c>
      <c r="AA146" s="187">
        <f>+'saisie N3 pr'!AA147+'saisie N3 pr'!AB147</f>
        <v>15</v>
      </c>
      <c r="AB146" s="187">
        <f>+'saisie N3 pr'!AB147</f>
        <v>10</v>
      </c>
      <c r="AC146" s="187">
        <f>+'saisie N3 pr'!AC147+'saisie N3 pr'!AD147</f>
        <v>0</v>
      </c>
      <c r="AD146" s="187">
        <f>+'saisie N3 pr'!AD147</f>
        <v>0</v>
      </c>
      <c r="AE146" s="187">
        <f>+'saisie N3 pr'!AE147+'saisie N3 pr'!AF147</f>
        <v>0</v>
      </c>
      <c r="AF146" s="187">
        <f>+'saisie N3 pr'!AF147</f>
        <v>0</v>
      </c>
      <c r="AG146" s="187">
        <f t="shared" si="42"/>
        <v>15</v>
      </c>
      <c r="AH146" s="187">
        <f t="shared" si="43"/>
        <v>10</v>
      </c>
      <c r="AI146" s="187" t="s">
        <v>470</v>
      </c>
      <c r="AJ146" s="187">
        <f>+'saisie N3 pr'!AJ147</f>
        <v>1</v>
      </c>
      <c r="AK146" s="187">
        <f>+'saisie N3 pr'!AK147</f>
        <v>0</v>
      </c>
      <c r="AL146" s="187">
        <f>+'saisie N3 pr'!AL147</f>
        <v>0</v>
      </c>
      <c r="AM146" s="187">
        <f>+'saisie N3 pr'!AM147</f>
        <v>1</v>
      </c>
      <c r="AN146" s="187">
        <f>+'saisie N3 pr'!AN147</f>
        <v>1</v>
      </c>
      <c r="AO146" s="187">
        <f>+'saisie N3 pr'!AO147</f>
        <v>0</v>
      </c>
      <c r="AP146" s="187">
        <f>+'saisie N3 pr'!AP147</f>
        <v>0</v>
      </c>
      <c r="AQ146" s="187">
        <f t="shared" si="44"/>
        <v>3</v>
      </c>
      <c r="AR146" s="187">
        <v>3</v>
      </c>
      <c r="AS146" s="187">
        <v>3</v>
      </c>
      <c r="AT146" s="187">
        <f>+'saisie N3 pr'!AT147</f>
        <v>0</v>
      </c>
      <c r="AU146" s="243">
        <f>+'saisie N3 pr'!AU147</f>
        <v>3</v>
      </c>
      <c r="AV146" s="243">
        <f>+'saisie N3 pr'!AV147</f>
        <v>0</v>
      </c>
      <c r="AW146" s="243">
        <f>+'saisie N3 pr'!AW147</f>
        <v>0</v>
      </c>
      <c r="AX146" s="243">
        <f>+'saisie N3 pr'!AX147</f>
        <v>3</v>
      </c>
      <c r="AY146" s="243">
        <f t="shared" si="45"/>
        <v>6</v>
      </c>
      <c r="AZ146" s="243">
        <f t="shared" si="46"/>
        <v>1</v>
      </c>
      <c r="BA146" s="187">
        <f>+'saisie N3 pr'!BB147</f>
        <v>1</v>
      </c>
      <c r="BB146" s="17"/>
    </row>
    <row r="147" spans="1:54" ht="15" customHeight="1">
      <c r="A147" s="187" t="s">
        <v>471</v>
      </c>
      <c r="B147" s="187">
        <f>+'saisie N3 pr'!B148+'saisie N3 pr'!C148</f>
        <v>0</v>
      </c>
      <c r="C147" s="187">
        <f>+'saisie N3 pr'!C148</f>
        <v>0</v>
      </c>
      <c r="D147" s="187">
        <f>+'saisie N3 pr'!D148+'saisie N3 pr'!E148</f>
        <v>0</v>
      </c>
      <c r="E147" s="187">
        <f>+'saisie N3 pr'!E148</f>
        <v>0</v>
      </c>
      <c r="F147" s="187">
        <f>+'saisie N3 pr'!F148+'saisie N3 pr'!G148</f>
        <v>0</v>
      </c>
      <c r="G147" s="187">
        <f>+'saisie N3 pr'!G148</f>
        <v>0</v>
      </c>
      <c r="H147" s="187">
        <f>+'saisie N3 pr'!H148+'saisie N3 pr'!I148</f>
        <v>0</v>
      </c>
      <c r="I147" s="187">
        <f>+'saisie N3 pr'!I148</f>
        <v>0</v>
      </c>
      <c r="J147" s="187">
        <f>+'saisie N3 pr'!J148+'saisie N3 pr'!K148</f>
        <v>0</v>
      </c>
      <c r="K147" s="187">
        <f>+'saisie N3 pr'!K148</f>
        <v>0</v>
      </c>
      <c r="L147" s="187">
        <f>+'saisie N3 pr'!L148+'saisie N3 pr'!M148</f>
        <v>0</v>
      </c>
      <c r="M147" s="187">
        <f>+'saisie N3 pr'!M148</f>
        <v>0</v>
      </c>
      <c r="N147" s="187">
        <f>+'saisie N3 pr'!N148+'saisie N3 pr'!O148</f>
        <v>0</v>
      </c>
      <c r="O147" s="187">
        <f>+'saisie N3 pr'!O148</f>
        <v>0</v>
      </c>
      <c r="P147" s="189">
        <f t="shared" si="40"/>
        <v>0</v>
      </c>
      <c r="Q147" s="189">
        <f t="shared" si="41"/>
        <v>0</v>
      </c>
      <c r="R147" s="187" t="s">
        <v>471</v>
      </c>
      <c r="S147" s="187">
        <f>+'saisie N3 pr'!S148+'saisie N3 pr'!T148</f>
        <v>0</v>
      </c>
      <c r="T147" s="187">
        <f>+'saisie N3 pr'!T148</f>
        <v>0</v>
      </c>
      <c r="U147" s="187">
        <f>+'saisie N3 pr'!U148+'saisie N3 pr'!V148</f>
        <v>0</v>
      </c>
      <c r="V147" s="187">
        <f>+'saisie N3 pr'!V148</f>
        <v>0</v>
      </c>
      <c r="W147" s="187">
        <f>+'saisie N3 pr'!W148+'saisie N3 pr'!X148</f>
        <v>0</v>
      </c>
      <c r="X147" s="187">
        <f>+'saisie N3 pr'!X148</f>
        <v>0</v>
      </c>
      <c r="Y147" s="187">
        <f>+'saisie N3 pr'!Y148+'saisie N3 pr'!Z148</f>
        <v>0</v>
      </c>
      <c r="Z147" s="187">
        <f>+'saisie N3 pr'!Z148</f>
        <v>0</v>
      </c>
      <c r="AA147" s="187">
        <f>+'saisie N3 pr'!AA148+'saisie N3 pr'!AB148</f>
        <v>0</v>
      </c>
      <c r="AB147" s="187">
        <f>+'saisie N3 pr'!AB148</f>
        <v>0</v>
      </c>
      <c r="AC147" s="187">
        <f>+'saisie N3 pr'!AC148+'saisie N3 pr'!AD148</f>
        <v>0</v>
      </c>
      <c r="AD147" s="187">
        <f>+'saisie N3 pr'!AD148</f>
        <v>0</v>
      </c>
      <c r="AE147" s="187">
        <f>+'saisie N3 pr'!AE148+'saisie N3 pr'!AF148</f>
        <v>0</v>
      </c>
      <c r="AF147" s="187">
        <f>+'saisie N3 pr'!AF148</f>
        <v>0</v>
      </c>
      <c r="AG147" s="187">
        <f t="shared" si="42"/>
        <v>0</v>
      </c>
      <c r="AH147" s="187">
        <f t="shared" si="43"/>
        <v>0</v>
      </c>
      <c r="AI147" s="187" t="s">
        <v>471</v>
      </c>
      <c r="AJ147" s="187">
        <f>+'saisie N3 pr'!AJ148</f>
        <v>0</v>
      </c>
      <c r="AK147" s="187">
        <f>+'saisie N3 pr'!AK148</f>
        <v>0</v>
      </c>
      <c r="AL147" s="187">
        <f>+'saisie N3 pr'!AL148</f>
        <v>0</v>
      </c>
      <c r="AM147" s="187">
        <f>+'saisie N3 pr'!AM148</f>
        <v>0</v>
      </c>
      <c r="AN147" s="187">
        <f>+'saisie N3 pr'!AN148</f>
        <v>0</v>
      </c>
      <c r="AO147" s="187">
        <f>+'saisie N3 pr'!AO148</f>
        <v>0</v>
      </c>
      <c r="AP147" s="187">
        <f>+'saisie N3 pr'!AP148</f>
        <v>0</v>
      </c>
      <c r="AQ147" s="187">
        <f t="shared" si="44"/>
        <v>0</v>
      </c>
      <c r="AR147" s="187">
        <v>0</v>
      </c>
      <c r="AS147" s="187">
        <v>0</v>
      </c>
      <c r="AT147" s="187">
        <f>+'saisie N3 pr'!AT148</f>
        <v>0</v>
      </c>
      <c r="AU147" s="243">
        <f>+'saisie N3 pr'!AU148</f>
        <v>0</v>
      </c>
      <c r="AV147" s="243">
        <f>+'saisie N3 pr'!AV148</f>
        <v>0</v>
      </c>
      <c r="AW147" s="243">
        <f>+'saisie N3 pr'!AW148</f>
        <v>0</v>
      </c>
      <c r="AX147" s="243">
        <f>+'saisie N3 pr'!AX148</f>
        <v>0</v>
      </c>
      <c r="AY147" s="243">
        <f t="shared" si="45"/>
        <v>0</v>
      </c>
      <c r="AZ147" s="243">
        <f t="shared" si="46"/>
        <v>0</v>
      </c>
      <c r="BA147" s="187">
        <f>+'saisie N3 pr'!BB148</f>
        <v>0</v>
      </c>
      <c r="BB147" s="17"/>
    </row>
    <row r="148" spans="1:54" ht="15" customHeight="1">
      <c r="A148" s="187" t="s">
        <v>472</v>
      </c>
      <c r="B148" s="187">
        <f>+'saisie N3 pr'!B149+'saisie N3 pr'!C149</f>
        <v>186</v>
      </c>
      <c r="C148" s="187">
        <f>+'saisie N3 pr'!C149</f>
        <v>104</v>
      </c>
      <c r="D148" s="187">
        <f>+'saisie N3 pr'!D149+'saisie N3 pr'!E149</f>
        <v>61</v>
      </c>
      <c r="E148" s="187">
        <f>+'saisie N3 pr'!E149</f>
        <v>33</v>
      </c>
      <c r="F148" s="187">
        <f>+'saisie N3 pr'!F149+'saisie N3 pr'!G149</f>
        <v>0</v>
      </c>
      <c r="G148" s="187">
        <f>+'saisie N3 pr'!G149</f>
        <v>0</v>
      </c>
      <c r="H148" s="187">
        <f>+'saisie N3 pr'!H149+'saisie N3 pr'!I149</f>
        <v>30</v>
      </c>
      <c r="I148" s="187">
        <f>+'saisie N3 pr'!I149</f>
        <v>16</v>
      </c>
      <c r="J148" s="187">
        <f>+'saisie N3 pr'!J149+'saisie N3 pr'!K149</f>
        <v>140</v>
      </c>
      <c r="K148" s="187">
        <f>+'saisie N3 pr'!K149</f>
        <v>75</v>
      </c>
      <c r="L148" s="187">
        <f>+'saisie N3 pr'!L149+'saisie N3 pr'!M149</f>
        <v>0</v>
      </c>
      <c r="M148" s="187">
        <f>+'saisie N3 pr'!M149</f>
        <v>0</v>
      </c>
      <c r="N148" s="187">
        <f>+'saisie N3 pr'!N149+'saisie N3 pr'!O149</f>
        <v>32</v>
      </c>
      <c r="O148" s="187">
        <f>+'saisie N3 pr'!O149</f>
        <v>17</v>
      </c>
      <c r="P148" s="189">
        <f t="shared" si="40"/>
        <v>449</v>
      </c>
      <c r="Q148" s="189">
        <f t="shared" si="41"/>
        <v>245</v>
      </c>
      <c r="R148" s="187" t="s">
        <v>472</v>
      </c>
      <c r="S148" s="187">
        <f>+'saisie N3 pr'!S149+'saisie N3 pr'!T149</f>
        <v>16</v>
      </c>
      <c r="T148" s="187">
        <f>+'saisie N3 pr'!T149</f>
        <v>8</v>
      </c>
      <c r="U148" s="187">
        <f>+'saisie N3 pr'!U149+'saisie N3 pr'!V149</f>
        <v>5</v>
      </c>
      <c r="V148" s="187">
        <f>+'saisie N3 pr'!V149</f>
        <v>2</v>
      </c>
      <c r="W148" s="187">
        <f>+'saisie N3 pr'!W149+'saisie N3 pr'!X149</f>
        <v>0</v>
      </c>
      <c r="X148" s="187">
        <f>+'saisie N3 pr'!X149</f>
        <v>0</v>
      </c>
      <c r="Y148" s="187">
        <f>+'saisie N3 pr'!Y149+'saisie N3 pr'!Z149</f>
        <v>4</v>
      </c>
      <c r="Z148" s="187">
        <f>+'saisie N3 pr'!Z149</f>
        <v>2</v>
      </c>
      <c r="AA148" s="187">
        <f>+'saisie N3 pr'!AA149+'saisie N3 pr'!AB149</f>
        <v>50</v>
      </c>
      <c r="AB148" s="187">
        <f>+'saisie N3 pr'!AB149</f>
        <v>23</v>
      </c>
      <c r="AC148" s="187">
        <f>+'saisie N3 pr'!AC149+'saisie N3 pr'!AD149</f>
        <v>0</v>
      </c>
      <c r="AD148" s="187">
        <f>+'saisie N3 pr'!AD149</f>
        <v>0</v>
      </c>
      <c r="AE148" s="187">
        <f>+'saisie N3 pr'!AE149+'saisie N3 pr'!AF149</f>
        <v>16</v>
      </c>
      <c r="AF148" s="187">
        <f>+'saisie N3 pr'!AF149</f>
        <v>8</v>
      </c>
      <c r="AG148" s="187">
        <f t="shared" si="42"/>
        <v>91</v>
      </c>
      <c r="AH148" s="187">
        <f t="shared" si="43"/>
        <v>43</v>
      </c>
      <c r="AI148" s="187" t="s">
        <v>472</v>
      </c>
      <c r="AJ148" s="187">
        <f>+'saisie N3 pr'!AJ149</f>
        <v>5</v>
      </c>
      <c r="AK148" s="187">
        <f>+'saisie N3 pr'!AK149</f>
        <v>4</v>
      </c>
      <c r="AL148" s="187">
        <f>+'saisie N3 pr'!AL149</f>
        <v>0</v>
      </c>
      <c r="AM148" s="187">
        <f>+'saisie N3 pr'!AM149</f>
        <v>2</v>
      </c>
      <c r="AN148" s="187">
        <f>+'saisie N3 pr'!AN149</f>
        <v>5</v>
      </c>
      <c r="AO148" s="187">
        <f>+'saisie N3 pr'!AO149</f>
        <v>0</v>
      </c>
      <c r="AP148" s="187">
        <f>+'saisie N3 pr'!AP149</f>
        <v>4</v>
      </c>
      <c r="AQ148" s="187">
        <f t="shared" si="44"/>
        <v>20</v>
      </c>
      <c r="AR148" s="187">
        <v>30</v>
      </c>
      <c r="AS148" s="187">
        <v>27</v>
      </c>
      <c r="AT148" s="187">
        <f>+'saisie N3 pr'!AT149</f>
        <v>3</v>
      </c>
      <c r="AU148" s="243">
        <f>+'saisie N3 pr'!AU149</f>
        <v>66</v>
      </c>
      <c r="AV148" s="243">
        <f>+'saisie N3 pr'!AV149</f>
        <v>0</v>
      </c>
      <c r="AW148" s="243">
        <f>+'saisie N3 pr'!AW149</f>
        <v>0</v>
      </c>
      <c r="AX148" s="243">
        <f>+'saisie N3 pr'!AX149</f>
        <v>11</v>
      </c>
      <c r="AY148" s="243">
        <f t="shared" si="45"/>
        <v>77</v>
      </c>
      <c r="AZ148" s="243">
        <f t="shared" si="46"/>
        <v>5</v>
      </c>
      <c r="BA148" s="187">
        <f>+'saisie N3 pr'!BB149</f>
        <v>5</v>
      </c>
      <c r="BB148" s="17"/>
    </row>
    <row r="149" spans="1:54" ht="15" customHeight="1">
      <c r="A149" s="187" t="s">
        <v>562</v>
      </c>
      <c r="B149" s="187">
        <f>+'saisie N3 pr'!B150+'saisie N3 pr'!C150</f>
        <v>0</v>
      </c>
      <c r="C149" s="187">
        <f>+'saisie N3 pr'!C150</f>
        <v>0</v>
      </c>
      <c r="D149" s="187">
        <f>+'saisie N3 pr'!D150+'saisie N3 pr'!E150</f>
        <v>0</v>
      </c>
      <c r="E149" s="187">
        <f>+'saisie N3 pr'!E150</f>
        <v>0</v>
      </c>
      <c r="F149" s="187">
        <f>+'saisie N3 pr'!F150+'saisie N3 pr'!G150</f>
        <v>0</v>
      </c>
      <c r="G149" s="187">
        <f>+'saisie N3 pr'!G150</f>
        <v>0</v>
      </c>
      <c r="H149" s="187">
        <f>+'saisie N3 pr'!H150+'saisie N3 pr'!I150</f>
        <v>0</v>
      </c>
      <c r="I149" s="187">
        <f>+'saisie N3 pr'!I150</f>
        <v>0</v>
      </c>
      <c r="J149" s="187">
        <f>+'saisie N3 pr'!J150+'saisie N3 pr'!K150</f>
        <v>0</v>
      </c>
      <c r="K149" s="187">
        <f>+'saisie N3 pr'!K150</f>
        <v>0</v>
      </c>
      <c r="L149" s="187">
        <f>+'saisie N3 pr'!L150+'saisie N3 pr'!M150</f>
        <v>0</v>
      </c>
      <c r="M149" s="187">
        <f>+'saisie N3 pr'!M150</f>
        <v>0</v>
      </c>
      <c r="N149" s="187">
        <f>+'saisie N3 pr'!N150+'saisie N3 pr'!O150</f>
        <v>0</v>
      </c>
      <c r="O149" s="187">
        <f>+'saisie N3 pr'!O150</f>
        <v>0</v>
      </c>
      <c r="P149" s="189">
        <f t="shared" si="40"/>
        <v>0</v>
      </c>
      <c r="Q149" s="189">
        <f t="shared" si="41"/>
        <v>0</v>
      </c>
      <c r="R149" s="187" t="s">
        <v>562</v>
      </c>
      <c r="S149" s="187">
        <f>+'saisie N3 pr'!S150+'saisie N3 pr'!T150</f>
        <v>0</v>
      </c>
      <c r="T149" s="187">
        <f>+'saisie N3 pr'!T150</f>
        <v>0</v>
      </c>
      <c r="U149" s="187">
        <f>+'saisie N3 pr'!U150+'saisie N3 pr'!V150</f>
        <v>0</v>
      </c>
      <c r="V149" s="187">
        <f>+'saisie N3 pr'!V150</f>
        <v>0</v>
      </c>
      <c r="W149" s="187">
        <f>+'saisie N3 pr'!W150+'saisie N3 pr'!X150</f>
        <v>0</v>
      </c>
      <c r="X149" s="187">
        <f>+'saisie N3 pr'!X150</f>
        <v>0</v>
      </c>
      <c r="Y149" s="187">
        <f>+'saisie N3 pr'!Y150+'saisie N3 pr'!Z150</f>
        <v>0</v>
      </c>
      <c r="Z149" s="187">
        <f>+'saisie N3 pr'!Z150</f>
        <v>0</v>
      </c>
      <c r="AA149" s="187">
        <f>+'saisie N3 pr'!AA150+'saisie N3 pr'!AB150</f>
        <v>0</v>
      </c>
      <c r="AB149" s="187">
        <f>+'saisie N3 pr'!AB150</f>
        <v>0</v>
      </c>
      <c r="AC149" s="187">
        <f>+'saisie N3 pr'!AC150+'saisie N3 pr'!AD150</f>
        <v>0</v>
      </c>
      <c r="AD149" s="187">
        <f>+'saisie N3 pr'!AD150</f>
        <v>0</v>
      </c>
      <c r="AE149" s="187">
        <f>+'saisie N3 pr'!AE150+'saisie N3 pr'!AF150</f>
        <v>0</v>
      </c>
      <c r="AF149" s="187">
        <f>+'saisie N3 pr'!AF150</f>
        <v>0</v>
      </c>
      <c r="AG149" s="187">
        <f t="shared" si="42"/>
        <v>0</v>
      </c>
      <c r="AH149" s="187">
        <f t="shared" si="43"/>
        <v>0</v>
      </c>
      <c r="AI149" s="187" t="s">
        <v>562</v>
      </c>
      <c r="AJ149" s="187">
        <f>+'saisie N3 pr'!AJ150</f>
        <v>0</v>
      </c>
      <c r="AK149" s="187">
        <f>+'saisie N3 pr'!AK150</f>
        <v>0</v>
      </c>
      <c r="AL149" s="187">
        <f>+'saisie N3 pr'!AL150</f>
        <v>0</v>
      </c>
      <c r="AM149" s="187">
        <f>+'saisie N3 pr'!AM150</f>
        <v>0</v>
      </c>
      <c r="AN149" s="187">
        <f>+'saisie N3 pr'!AN150</f>
        <v>0</v>
      </c>
      <c r="AO149" s="187">
        <f>+'saisie N3 pr'!AO150</f>
        <v>0</v>
      </c>
      <c r="AP149" s="187">
        <f>+'saisie N3 pr'!AP150</f>
        <v>0</v>
      </c>
      <c r="AQ149" s="187">
        <f t="shared" si="44"/>
        <v>0</v>
      </c>
      <c r="AR149" s="187">
        <v>0</v>
      </c>
      <c r="AS149" s="187">
        <v>0</v>
      </c>
      <c r="AT149" s="187">
        <f>+'saisie N3 pr'!AT150</f>
        <v>0</v>
      </c>
      <c r="AU149" s="243">
        <f>+'saisie N3 pr'!AU150</f>
        <v>0</v>
      </c>
      <c r="AV149" s="243">
        <f>+'saisie N3 pr'!AV150</f>
        <v>0</v>
      </c>
      <c r="AW149" s="243">
        <f>+'saisie N3 pr'!AW150</f>
        <v>0</v>
      </c>
      <c r="AX149" s="243">
        <f>+'saisie N3 pr'!AX150</f>
        <v>0</v>
      </c>
      <c r="AY149" s="243">
        <f t="shared" si="45"/>
        <v>0</v>
      </c>
      <c r="AZ149" s="243">
        <f t="shared" si="46"/>
        <v>0</v>
      </c>
      <c r="BA149" s="187">
        <f>+'saisie N3 pr'!BB150</f>
        <v>0</v>
      </c>
      <c r="BB149" s="17"/>
    </row>
    <row r="150" spans="1:54" ht="15" customHeight="1">
      <c r="A150" s="412" t="s">
        <v>474</v>
      </c>
      <c r="B150" s="187">
        <f>+'saisie N3 pr'!B151+'saisie N3 pr'!C151</f>
        <v>0</v>
      </c>
      <c r="C150" s="187">
        <f>+'saisie N3 pr'!C151</f>
        <v>0</v>
      </c>
      <c r="D150" s="187">
        <f>+'saisie N3 pr'!D151+'saisie N3 pr'!E151</f>
        <v>0</v>
      </c>
      <c r="E150" s="187">
        <f>+'saisie N3 pr'!E151</f>
        <v>0</v>
      </c>
      <c r="F150" s="187">
        <f>+'saisie N3 pr'!F151+'saisie N3 pr'!G151</f>
        <v>0</v>
      </c>
      <c r="G150" s="187">
        <f>+'saisie N3 pr'!G151</f>
        <v>0</v>
      </c>
      <c r="H150" s="187">
        <f>+'saisie N3 pr'!H151+'saisie N3 pr'!I151</f>
        <v>0</v>
      </c>
      <c r="I150" s="187">
        <f>+'saisie N3 pr'!I151</f>
        <v>0</v>
      </c>
      <c r="J150" s="187">
        <f>+'saisie N3 pr'!J151+'saisie N3 pr'!K151</f>
        <v>0</v>
      </c>
      <c r="K150" s="187">
        <f>+'saisie N3 pr'!K151</f>
        <v>0</v>
      </c>
      <c r="L150" s="187">
        <f>+'saisie N3 pr'!L151+'saisie N3 pr'!M151</f>
        <v>0</v>
      </c>
      <c r="M150" s="187">
        <f>+'saisie N3 pr'!M151</f>
        <v>0</v>
      </c>
      <c r="N150" s="187">
        <f>+'saisie N3 pr'!N151+'saisie N3 pr'!O151</f>
        <v>0</v>
      </c>
      <c r="O150" s="187">
        <f>+'saisie N3 pr'!O151</f>
        <v>0</v>
      </c>
      <c r="P150" s="189">
        <f t="shared" si="40"/>
        <v>0</v>
      </c>
      <c r="Q150" s="189">
        <f t="shared" si="41"/>
        <v>0</v>
      </c>
      <c r="R150" s="412" t="s">
        <v>474</v>
      </c>
      <c r="S150" s="187">
        <f>+'saisie N3 pr'!S151+'saisie N3 pr'!T151</f>
        <v>0</v>
      </c>
      <c r="T150" s="187">
        <f>+'saisie N3 pr'!T151</f>
        <v>0</v>
      </c>
      <c r="U150" s="187">
        <f>+'saisie N3 pr'!U151+'saisie N3 pr'!V151</f>
        <v>0</v>
      </c>
      <c r="V150" s="187">
        <f>+'saisie N3 pr'!V151</f>
        <v>0</v>
      </c>
      <c r="W150" s="187">
        <f>+'saisie N3 pr'!W151+'saisie N3 pr'!X151</f>
        <v>0</v>
      </c>
      <c r="X150" s="187">
        <f>+'saisie N3 pr'!X151</f>
        <v>0</v>
      </c>
      <c r="Y150" s="187">
        <f>+'saisie N3 pr'!Y151+'saisie N3 pr'!Z151</f>
        <v>0</v>
      </c>
      <c r="Z150" s="187">
        <f>+'saisie N3 pr'!Z151</f>
        <v>0</v>
      </c>
      <c r="AA150" s="187">
        <f>+'saisie N3 pr'!AA151+'saisie N3 pr'!AB151</f>
        <v>0</v>
      </c>
      <c r="AB150" s="187">
        <f>+'saisie N3 pr'!AB151</f>
        <v>0</v>
      </c>
      <c r="AC150" s="187">
        <f>+'saisie N3 pr'!AC151+'saisie N3 pr'!AD151</f>
        <v>0</v>
      </c>
      <c r="AD150" s="187">
        <f>+'saisie N3 pr'!AD151</f>
        <v>0</v>
      </c>
      <c r="AE150" s="187">
        <f>+'saisie N3 pr'!AE151+'saisie N3 pr'!AF151</f>
        <v>0</v>
      </c>
      <c r="AF150" s="187">
        <f>+'saisie N3 pr'!AF151</f>
        <v>0</v>
      </c>
      <c r="AG150" s="187">
        <f t="shared" si="42"/>
        <v>0</v>
      </c>
      <c r="AH150" s="187">
        <f t="shared" si="43"/>
        <v>0</v>
      </c>
      <c r="AI150" s="412" t="s">
        <v>474</v>
      </c>
      <c r="AJ150" s="187">
        <f>+'saisie N3 pr'!AJ151</f>
        <v>0</v>
      </c>
      <c r="AK150" s="187">
        <f>+'saisie N3 pr'!AK151</f>
        <v>0</v>
      </c>
      <c r="AL150" s="187">
        <f>+'saisie N3 pr'!AL151</f>
        <v>0</v>
      </c>
      <c r="AM150" s="187">
        <f>+'saisie N3 pr'!AM151</f>
        <v>0</v>
      </c>
      <c r="AN150" s="187">
        <f>+'saisie N3 pr'!AN151</f>
        <v>0</v>
      </c>
      <c r="AO150" s="187">
        <f>+'saisie N3 pr'!AO151</f>
        <v>0</v>
      </c>
      <c r="AP150" s="187">
        <f>+'saisie N3 pr'!AP151</f>
        <v>0</v>
      </c>
      <c r="AQ150" s="187">
        <f t="shared" si="44"/>
        <v>0</v>
      </c>
      <c r="AR150" s="187">
        <v>0</v>
      </c>
      <c r="AS150" s="187">
        <v>0</v>
      </c>
      <c r="AT150" s="187">
        <f>+'saisie N3 pr'!AT151</f>
        <v>0</v>
      </c>
      <c r="AU150" s="243">
        <f>+'saisie N3 pr'!AU151</f>
        <v>0</v>
      </c>
      <c r="AV150" s="243">
        <f>+'saisie N3 pr'!AV151</f>
        <v>0</v>
      </c>
      <c r="AW150" s="243">
        <f>+'saisie N3 pr'!AW151</f>
        <v>0</v>
      </c>
      <c r="AX150" s="243">
        <f>+'saisie N3 pr'!AX151</f>
        <v>0</v>
      </c>
      <c r="AY150" s="243">
        <f t="shared" si="45"/>
        <v>0</v>
      </c>
      <c r="AZ150" s="243">
        <f t="shared" si="46"/>
        <v>0</v>
      </c>
      <c r="BA150" s="187">
        <f>+'saisie N3 pr'!BB151</f>
        <v>0</v>
      </c>
      <c r="BB150" s="17"/>
    </row>
    <row r="151" spans="1:54" ht="15" customHeight="1">
      <c r="A151" s="187" t="s">
        <v>475</v>
      </c>
      <c r="B151" s="187">
        <f>+'saisie N3 pr'!B152+'saisie N3 pr'!C152</f>
        <v>0</v>
      </c>
      <c r="C151" s="187">
        <f>+'saisie N3 pr'!C152</f>
        <v>0</v>
      </c>
      <c r="D151" s="187">
        <f>+'saisie N3 pr'!D152+'saisie N3 pr'!E152</f>
        <v>0</v>
      </c>
      <c r="E151" s="187">
        <f>+'saisie N3 pr'!E152</f>
        <v>0</v>
      </c>
      <c r="F151" s="187">
        <f>+'saisie N3 pr'!F152+'saisie N3 pr'!G152</f>
        <v>0</v>
      </c>
      <c r="G151" s="187">
        <f>+'saisie N3 pr'!G152</f>
        <v>0</v>
      </c>
      <c r="H151" s="187">
        <f>+'saisie N3 pr'!H152+'saisie N3 pr'!I152</f>
        <v>0</v>
      </c>
      <c r="I151" s="187">
        <f>+'saisie N3 pr'!I152</f>
        <v>0</v>
      </c>
      <c r="J151" s="187">
        <f>+'saisie N3 pr'!J152+'saisie N3 pr'!K152</f>
        <v>0</v>
      </c>
      <c r="K151" s="187">
        <f>+'saisie N3 pr'!K152</f>
        <v>0</v>
      </c>
      <c r="L151" s="187">
        <f>+'saisie N3 pr'!L152+'saisie N3 pr'!M152</f>
        <v>0</v>
      </c>
      <c r="M151" s="187">
        <f>+'saisie N3 pr'!M152</f>
        <v>0</v>
      </c>
      <c r="N151" s="187">
        <f>+'saisie N3 pr'!N152+'saisie N3 pr'!O152</f>
        <v>0</v>
      </c>
      <c r="O151" s="187">
        <f>+'saisie N3 pr'!O152</f>
        <v>0</v>
      </c>
      <c r="P151" s="189">
        <f t="shared" si="40"/>
        <v>0</v>
      </c>
      <c r="Q151" s="189">
        <f t="shared" si="41"/>
        <v>0</v>
      </c>
      <c r="R151" s="187" t="s">
        <v>475</v>
      </c>
      <c r="S151" s="187">
        <f>+'saisie N3 pr'!S152+'saisie N3 pr'!T152</f>
        <v>0</v>
      </c>
      <c r="T151" s="187">
        <f>+'saisie N3 pr'!T152</f>
        <v>0</v>
      </c>
      <c r="U151" s="187">
        <f>+'saisie N3 pr'!U152+'saisie N3 pr'!V152</f>
        <v>0</v>
      </c>
      <c r="V151" s="187">
        <f>+'saisie N3 pr'!V152</f>
        <v>0</v>
      </c>
      <c r="W151" s="187">
        <f>+'saisie N3 pr'!W152+'saisie N3 pr'!X152</f>
        <v>0</v>
      </c>
      <c r="X151" s="187">
        <f>+'saisie N3 pr'!X152</f>
        <v>0</v>
      </c>
      <c r="Y151" s="187">
        <f>+'saisie N3 pr'!Y152+'saisie N3 pr'!Z152</f>
        <v>0</v>
      </c>
      <c r="Z151" s="187">
        <f>+'saisie N3 pr'!Z152</f>
        <v>0</v>
      </c>
      <c r="AA151" s="187">
        <f>+'saisie N3 pr'!AA152+'saisie N3 pr'!AB152</f>
        <v>0</v>
      </c>
      <c r="AB151" s="187">
        <f>+'saisie N3 pr'!AB152</f>
        <v>0</v>
      </c>
      <c r="AC151" s="187">
        <f>+'saisie N3 pr'!AC152+'saisie N3 pr'!AD152</f>
        <v>0</v>
      </c>
      <c r="AD151" s="187">
        <f>+'saisie N3 pr'!AD152</f>
        <v>0</v>
      </c>
      <c r="AE151" s="187">
        <f>+'saisie N3 pr'!AE152+'saisie N3 pr'!AF152</f>
        <v>0</v>
      </c>
      <c r="AF151" s="187">
        <f>+'saisie N3 pr'!AF152</f>
        <v>0</v>
      </c>
      <c r="AG151" s="187">
        <f t="shared" si="42"/>
        <v>0</v>
      </c>
      <c r="AH151" s="187">
        <f t="shared" si="43"/>
        <v>0</v>
      </c>
      <c r="AI151" s="187" t="s">
        <v>475</v>
      </c>
      <c r="AJ151" s="187">
        <f>+'saisie N3 pr'!AJ152</f>
        <v>0</v>
      </c>
      <c r="AK151" s="187">
        <f>+'saisie N3 pr'!AK152</f>
        <v>0</v>
      </c>
      <c r="AL151" s="187">
        <f>+'saisie N3 pr'!AL152</f>
        <v>0</v>
      </c>
      <c r="AM151" s="187">
        <f>+'saisie N3 pr'!AM152</f>
        <v>0</v>
      </c>
      <c r="AN151" s="187">
        <f>+'saisie N3 pr'!AN152</f>
        <v>0</v>
      </c>
      <c r="AO151" s="187">
        <f>+'saisie N3 pr'!AO152</f>
        <v>0</v>
      </c>
      <c r="AP151" s="187">
        <f>+'saisie N3 pr'!AP152</f>
        <v>0</v>
      </c>
      <c r="AQ151" s="187">
        <f t="shared" si="44"/>
        <v>0</v>
      </c>
      <c r="AR151" s="187">
        <v>0</v>
      </c>
      <c r="AS151" s="187">
        <v>0</v>
      </c>
      <c r="AT151" s="187">
        <f>+'saisie N3 pr'!AT152</f>
        <v>0</v>
      </c>
      <c r="AU151" s="243">
        <f>+'saisie N3 pr'!AU152</f>
        <v>0</v>
      </c>
      <c r="AV151" s="243">
        <f>+'saisie N3 pr'!AV152</f>
        <v>0</v>
      </c>
      <c r="AW151" s="243">
        <f>+'saisie N3 pr'!AW152</f>
        <v>0</v>
      </c>
      <c r="AX151" s="243">
        <f>+'saisie N3 pr'!AX152</f>
        <v>0</v>
      </c>
      <c r="AY151" s="243">
        <f t="shared" si="45"/>
        <v>0</v>
      </c>
      <c r="AZ151" s="243">
        <f t="shared" si="46"/>
        <v>0</v>
      </c>
      <c r="BA151" s="187">
        <f>+'saisie N3 pr'!BB152</f>
        <v>0</v>
      </c>
      <c r="BB151" s="17"/>
    </row>
    <row r="152" spans="1:54" ht="15" customHeight="1">
      <c r="A152" s="187" t="s">
        <v>476</v>
      </c>
      <c r="B152" s="187">
        <f>+'saisie N3 pr'!B153+'saisie N3 pr'!C153</f>
        <v>15</v>
      </c>
      <c r="C152" s="187">
        <f>+'saisie N3 pr'!C153</f>
        <v>9</v>
      </c>
      <c r="D152" s="187">
        <f>+'saisie N3 pr'!D153+'saisie N3 pr'!E153</f>
        <v>5</v>
      </c>
      <c r="E152" s="187">
        <f>+'saisie N3 pr'!E153</f>
        <v>3</v>
      </c>
      <c r="F152" s="187">
        <f>+'saisie N3 pr'!F153+'saisie N3 pr'!G153</f>
        <v>0</v>
      </c>
      <c r="G152" s="187">
        <f>+'saisie N3 pr'!G153</f>
        <v>0</v>
      </c>
      <c r="H152" s="187">
        <f>+'saisie N3 pr'!H153+'saisie N3 pr'!I153</f>
        <v>0</v>
      </c>
      <c r="I152" s="187">
        <f>+'saisie N3 pr'!I153</f>
        <v>0</v>
      </c>
      <c r="J152" s="187">
        <f>+'saisie N3 pr'!J153+'saisie N3 pr'!K153</f>
        <v>17</v>
      </c>
      <c r="K152" s="187">
        <f>+'saisie N3 pr'!K153</f>
        <v>9</v>
      </c>
      <c r="L152" s="187">
        <f>+'saisie N3 pr'!L153+'saisie N3 pr'!M153</f>
        <v>0</v>
      </c>
      <c r="M152" s="187">
        <f>+'saisie N3 pr'!M153</f>
        <v>0</v>
      </c>
      <c r="N152" s="187">
        <f>+'saisie N3 pr'!N153+'saisie N3 pr'!O153</f>
        <v>0</v>
      </c>
      <c r="O152" s="187">
        <f>+'saisie N3 pr'!O153</f>
        <v>0</v>
      </c>
      <c r="P152" s="189">
        <f t="shared" si="40"/>
        <v>37</v>
      </c>
      <c r="Q152" s="189">
        <f t="shared" si="41"/>
        <v>21</v>
      </c>
      <c r="R152" s="187" t="s">
        <v>476</v>
      </c>
      <c r="S152" s="187">
        <f>+'saisie N3 pr'!S153+'saisie N3 pr'!T153</f>
        <v>0</v>
      </c>
      <c r="T152" s="187">
        <f>+'saisie N3 pr'!T153</f>
        <v>0</v>
      </c>
      <c r="U152" s="187">
        <f>+'saisie N3 pr'!U153+'saisie N3 pr'!V153</f>
        <v>0</v>
      </c>
      <c r="V152" s="187">
        <f>+'saisie N3 pr'!V153</f>
        <v>0</v>
      </c>
      <c r="W152" s="187">
        <f>+'saisie N3 pr'!W153+'saisie N3 pr'!X153</f>
        <v>0</v>
      </c>
      <c r="X152" s="187">
        <f>+'saisie N3 pr'!X153</f>
        <v>0</v>
      </c>
      <c r="Y152" s="187">
        <f>+'saisie N3 pr'!Y153+'saisie N3 pr'!Z153</f>
        <v>0</v>
      </c>
      <c r="Z152" s="187">
        <f>+'saisie N3 pr'!Z153</f>
        <v>0</v>
      </c>
      <c r="AA152" s="187">
        <f>+'saisie N3 pr'!AA153+'saisie N3 pr'!AB153</f>
        <v>9</v>
      </c>
      <c r="AB152" s="187">
        <f>+'saisie N3 pr'!AB153</f>
        <v>6</v>
      </c>
      <c r="AC152" s="187">
        <f>+'saisie N3 pr'!AC153+'saisie N3 pr'!AD153</f>
        <v>0</v>
      </c>
      <c r="AD152" s="187">
        <f>+'saisie N3 pr'!AD153</f>
        <v>0</v>
      </c>
      <c r="AE152" s="187">
        <f>+'saisie N3 pr'!AE153+'saisie N3 pr'!AF153</f>
        <v>0</v>
      </c>
      <c r="AF152" s="187">
        <f>+'saisie N3 pr'!AF153</f>
        <v>0</v>
      </c>
      <c r="AG152" s="187">
        <f t="shared" si="42"/>
        <v>9</v>
      </c>
      <c r="AH152" s="187">
        <f t="shared" si="43"/>
        <v>6</v>
      </c>
      <c r="AI152" s="187" t="s">
        <v>476</v>
      </c>
      <c r="AJ152" s="187">
        <f>+'saisie N3 pr'!AJ153</f>
        <v>1</v>
      </c>
      <c r="AK152" s="187">
        <f>+'saisie N3 pr'!AK153</f>
        <v>1</v>
      </c>
      <c r="AL152" s="187">
        <f>+'saisie N3 pr'!AL153</f>
        <v>0</v>
      </c>
      <c r="AM152" s="187">
        <f>+'saisie N3 pr'!AM153</f>
        <v>0</v>
      </c>
      <c r="AN152" s="187">
        <f>+'saisie N3 pr'!AN153</f>
        <v>1</v>
      </c>
      <c r="AO152" s="187">
        <f>+'saisie N3 pr'!AO153</f>
        <v>0</v>
      </c>
      <c r="AP152" s="187">
        <f>+'saisie N3 pr'!AP153</f>
        <v>0</v>
      </c>
      <c r="AQ152" s="187">
        <f t="shared" si="44"/>
        <v>3</v>
      </c>
      <c r="AR152" s="187">
        <v>3</v>
      </c>
      <c r="AS152" s="187">
        <v>3</v>
      </c>
      <c r="AT152" s="187">
        <f>+'saisie N3 pr'!AT153</f>
        <v>0</v>
      </c>
      <c r="AU152" s="243">
        <f>+'saisie N3 pr'!AU153</f>
        <v>5</v>
      </c>
      <c r="AV152" s="243">
        <f>+'saisie N3 pr'!AV153</f>
        <v>0</v>
      </c>
      <c r="AW152" s="243">
        <f>+'saisie N3 pr'!AW153</f>
        <v>5</v>
      </c>
      <c r="AX152" s="243">
        <f>+'saisie N3 pr'!AX153</f>
        <v>0</v>
      </c>
      <c r="AY152" s="243">
        <f t="shared" si="45"/>
        <v>5</v>
      </c>
      <c r="AZ152" s="243">
        <f t="shared" si="46"/>
        <v>1</v>
      </c>
      <c r="BA152" s="187">
        <f>+'saisie N3 pr'!BB153</f>
        <v>1</v>
      </c>
      <c r="BB152" s="17"/>
    </row>
    <row r="153" spans="1:54">
      <c r="A153" s="403"/>
      <c r="B153" s="403"/>
      <c r="C153" s="403"/>
      <c r="D153" s="403"/>
      <c r="E153" s="403"/>
      <c r="F153" s="403"/>
      <c r="G153" s="403"/>
      <c r="H153" s="403"/>
      <c r="I153" s="403"/>
      <c r="J153" s="403"/>
      <c r="K153" s="403"/>
      <c r="L153" s="403"/>
      <c r="M153" s="403"/>
      <c r="N153" s="403"/>
      <c r="O153" s="403"/>
      <c r="P153" s="427"/>
      <c r="Q153" s="427"/>
      <c r="R153" s="403"/>
      <c r="S153" s="403"/>
      <c r="T153" s="403"/>
      <c r="U153" s="403"/>
      <c r="V153" s="403"/>
      <c r="W153" s="403"/>
      <c r="X153" s="403"/>
      <c r="Y153" s="403"/>
      <c r="Z153" s="403"/>
      <c r="AA153" s="403"/>
      <c r="AB153" s="403"/>
      <c r="AC153" s="403"/>
      <c r="AD153" s="403"/>
      <c r="AE153" s="403"/>
      <c r="AF153" s="403"/>
      <c r="AG153" s="403"/>
      <c r="AH153" s="403"/>
      <c r="AI153" s="403"/>
      <c r="AJ153" s="403"/>
      <c r="AK153" s="403"/>
      <c r="AL153" s="403"/>
      <c r="AM153" s="403"/>
      <c r="AN153" s="403"/>
      <c r="AO153" s="403"/>
      <c r="AP153" s="403"/>
      <c r="AQ153" s="403"/>
      <c r="AR153" s="403"/>
      <c r="AS153" s="403"/>
      <c r="AT153" s="403"/>
      <c r="AU153" s="440"/>
      <c r="AV153" s="440"/>
      <c r="AW153" s="440"/>
      <c r="AX153" s="440"/>
      <c r="AY153" s="440"/>
      <c r="AZ153" s="440"/>
      <c r="BA153" s="403"/>
      <c r="BB153" s="110"/>
    </row>
    <row r="154" spans="1:54">
      <c r="A154" s="406"/>
      <c r="B154" s="406"/>
      <c r="C154" s="406"/>
      <c r="D154" s="406"/>
      <c r="E154" s="406"/>
      <c r="F154" s="406"/>
      <c r="G154" s="406"/>
      <c r="H154" s="406"/>
      <c r="I154" s="406"/>
      <c r="J154" s="406"/>
      <c r="K154" s="406"/>
      <c r="L154" s="406"/>
      <c r="M154" s="406"/>
      <c r="N154" s="406"/>
      <c r="O154" s="406"/>
      <c r="P154" s="428"/>
      <c r="Q154" s="428"/>
      <c r="R154" s="406"/>
      <c r="S154" s="406"/>
      <c r="T154" s="406"/>
      <c r="U154" s="406"/>
      <c r="V154" s="406"/>
      <c r="W154" s="406"/>
      <c r="X154" s="406"/>
      <c r="Y154" s="406"/>
      <c r="Z154" s="406"/>
      <c r="AA154" s="406"/>
      <c r="AB154" s="406"/>
      <c r="AC154" s="406"/>
      <c r="AD154" s="406"/>
      <c r="AE154" s="406"/>
      <c r="AF154" s="406"/>
      <c r="AG154" s="406"/>
      <c r="AH154" s="406"/>
      <c r="AJ154" s="406"/>
      <c r="AK154" s="406"/>
      <c r="AL154" s="406"/>
      <c r="AM154" s="406"/>
      <c r="AN154" s="406"/>
      <c r="AO154" s="406"/>
      <c r="AP154" s="406"/>
      <c r="AQ154" s="406"/>
      <c r="AR154" s="406"/>
      <c r="AS154" s="406"/>
      <c r="AT154" s="406"/>
      <c r="AU154" s="269"/>
      <c r="AV154" s="269"/>
      <c r="AW154" s="269"/>
      <c r="AX154" s="269"/>
      <c r="AY154" s="269"/>
      <c r="AZ154" s="269"/>
      <c r="BA154" s="398"/>
    </row>
    <row r="155" spans="1:54">
      <c r="A155" s="370" t="s">
        <v>264</v>
      </c>
      <c r="B155" s="370"/>
      <c r="C155" s="370"/>
      <c r="D155" s="370"/>
      <c r="E155" s="370"/>
      <c r="F155" s="370"/>
      <c r="G155" s="370"/>
      <c r="H155" s="370"/>
      <c r="I155" s="370"/>
      <c r="J155" s="370"/>
      <c r="K155" s="370"/>
      <c r="L155" s="370"/>
      <c r="M155" s="370"/>
      <c r="N155" s="370"/>
      <c r="O155" s="370"/>
      <c r="P155" s="429"/>
      <c r="Q155" s="429"/>
      <c r="R155" s="328" t="s">
        <v>265</v>
      </c>
      <c r="S155" s="328"/>
      <c r="T155" s="328"/>
      <c r="U155" s="328"/>
      <c r="V155" s="328"/>
      <c r="W155" s="328"/>
      <c r="X155" s="328"/>
      <c r="Y155" s="328"/>
      <c r="Z155" s="328"/>
      <c r="AA155" s="328"/>
      <c r="AB155" s="328"/>
      <c r="AC155" s="328"/>
      <c r="AD155" s="328"/>
      <c r="AE155" s="328"/>
      <c r="AF155" s="328"/>
      <c r="AG155" s="328"/>
      <c r="AH155" s="328"/>
      <c r="AI155" s="328" t="s">
        <v>0</v>
      </c>
      <c r="AJ155" s="328"/>
      <c r="AK155" s="328"/>
      <c r="AL155" s="328"/>
      <c r="AM155" s="328"/>
      <c r="AN155" s="328"/>
      <c r="AO155" s="328"/>
      <c r="AP155" s="328"/>
      <c r="AQ155" s="328"/>
      <c r="AR155" s="328"/>
      <c r="AS155" s="328"/>
      <c r="AT155" s="328"/>
      <c r="AU155" s="245"/>
      <c r="AV155" s="245"/>
      <c r="AW155" s="245"/>
      <c r="AX155" s="245"/>
      <c r="AY155" s="245"/>
      <c r="AZ155" s="245"/>
      <c r="BA155" s="328"/>
    </row>
    <row r="156" spans="1:54">
      <c r="A156" s="370" t="s">
        <v>998</v>
      </c>
      <c r="B156" s="370"/>
      <c r="C156" s="370"/>
      <c r="D156" s="370"/>
      <c r="E156" s="370"/>
      <c r="F156" s="370"/>
      <c r="G156" s="370"/>
      <c r="H156" s="370"/>
      <c r="I156" s="370"/>
      <c r="J156" s="370"/>
      <c r="K156" s="370"/>
      <c r="L156" s="370"/>
      <c r="M156" s="370"/>
      <c r="N156" s="370"/>
      <c r="O156" s="370"/>
      <c r="P156" s="429"/>
      <c r="Q156" s="429"/>
      <c r="R156" s="328" t="s">
        <v>998</v>
      </c>
      <c r="S156" s="328"/>
      <c r="T156" s="328"/>
      <c r="U156" s="328"/>
      <c r="V156" s="328"/>
      <c r="W156" s="328"/>
      <c r="X156" s="328"/>
      <c r="Y156" s="328"/>
      <c r="Z156" s="328"/>
      <c r="AA156" s="328"/>
      <c r="AB156" s="328"/>
      <c r="AC156" s="328"/>
      <c r="AD156" s="328"/>
      <c r="AE156" s="328"/>
      <c r="AF156" s="328"/>
      <c r="AG156" s="328"/>
      <c r="AH156" s="328"/>
      <c r="AI156" s="328" t="s">
        <v>224</v>
      </c>
      <c r="AJ156" s="328"/>
      <c r="AK156" s="328"/>
      <c r="AL156" s="328"/>
      <c r="AM156" s="328"/>
      <c r="AN156" s="328"/>
      <c r="AO156" s="328"/>
      <c r="AP156" s="328"/>
      <c r="AQ156" s="328"/>
      <c r="AR156" s="328"/>
      <c r="AS156" s="328"/>
      <c r="AT156" s="328"/>
      <c r="AU156" s="245"/>
      <c r="AV156" s="245"/>
      <c r="AW156" s="245"/>
      <c r="AX156" s="245"/>
      <c r="AY156" s="245"/>
      <c r="AZ156" s="245"/>
      <c r="BA156" s="328"/>
    </row>
    <row r="157" spans="1:54">
      <c r="A157" s="370" t="s">
        <v>1</v>
      </c>
      <c r="B157" s="370"/>
      <c r="C157" s="370"/>
      <c r="D157" s="370"/>
      <c r="E157" s="370"/>
      <c r="F157" s="370"/>
      <c r="G157" s="370"/>
      <c r="H157" s="370"/>
      <c r="I157" s="370"/>
      <c r="J157" s="370"/>
      <c r="K157" s="370"/>
      <c r="L157" s="370"/>
      <c r="M157" s="370"/>
      <c r="N157" s="370"/>
      <c r="O157" s="370"/>
      <c r="P157" s="429"/>
      <c r="Q157" s="429"/>
      <c r="R157" s="328" t="s">
        <v>1</v>
      </c>
      <c r="S157" s="328"/>
      <c r="T157" s="328"/>
      <c r="U157" s="328"/>
      <c r="V157" s="328"/>
      <c r="W157" s="328"/>
      <c r="X157" s="328"/>
      <c r="Y157" s="328"/>
      <c r="Z157" s="328"/>
      <c r="AA157" s="328"/>
      <c r="AB157" s="328"/>
      <c r="AC157" s="328"/>
      <c r="AD157" s="328"/>
      <c r="AE157" s="328"/>
      <c r="AF157" s="328"/>
      <c r="AG157" s="328"/>
      <c r="AH157" s="328"/>
      <c r="AI157" s="328" t="s">
        <v>1</v>
      </c>
      <c r="AJ157" s="328"/>
      <c r="AK157" s="328"/>
      <c r="AL157" s="328"/>
      <c r="AM157" s="328"/>
      <c r="AN157" s="328"/>
      <c r="AO157" s="328"/>
      <c r="AP157" s="328"/>
      <c r="AQ157" s="328"/>
      <c r="AR157" s="328"/>
      <c r="AS157" s="328"/>
      <c r="AT157" s="328"/>
      <c r="AU157" s="245"/>
      <c r="AV157" s="245"/>
      <c r="AW157" s="245"/>
      <c r="AX157" s="245"/>
      <c r="AY157" s="245"/>
      <c r="AZ157" s="245"/>
      <c r="BA157" s="328"/>
    </row>
    <row r="158" spans="1:54">
      <c r="A158" s="406"/>
      <c r="B158" s="406"/>
      <c r="C158" s="406"/>
      <c r="D158" s="406"/>
      <c r="E158" s="406"/>
      <c r="F158" s="406"/>
      <c r="G158" s="406"/>
      <c r="H158" s="406"/>
      <c r="I158" s="406"/>
      <c r="J158" s="406"/>
      <c r="K158" s="406"/>
      <c r="L158" s="406"/>
      <c r="M158" s="406"/>
      <c r="N158" s="406"/>
      <c r="O158" s="406"/>
      <c r="P158" s="428"/>
      <c r="Q158" s="428"/>
      <c r="R158" s="398"/>
      <c r="S158" s="398"/>
      <c r="T158" s="398"/>
      <c r="U158" s="398"/>
      <c r="V158" s="398"/>
      <c r="W158" s="398"/>
      <c r="X158" s="398"/>
      <c r="Y158" s="398"/>
      <c r="Z158" s="398"/>
      <c r="AA158" s="398"/>
      <c r="AB158" s="398"/>
      <c r="AC158" s="398"/>
      <c r="AD158" s="398"/>
      <c r="AE158" s="398"/>
      <c r="AF158" s="398"/>
      <c r="AG158" s="398"/>
      <c r="AH158" s="398"/>
      <c r="AI158" s="398"/>
      <c r="AJ158" s="398"/>
      <c r="AK158" s="398"/>
      <c r="AL158" s="398"/>
      <c r="AM158" s="398"/>
      <c r="AN158" s="398"/>
      <c r="AO158" s="398"/>
      <c r="AP158" s="398"/>
      <c r="AQ158" s="398"/>
      <c r="AR158" s="398"/>
      <c r="AS158" s="398"/>
      <c r="AT158" s="398"/>
      <c r="AU158" s="436"/>
      <c r="AV158" s="436"/>
      <c r="AW158" s="436"/>
      <c r="AX158" s="436"/>
      <c r="AY158" s="436"/>
      <c r="AZ158" s="436"/>
      <c r="BA158" s="398"/>
    </row>
    <row r="159" spans="1:54" s="112" customFormat="1">
      <c r="A159" s="430" t="s">
        <v>505</v>
      </c>
      <c r="B159" s="406"/>
      <c r="C159" s="406"/>
      <c r="D159" s="406"/>
      <c r="E159" s="406"/>
      <c r="F159" s="406"/>
      <c r="G159" s="406"/>
      <c r="H159" s="406"/>
      <c r="I159" s="406"/>
      <c r="J159" s="406"/>
      <c r="K159" s="406"/>
      <c r="L159" s="406"/>
      <c r="M159" s="406"/>
      <c r="N159" s="431" t="s">
        <v>376</v>
      </c>
      <c r="O159" s="370"/>
      <c r="P159" s="428"/>
      <c r="Q159" s="428"/>
      <c r="R159" s="430" t="s">
        <v>505</v>
      </c>
      <c r="S159" s="406"/>
      <c r="T159" s="406"/>
      <c r="U159" s="406"/>
      <c r="V159" s="406"/>
      <c r="W159" s="406"/>
      <c r="X159" s="406"/>
      <c r="Y159" s="406"/>
      <c r="Z159" s="406"/>
      <c r="AA159" s="406"/>
      <c r="AB159" s="406"/>
      <c r="AC159" s="406"/>
      <c r="AD159" s="406"/>
      <c r="AE159" s="431" t="s">
        <v>376</v>
      </c>
      <c r="AF159" s="370"/>
      <c r="AG159" s="406"/>
      <c r="AH159" s="406"/>
      <c r="AI159" s="430" t="s">
        <v>505</v>
      </c>
      <c r="AJ159" s="406"/>
      <c r="AK159" s="406"/>
      <c r="AL159" s="406"/>
      <c r="AM159" s="406"/>
      <c r="AN159" s="406"/>
      <c r="AO159" s="406"/>
      <c r="AP159" s="406"/>
      <c r="AQ159" s="406"/>
      <c r="AR159" s="406"/>
      <c r="AS159" s="406"/>
      <c r="AT159" s="406"/>
      <c r="AU159" s="269"/>
      <c r="AV159" s="269"/>
      <c r="AW159" s="269"/>
      <c r="AX159" s="443" t="s">
        <v>376</v>
      </c>
      <c r="AY159" s="273"/>
      <c r="AZ159" s="273"/>
      <c r="BA159" s="370"/>
    </row>
    <row r="160" spans="1:54" s="112" customFormat="1">
      <c r="A160" s="430"/>
      <c r="B160" s="406"/>
      <c r="C160" s="406"/>
      <c r="D160" s="406"/>
      <c r="E160" s="406"/>
      <c r="F160" s="406"/>
      <c r="G160" s="406"/>
      <c r="H160" s="406"/>
      <c r="I160" s="406"/>
      <c r="J160" s="406"/>
      <c r="K160" s="406"/>
      <c r="L160" s="406"/>
      <c r="M160" s="406"/>
      <c r="N160" s="431"/>
      <c r="O160" s="370"/>
      <c r="P160" s="428"/>
      <c r="Q160" s="428"/>
      <c r="R160" s="430"/>
      <c r="S160" s="406"/>
      <c r="T160" s="406"/>
      <c r="U160" s="406"/>
      <c r="V160" s="406"/>
      <c r="W160" s="406"/>
      <c r="X160" s="406"/>
      <c r="Y160" s="406"/>
      <c r="Z160" s="406"/>
      <c r="AA160" s="406"/>
      <c r="AB160" s="406"/>
      <c r="AC160" s="406"/>
      <c r="AD160" s="406"/>
      <c r="AE160" s="431"/>
      <c r="AF160" s="370"/>
      <c r="AG160" s="406"/>
      <c r="AH160" s="406"/>
      <c r="AI160" s="430"/>
      <c r="AJ160" s="406"/>
      <c r="AK160" s="406"/>
      <c r="AL160" s="406"/>
      <c r="AM160" s="406"/>
      <c r="AN160" s="406"/>
      <c r="AO160" s="406"/>
      <c r="AP160" s="406"/>
      <c r="AQ160" s="406"/>
      <c r="AR160" s="406"/>
      <c r="AS160" s="406"/>
      <c r="AT160" s="406"/>
      <c r="AU160" s="269"/>
      <c r="AV160" s="269"/>
      <c r="AW160" s="269"/>
      <c r="AX160" s="443"/>
      <c r="AY160" s="273"/>
      <c r="AZ160" s="273"/>
      <c r="BA160" s="406"/>
    </row>
    <row r="161" spans="1:54" ht="15.75" customHeight="1">
      <c r="A161" s="185"/>
      <c r="B161" s="424" t="s">
        <v>585</v>
      </c>
      <c r="C161" s="425"/>
      <c r="D161" s="424" t="s">
        <v>586</v>
      </c>
      <c r="E161" s="425"/>
      <c r="F161" s="424" t="s">
        <v>587</v>
      </c>
      <c r="G161" s="425"/>
      <c r="H161" s="424" t="s">
        <v>588</v>
      </c>
      <c r="I161" s="425"/>
      <c r="J161" s="424" t="s">
        <v>589</v>
      </c>
      <c r="K161" s="425"/>
      <c r="L161" s="424" t="s">
        <v>590</v>
      </c>
      <c r="M161" s="425"/>
      <c r="N161" s="424" t="s">
        <v>591</v>
      </c>
      <c r="O161" s="425"/>
      <c r="P161" s="422" t="s">
        <v>377</v>
      </c>
      <c r="Q161" s="423"/>
      <c r="R161" s="185"/>
      <c r="S161" s="424" t="s">
        <v>585</v>
      </c>
      <c r="T161" s="425"/>
      <c r="U161" s="424" t="s">
        <v>586</v>
      </c>
      <c r="V161" s="425"/>
      <c r="W161" s="424" t="s">
        <v>587</v>
      </c>
      <c r="X161" s="425"/>
      <c r="Y161" s="424" t="s">
        <v>588</v>
      </c>
      <c r="Z161" s="425"/>
      <c r="AA161" s="424" t="s">
        <v>589</v>
      </c>
      <c r="AB161" s="425"/>
      <c r="AC161" s="424" t="s">
        <v>590</v>
      </c>
      <c r="AD161" s="425"/>
      <c r="AE161" s="424" t="s">
        <v>591</v>
      </c>
      <c r="AF161" s="425"/>
      <c r="AG161" s="424" t="s">
        <v>377</v>
      </c>
      <c r="AH161" s="425"/>
      <c r="AI161" s="13"/>
      <c r="AJ161" s="1089" t="s">
        <v>592</v>
      </c>
      <c r="AK161" s="1090"/>
      <c r="AL161" s="1090"/>
      <c r="AM161" s="1090"/>
      <c r="AN161" s="1090"/>
      <c r="AO161" s="1090"/>
      <c r="AP161" s="1090"/>
      <c r="AQ161" s="1091"/>
      <c r="AR161" s="244" t="s">
        <v>384</v>
      </c>
      <c r="AS161" s="251"/>
      <c r="AT161" s="250"/>
      <c r="AU161" s="244" t="s">
        <v>385</v>
      </c>
      <c r="AV161" s="251"/>
      <c r="AW161" s="251"/>
      <c r="AX161" s="251"/>
      <c r="AY161" s="250"/>
      <c r="AZ161" s="252" t="s">
        <v>386</v>
      </c>
      <c r="BA161" s="815"/>
      <c r="BB161" s="663"/>
    </row>
    <row r="162" spans="1:54" ht="27" customHeight="1">
      <c r="A162" s="653" t="s">
        <v>387</v>
      </c>
      <c r="B162" s="655" t="s">
        <v>665</v>
      </c>
      <c r="C162" s="655" t="s">
        <v>389</v>
      </c>
      <c r="D162" s="655" t="s">
        <v>665</v>
      </c>
      <c r="E162" s="655" t="s">
        <v>389</v>
      </c>
      <c r="F162" s="655" t="s">
        <v>665</v>
      </c>
      <c r="G162" s="655" t="s">
        <v>389</v>
      </c>
      <c r="H162" s="655" t="s">
        <v>665</v>
      </c>
      <c r="I162" s="655" t="s">
        <v>389</v>
      </c>
      <c r="J162" s="655" t="s">
        <v>665</v>
      </c>
      <c r="K162" s="655" t="s">
        <v>389</v>
      </c>
      <c r="L162" s="655" t="s">
        <v>665</v>
      </c>
      <c r="M162" s="655" t="s">
        <v>389</v>
      </c>
      <c r="N162" s="655" t="s">
        <v>665</v>
      </c>
      <c r="O162" s="655" t="s">
        <v>389</v>
      </c>
      <c r="P162" s="654" t="s">
        <v>665</v>
      </c>
      <c r="Q162" s="654" t="s">
        <v>389</v>
      </c>
      <c r="R162" s="653" t="s">
        <v>387</v>
      </c>
      <c r="S162" s="648" t="s">
        <v>665</v>
      </c>
      <c r="T162" s="648" t="s">
        <v>389</v>
      </c>
      <c r="U162" s="648" t="s">
        <v>665</v>
      </c>
      <c r="V162" s="648" t="s">
        <v>389</v>
      </c>
      <c r="W162" s="648" t="s">
        <v>665</v>
      </c>
      <c r="X162" s="648" t="s">
        <v>389</v>
      </c>
      <c r="Y162" s="648" t="s">
        <v>665</v>
      </c>
      <c r="Z162" s="648" t="s">
        <v>389</v>
      </c>
      <c r="AA162" s="648" t="s">
        <v>665</v>
      </c>
      <c r="AB162" s="648" t="s">
        <v>389</v>
      </c>
      <c r="AC162" s="648" t="s">
        <v>665</v>
      </c>
      <c r="AD162" s="648" t="s">
        <v>389</v>
      </c>
      <c r="AE162" s="648" t="s">
        <v>665</v>
      </c>
      <c r="AF162" s="648" t="s">
        <v>389</v>
      </c>
      <c r="AG162" s="648" t="s">
        <v>665</v>
      </c>
      <c r="AH162" s="648" t="s">
        <v>389</v>
      </c>
      <c r="AI162" s="647" t="s">
        <v>387</v>
      </c>
      <c r="AJ162" s="649" t="s">
        <v>585</v>
      </c>
      <c r="AK162" s="649" t="s">
        <v>594</v>
      </c>
      <c r="AL162" s="649" t="s">
        <v>595</v>
      </c>
      <c r="AM162" s="649" t="s">
        <v>596</v>
      </c>
      <c r="AN162" s="649" t="s">
        <v>597</v>
      </c>
      <c r="AO162" s="649" t="s">
        <v>598</v>
      </c>
      <c r="AP162" s="649" t="s">
        <v>599</v>
      </c>
      <c r="AQ162" s="648" t="s">
        <v>395</v>
      </c>
      <c r="AR162" s="646" t="s">
        <v>86</v>
      </c>
      <c r="AS162" s="670" t="s">
        <v>9</v>
      </c>
      <c r="AT162" s="618" t="s">
        <v>673</v>
      </c>
      <c r="AU162" s="636" t="s">
        <v>85</v>
      </c>
      <c r="AV162" s="636" t="s">
        <v>81</v>
      </c>
      <c r="AW162" s="618" t="s">
        <v>88</v>
      </c>
      <c r="AX162" s="618" t="s">
        <v>83</v>
      </c>
      <c r="AY162" s="249" t="s">
        <v>377</v>
      </c>
      <c r="AZ162" s="934" t="s">
        <v>111</v>
      </c>
      <c r="BA162" s="631" t="s">
        <v>600</v>
      </c>
      <c r="BB162" s="625" t="s">
        <v>87</v>
      </c>
    </row>
    <row r="163" spans="1:54">
      <c r="A163" s="187"/>
      <c r="B163" s="410"/>
      <c r="C163" s="187"/>
      <c r="D163" s="406"/>
      <c r="E163" s="187"/>
      <c r="F163" s="410"/>
      <c r="G163" s="187"/>
      <c r="H163" s="406"/>
      <c r="I163" s="187"/>
      <c r="J163" s="410"/>
      <c r="K163" s="187"/>
      <c r="L163" s="406"/>
      <c r="M163" s="187"/>
      <c r="N163" s="410"/>
      <c r="O163" s="187"/>
      <c r="P163" s="428"/>
      <c r="Q163" s="189"/>
      <c r="R163" s="187"/>
      <c r="S163" s="185"/>
      <c r="T163" s="185"/>
      <c r="U163" s="185"/>
      <c r="V163" s="185"/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439"/>
      <c r="AV163" s="439"/>
      <c r="AW163" s="439"/>
      <c r="AX163" s="439"/>
      <c r="AY163" s="439"/>
      <c r="AZ163" s="439"/>
      <c r="BA163" s="185"/>
      <c r="BB163" s="17"/>
    </row>
    <row r="164" spans="1:54" s="124" customFormat="1">
      <c r="A164" s="16" t="s">
        <v>407</v>
      </c>
      <c r="B164" s="189">
        <f t="shared" ref="B164:O164" si="47">SUM(B166:B186)</f>
        <v>715</v>
      </c>
      <c r="C164" s="189">
        <f t="shared" si="47"/>
        <v>372</v>
      </c>
      <c r="D164" s="189">
        <f t="shared" si="47"/>
        <v>144</v>
      </c>
      <c r="E164" s="189">
        <f t="shared" si="47"/>
        <v>80</v>
      </c>
      <c r="F164" s="189">
        <f t="shared" si="47"/>
        <v>74</v>
      </c>
      <c r="G164" s="189">
        <f t="shared" si="47"/>
        <v>37</v>
      </c>
      <c r="H164" s="189">
        <f t="shared" si="47"/>
        <v>234</v>
      </c>
      <c r="I164" s="189">
        <f t="shared" si="47"/>
        <v>111</v>
      </c>
      <c r="J164" s="189">
        <f t="shared" si="47"/>
        <v>296</v>
      </c>
      <c r="K164" s="189">
        <f t="shared" si="47"/>
        <v>193</v>
      </c>
      <c r="L164" s="189">
        <f t="shared" si="47"/>
        <v>25</v>
      </c>
      <c r="M164" s="189">
        <f t="shared" si="47"/>
        <v>4</v>
      </c>
      <c r="N164" s="189">
        <f t="shared" si="47"/>
        <v>201</v>
      </c>
      <c r="O164" s="189">
        <f t="shared" si="47"/>
        <v>75</v>
      </c>
      <c r="P164" s="189">
        <f>SUM(P166:P186)</f>
        <v>1689</v>
      </c>
      <c r="Q164" s="189">
        <f>SUM(Q166:Q186)</f>
        <v>872</v>
      </c>
      <c r="R164" s="16" t="s">
        <v>407</v>
      </c>
      <c r="S164" s="16">
        <f t="shared" ref="S164:AF164" si="48">SUM(S166:S186)</f>
        <v>49</v>
      </c>
      <c r="T164" s="16">
        <f t="shared" si="48"/>
        <v>28</v>
      </c>
      <c r="U164" s="16">
        <f t="shared" si="48"/>
        <v>7</v>
      </c>
      <c r="V164" s="16">
        <f t="shared" si="48"/>
        <v>4</v>
      </c>
      <c r="W164" s="16">
        <f t="shared" si="48"/>
        <v>7</v>
      </c>
      <c r="X164" s="16">
        <f t="shared" si="48"/>
        <v>3</v>
      </c>
      <c r="Y164" s="16">
        <f t="shared" si="48"/>
        <v>8</v>
      </c>
      <c r="Z164" s="16">
        <f t="shared" si="48"/>
        <v>4</v>
      </c>
      <c r="AA164" s="16">
        <f t="shared" si="48"/>
        <v>99</v>
      </c>
      <c r="AB164" s="16">
        <f t="shared" si="48"/>
        <v>70</v>
      </c>
      <c r="AC164" s="16">
        <f t="shared" si="48"/>
        <v>9</v>
      </c>
      <c r="AD164" s="16">
        <f t="shared" si="48"/>
        <v>2</v>
      </c>
      <c r="AE164" s="16">
        <f t="shared" si="48"/>
        <v>33</v>
      </c>
      <c r="AF164" s="16">
        <f t="shared" si="48"/>
        <v>16</v>
      </c>
      <c r="AG164" s="16">
        <f>+S164+U164+W164+Y164+AA164+AC164+AE164</f>
        <v>212</v>
      </c>
      <c r="AH164" s="16">
        <f>+T164+V164+X164+Z164+AB164+AD164+AF164</f>
        <v>127</v>
      </c>
      <c r="AI164" s="16" t="s">
        <v>407</v>
      </c>
      <c r="AJ164" s="16">
        <f t="shared" ref="AJ164:BB164" si="49">SUM(AJ166:AJ186)</f>
        <v>16</v>
      </c>
      <c r="AK164" s="16">
        <f t="shared" si="49"/>
        <v>6</v>
      </c>
      <c r="AL164" s="16">
        <f t="shared" si="49"/>
        <v>2</v>
      </c>
      <c r="AM164" s="16">
        <f t="shared" si="49"/>
        <v>8</v>
      </c>
      <c r="AN164" s="16">
        <f t="shared" si="49"/>
        <v>9</v>
      </c>
      <c r="AO164" s="16">
        <f t="shared" si="49"/>
        <v>1</v>
      </c>
      <c r="AP164" s="16">
        <f t="shared" si="49"/>
        <v>8</v>
      </c>
      <c r="AQ164" s="16">
        <f>SUM(AQ166:AQ186)</f>
        <v>50</v>
      </c>
      <c r="AR164" s="16">
        <f t="shared" si="49"/>
        <v>66</v>
      </c>
      <c r="AS164" s="16">
        <f t="shared" si="49"/>
        <v>62</v>
      </c>
      <c r="AT164" s="16">
        <f t="shared" si="49"/>
        <v>0</v>
      </c>
      <c r="AU164" s="46">
        <f t="shared" si="49"/>
        <v>113</v>
      </c>
      <c r="AV164" s="46">
        <f t="shared" si="49"/>
        <v>0</v>
      </c>
      <c r="AW164" s="46">
        <f t="shared" si="49"/>
        <v>0</v>
      </c>
      <c r="AX164" s="46">
        <f t="shared" si="49"/>
        <v>14</v>
      </c>
      <c r="AY164" s="46">
        <f t="shared" si="49"/>
        <v>127</v>
      </c>
      <c r="AZ164" s="46">
        <f t="shared" si="49"/>
        <v>8</v>
      </c>
      <c r="BA164" s="46">
        <f t="shared" si="49"/>
        <v>8</v>
      </c>
      <c r="BB164" s="46">
        <f t="shared" si="49"/>
        <v>0</v>
      </c>
    </row>
    <row r="165" spans="1:54">
      <c r="A165" s="187"/>
      <c r="B165" s="410"/>
      <c r="C165" s="187"/>
      <c r="D165" s="406"/>
      <c r="E165" s="187"/>
      <c r="F165" s="410"/>
      <c r="G165" s="187"/>
      <c r="H165" s="406"/>
      <c r="I165" s="187"/>
      <c r="J165" s="410"/>
      <c r="K165" s="187"/>
      <c r="L165" s="406"/>
      <c r="M165" s="187"/>
      <c r="N165" s="410"/>
      <c r="O165" s="187"/>
      <c r="P165" s="428"/>
      <c r="Q165" s="189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6">
        <f t="shared" ref="AG165:AG185" si="50">+S165+U165+W165+Y165+AA165+AC165+AE165</f>
        <v>0</v>
      </c>
      <c r="AH165" s="16">
        <f t="shared" ref="AH165:AH185" si="51">+T165+V165+X165+Z165+AB165+AD165+AF165</f>
        <v>0</v>
      </c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243"/>
      <c r="AV165" s="243"/>
      <c r="AW165" s="243"/>
      <c r="AX165" s="243"/>
      <c r="AY165" s="243"/>
      <c r="AZ165" s="243"/>
      <c r="BA165" s="187"/>
      <c r="BB165" s="17"/>
    </row>
    <row r="166" spans="1:54" ht="15" customHeight="1">
      <c r="A166" s="187" t="s">
        <v>506</v>
      </c>
      <c r="B166" s="410">
        <f>+'saisie N3 pr'!B167+'saisie N3 pr'!C167</f>
        <v>357</v>
      </c>
      <c r="C166" s="187">
        <f>+'saisie N3 pr'!C167</f>
        <v>188</v>
      </c>
      <c r="D166" s="410">
        <f>+'saisie N3 pr'!D167+'saisie N3 pr'!E167</f>
        <v>70</v>
      </c>
      <c r="E166" s="187">
        <f>+'saisie N3 pr'!E167</f>
        <v>39</v>
      </c>
      <c r="F166" s="410">
        <f>+'saisie N3 pr'!F167+'saisie N3 pr'!G167</f>
        <v>44</v>
      </c>
      <c r="G166" s="187">
        <f>+'saisie N3 pr'!G167</f>
        <v>20</v>
      </c>
      <c r="H166" s="410">
        <f>+'saisie N3 pr'!H167+'saisie N3 pr'!I167</f>
        <v>114</v>
      </c>
      <c r="I166" s="187">
        <f>+'saisie N3 pr'!I167</f>
        <v>59</v>
      </c>
      <c r="J166" s="410">
        <f>+'saisie N3 pr'!J167+'saisie N3 pr'!K167</f>
        <v>165</v>
      </c>
      <c r="K166" s="187">
        <f>+'saisie N3 pr'!K167</f>
        <v>119</v>
      </c>
      <c r="L166" s="410">
        <f>+'saisie N3 pr'!L167+'saisie N3 pr'!M167</f>
        <v>25</v>
      </c>
      <c r="M166" s="187">
        <f>+'saisie N3 pr'!M167</f>
        <v>4</v>
      </c>
      <c r="N166" s="410">
        <f>+'saisie N3 pr'!N167+'saisie N3 pr'!O167</f>
        <v>74</v>
      </c>
      <c r="O166" s="187">
        <f>+'saisie N3 pr'!O167</f>
        <v>29</v>
      </c>
      <c r="P166" s="428">
        <f t="shared" ref="P166:P186" si="52">B166+D166+F166+H166+J166+L166+N166</f>
        <v>849</v>
      </c>
      <c r="Q166" s="189">
        <f t="shared" ref="Q166:Q186" si="53">C166+E166+G166+I166+K166+M166+O166</f>
        <v>458</v>
      </c>
      <c r="R166" s="187" t="s">
        <v>506</v>
      </c>
      <c r="S166" s="410">
        <f>+'saisie N3 pr'!S167+'saisie N3 pr'!T167</f>
        <v>34</v>
      </c>
      <c r="T166" s="187">
        <f>+'saisie N3 pr'!T167</f>
        <v>20</v>
      </c>
      <c r="U166" s="410">
        <f>+'saisie N3 pr'!U167+'saisie N3 pr'!V167</f>
        <v>2</v>
      </c>
      <c r="V166" s="187">
        <f>+'saisie N3 pr'!V167</f>
        <v>1</v>
      </c>
      <c r="W166" s="410">
        <f>+'saisie N3 pr'!W167+'saisie N3 pr'!X167</f>
        <v>2</v>
      </c>
      <c r="X166" s="187">
        <f>+'saisie N3 pr'!X167</f>
        <v>0</v>
      </c>
      <c r="Y166" s="410">
        <f>+'saisie N3 pr'!Y167+'saisie N3 pr'!Z167</f>
        <v>7</v>
      </c>
      <c r="Z166" s="187">
        <f>+'saisie N3 pr'!Z167</f>
        <v>3</v>
      </c>
      <c r="AA166" s="410">
        <f>+'saisie N3 pr'!AA167+'saisie N3 pr'!AB167</f>
        <v>51</v>
      </c>
      <c r="AB166" s="187">
        <f>+'saisie N3 pr'!AB167</f>
        <v>36</v>
      </c>
      <c r="AC166" s="410">
        <f>+'saisie N3 pr'!AC167+'saisie N3 pr'!AD167</f>
        <v>9</v>
      </c>
      <c r="AD166" s="187">
        <f>+'saisie N3 pr'!AD167</f>
        <v>2</v>
      </c>
      <c r="AE166" s="410">
        <f>+'saisie N3 pr'!AE167+'saisie N3 pr'!AF167</f>
        <v>10</v>
      </c>
      <c r="AF166" s="187">
        <f>+'saisie N3 pr'!AF167</f>
        <v>2</v>
      </c>
      <c r="AG166" s="16">
        <f t="shared" si="50"/>
        <v>115</v>
      </c>
      <c r="AH166" s="16">
        <f t="shared" si="51"/>
        <v>64</v>
      </c>
      <c r="AI166" s="187" t="s">
        <v>506</v>
      </c>
      <c r="AJ166" s="187">
        <v>8</v>
      </c>
      <c r="AK166" s="187">
        <v>3</v>
      </c>
      <c r="AL166" s="187">
        <v>2</v>
      </c>
      <c r="AM166" s="187">
        <v>3</v>
      </c>
      <c r="AN166" s="187">
        <v>5</v>
      </c>
      <c r="AO166" s="187">
        <v>1</v>
      </c>
      <c r="AP166" s="187">
        <v>4</v>
      </c>
      <c r="AQ166" s="187">
        <f t="shared" ref="AQ166:AQ186" si="54">SUM(AJ166:AP166)</f>
        <v>26</v>
      </c>
      <c r="AR166" s="187">
        <v>31</v>
      </c>
      <c r="AS166" s="187">
        <v>31</v>
      </c>
      <c r="AT166" s="187">
        <f>+'saisie N3 pr'!AT167</f>
        <v>0</v>
      </c>
      <c r="AU166" s="243">
        <v>69</v>
      </c>
      <c r="AV166" s="243">
        <f>+'saisie N3 pr'!AV167</f>
        <v>0</v>
      </c>
      <c r="AW166" s="243">
        <f>+'saisie N3 pr'!AW167</f>
        <v>0</v>
      </c>
      <c r="AX166" s="243">
        <v>5</v>
      </c>
      <c r="AY166" s="243">
        <f t="shared" ref="AY166:AY178" si="55">AU166+AX166</f>
        <v>74</v>
      </c>
      <c r="AZ166" s="187">
        <f>+BA166+BB166</f>
        <v>3</v>
      </c>
      <c r="BA166" s="187">
        <f>+'saisie N3 pr'!BB167</f>
        <v>3</v>
      </c>
      <c r="BB166" s="17"/>
    </row>
    <row r="167" spans="1:54" ht="15" customHeight="1">
      <c r="A167" s="187" t="s">
        <v>507</v>
      </c>
      <c r="B167" s="410">
        <f>+'saisie N3 pr'!B168+'saisie N3 pr'!C168</f>
        <v>38</v>
      </c>
      <c r="C167" s="187">
        <f>+'saisie N3 pr'!C168</f>
        <v>15</v>
      </c>
      <c r="D167" s="410">
        <f>+'saisie N3 pr'!D168+'saisie N3 pr'!E168</f>
        <v>0</v>
      </c>
      <c r="E167" s="187">
        <f>+'saisie N3 pr'!E168</f>
        <v>0</v>
      </c>
      <c r="F167" s="410">
        <f>+'saisie N3 pr'!F168+'saisie N3 pr'!G168</f>
        <v>0</v>
      </c>
      <c r="G167" s="187">
        <f>+'saisie N3 pr'!G168</f>
        <v>0</v>
      </c>
      <c r="H167" s="410">
        <f>+'saisie N3 pr'!H168+'saisie N3 pr'!I168</f>
        <v>25</v>
      </c>
      <c r="I167" s="187">
        <f>+'saisie N3 pr'!I168</f>
        <v>11</v>
      </c>
      <c r="J167" s="410">
        <f>+'saisie N3 pr'!J168+'saisie N3 pr'!K168</f>
        <v>0</v>
      </c>
      <c r="K167" s="187">
        <f>+'saisie N3 pr'!K168</f>
        <v>0</v>
      </c>
      <c r="L167" s="410">
        <f>+'saisie N3 pr'!L168+'saisie N3 pr'!M168</f>
        <v>0</v>
      </c>
      <c r="M167" s="187">
        <f>+'saisie N3 pr'!M168</f>
        <v>0</v>
      </c>
      <c r="N167" s="410">
        <f>+'saisie N3 pr'!N168+'saisie N3 pr'!O168</f>
        <v>0</v>
      </c>
      <c r="O167" s="187">
        <f>+'saisie N3 pr'!O168</f>
        <v>0</v>
      </c>
      <c r="P167" s="428">
        <f t="shared" si="52"/>
        <v>63</v>
      </c>
      <c r="Q167" s="189">
        <f t="shared" si="53"/>
        <v>26</v>
      </c>
      <c r="R167" s="187" t="s">
        <v>507</v>
      </c>
      <c r="S167" s="410">
        <f>+'saisie N3 pr'!S168+'saisie N3 pr'!T168</f>
        <v>2</v>
      </c>
      <c r="T167" s="187">
        <f>+'saisie N3 pr'!T168</f>
        <v>0</v>
      </c>
      <c r="U167" s="410">
        <f>+'saisie N3 pr'!U168+'saisie N3 pr'!V168</f>
        <v>0</v>
      </c>
      <c r="V167" s="187">
        <f>+'saisie N3 pr'!V168</f>
        <v>0</v>
      </c>
      <c r="W167" s="410">
        <f>+'saisie N3 pr'!W168+'saisie N3 pr'!X168</f>
        <v>0</v>
      </c>
      <c r="X167" s="187">
        <f>+'saisie N3 pr'!X168</f>
        <v>0</v>
      </c>
      <c r="Y167" s="410">
        <f>+'saisie N3 pr'!Y168+'saisie N3 pr'!Z168</f>
        <v>0</v>
      </c>
      <c r="Z167" s="187">
        <f>+'saisie N3 pr'!Z168</f>
        <v>0</v>
      </c>
      <c r="AA167" s="410">
        <f>+'saisie N3 pr'!AA168+'saisie N3 pr'!AB168</f>
        <v>0</v>
      </c>
      <c r="AB167" s="187">
        <f>+'saisie N3 pr'!AB168</f>
        <v>0</v>
      </c>
      <c r="AC167" s="410">
        <f>+'saisie N3 pr'!AC168+'saisie N3 pr'!AD168</f>
        <v>0</v>
      </c>
      <c r="AD167" s="187">
        <f>+'saisie N3 pr'!AD168</f>
        <v>0</v>
      </c>
      <c r="AE167" s="410">
        <f>+'saisie N3 pr'!AE168+'saisie N3 pr'!AF168</f>
        <v>0</v>
      </c>
      <c r="AF167" s="187">
        <f>+'saisie N3 pr'!AF168</f>
        <v>0</v>
      </c>
      <c r="AG167" s="16">
        <f t="shared" si="50"/>
        <v>2</v>
      </c>
      <c r="AH167" s="16">
        <f t="shared" si="51"/>
        <v>0</v>
      </c>
      <c r="AI167" s="187" t="s">
        <v>507</v>
      </c>
      <c r="AJ167" s="187">
        <v>1</v>
      </c>
      <c r="AK167" s="187">
        <v>0</v>
      </c>
      <c r="AL167" s="187">
        <v>0</v>
      </c>
      <c r="AM167" s="187">
        <v>1</v>
      </c>
      <c r="AN167" s="187">
        <v>0</v>
      </c>
      <c r="AO167" s="187">
        <v>0</v>
      </c>
      <c r="AP167" s="187">
        <v>0</v>
      </c>
      <c r="AQ167" s="187">
        <f t="shared" si="54"/>
        <v>2</v>
      </c>
      <c r="AR167" s="187">
        <v>4</v>
      </c>
      <c r="AS167" s="187">
        <v>3</v>
      </c>
      <c r="AT167" s="187">
        <f>+'saisie N3 pr'!AT168</f>
        <v>0</v>
      </c>
      <c r="AU167" s="243">
        <v>8</v>
      </c>
      <c r="AV167" s="243">
        <f>+'saisie N3 pr'!AV168</f>
        <v>0</v>
      </c>
      <c r="AW167" s="243">
        <f>+'saisie N3 pr'!AW168</f>
        <v>0</v>
      </c>
      <c r="AX167" s="243">
        <v>0</v>
      </c>
      <c r="AY167" s="243">
        <f t="shared" si="55"/>
        <v>8</v>
      </c>
      <c r="AZ167" s="187">
        <f t="shared" ref="AZ167:AZ187" si="56">+BA167+BB167</f>
        <v>1</v>
      </c>
      <c r="BA167" s="187">
        <f>+'saisie N3 pr'!BB168</f>
        <v>1</v>
      </c>
      <c r="BB167" s="17"/>
    </row>
    <row r="168" spans="1:54" ht="15" customHeight="1">
      <c r="A168" s="187" t="s">
        <v>508</v>
      </c>
      <c r="B168" s="410">
        <f>+'saisie N3 pr'!B169+'saisie N3 pr'!C169</f>
        <v>0</v>
      </c>
      <c r="C168" s="187">
        <f>+'saisie N3 pr'!C169</f>
        <v>0</v>
      </c>
      <c r="D168" s="410">
        <f>+'saisie N3 pr'!D169+'saisie N3 pr'!E169</f>
        <v>0</v>
      </c>
      <c r="E168" s="187">
        <f>+'saisie N3 pr'!E169</f>
        <v>0</v>
      </c>
      <c r="F168" s="410">
        <f>+'saisie N3 pr'!F169+'saisie N3 pr'!G169</f>
        <v>0</v>
      </c>
      <c r="G168" s="187">
        <f>+'saisie N3 pr'!G169</f>
        <v>0</v>
      </c>
      <c r="H168" s="410">
        <f>+'saisie N3 pr'!H169+'saisie N3 pr'!I169</f>
        <v>0</v>
      </c>
      <c r="I168" s="187">
        <f>+'saisie N3 pr'!I169</f>
        <v>0</v>
      </c>
      <c r="J168" s="410">
        <f>+'saisie N3 pr'!J169+'saisie N3 pr'!K169</f>
        <v>0</v>
      </c>
      <c r="K168" s="187">
        <f>+'saisie N3 pr'!K169</f>
        <v>0</v>
      </c>
      <c r="L168" s="410">
        <f>+'saisie N3 pr'!L169+'saisie N3 pr'!M169</f>
        <v>0</v>
      </c>
      <c r="M168" s="187">
        <f>+'saisie N3 pr'!M169</f>
        <v>0</v>
      </c>
      <c r="N168" s="410">
        <f>+'saisie N3 pr'!N169+'saisie N3 pr'!O169</f>
        <v>0</v>
      </c>
      <c r="O168" s="187">
        <f>+'saisie N3 pr'!O169</f>
        <v>0</v>
      </c>
      <c r="P168" s="428">
        <f t="shared" si="52"/>
        <v>0</v>
      </c>
      <c r="Q168" s="189">
        <f t="shared" si="53"/>
        <v>0</v>
      </c>
      <c r="R168" s="187" t="s">
        <v>508</v>
      </c>
      <c r="S168" s="410">
        <f>+'saisie N3 pr'!S169+'saisie N3 pr'!T169</f>
        <v>0</v>
      </c>
      <c r="T168" s="187">
        <f>+'saisie N3 pr'!T169</f>
        <v>0</v>
      </c>
      <c r="U168" s="410">
        <f>+'saisie N3 pr'!U169+'saisie N3 pr'!V169</f>
        <v>0</v>
      </c>
      <c r="V168" s="187">
        <f>+'saisie N3 pr'!V169</f>
        <v>0</v>
      </c>
      <c r="W168" s="410">
        <f>+'saisie N3 pr'!W169+'saisie N3 pr'!X169</f>
        <v>0</v>
      </c>
      <c r="X168" s="187">
        <f>+'saisie N3 pr'!X169</f>
        <v>0</v>
      </c>
      <c r="Y168" s="410">
        <f>+'saisie N3 pr'!Y169+'saisie N3 pr'!Z169</f>
        <v>0</v>
      </c>
      <c r="Z168" s="187">
        <f>+'saisie N3 pr'!Z169</f>
        <v>0</v>
      </c>
      <c r="AA168" s="410">
        <f>+'saisie N3 pr'!AA169+'saisie N3 pr'!AB169</f>
        <v>0</v>
      </c>
      <c r="AB168" s="187">
        <f>+'saisie N3 pr'!AB169</f>
        <v>0</v>
      </c>
      <c r="AC168" s="410">
        <f>+'saisie N3 pr'!AC169+'saisie N3 pr'!AD169</f>
        <v>0</v>
      </c>
      <c r="AD168" s="187">
        <f>+'saisie N3 pr'!AD169</f>
        <v>0</v>
      </c>
      <c r="AE168" s="410">
        <f>+'saisie N3 pr'!AE169+'saisie N3 pr'!AF169</f>
        <v>0</v>
      </c>
      <c r="AF168" s="187">
        <f>+'saisie N3 pr'!AF169</f>
        <v>0</v>
      </c>
      <c r="AG168" s="16">
        <f t="shared" si="50"/>
        <v>0</v>
      </c>
      <c r="AH168" s="16">
        <f t="shared" si="51"/>
        <v>0</v>
      </c>
      <c r="AI168" s="187" t="s">
        <v>508</v>
      </c>
      <c r="AJ168" s="187"/>
      <c r="AK168" s="187"/>
      <c r="AL168" s="187"/>
      <c r="AM168" s="187"/>
      <c r="AN168" s="187"/>
      <c r="AO168" s="187"/>
      <c r="AP168" s="187"/>
      <c r="AQ168" s="187">
        <f t="shared" si="54"/>
        <v>0</v>
      </c>
      <c r="AR168" s="187"/>
      <c r="AS168" s="187"/>
      <c r="AT168" s="187">
        <f>+'saisie N3 pr'!AT169</f>
        <v>0</v>
      </c>
      <c r="AU168" s="243">
        <v>0</v>
      </c>
      <c r="AV168" s="243">
        <f>+'saisie N3 pr'!AV169</f>
        <v>0</v>
      </c>
      <c r="AW168" s="243">
        <f>+'saisie N3 pr'!AW169</f>
        <v>0</v>
      </c>
      <c r="AX168" s="243">
        <v>0</v>
      </c>
      <c r="AY168" s="243">
        <f t="shared" si="55"/>
        <v>0</v>
      </c>
      <c r="AZ168" s="187">
        <f t="shared" si="56"/>
        <v>0</v>
      </c>
      <c r="BA168" s="187">
        <f>+'saisie N3 pr'!BB169</f>
        <v>0</v>
      </c>
      <c r="BB168" s="17"/>
    </row>
    <row r="169" spans="1:54" ht="15" customHeight="1">
      <c r="A169" s="187" t="s">
        <v>509</v>
      </c>
      <c r="B169" s="410">
        <f>+'saisie N3 pr'!B170+'saisie N3 pr'!C170</f>
        <v>0</v>
      </c>
      <c r="C169" s="187">
        <f>+'saisie N3 pr'!C170</f>
        <v>0</v>
      </c>
      <c r="D169" s="410">
        <f>+'saisie N3 pr'!D170+'saisie N3 pr'!E170</f>
        <v>0</v>
      </c>
      <c r="E169" s="187">
        <f>+'saisie N3 pr'!E170</f>
        <v>0</v>
      </c>
      <c r="F169" s="410">
        <f>+'saisie N3 pr'!F170+'saisie N3 pr'!G170</f>
        <v>0</v>
      </c>
      <c r="G169" s="187">
        <f>+'saisie N3 pr'!G170</f>
        <v>0</v>
      </c>
      <c r="H169" s="410">
        <f>+'saisie N3 pr'!H170+'saisie N3 pr'!I170</f>
        <v>0</v>
      </c>
      <c r="I169" s="187">
        <f>+'saisie N3 pr'!I170</f>
        <v>0</v>
      </c>
      <c r="J169" s="410">
        <f>+'saisie N3 pr'!J170+'saisie N3 pr'!K170</f>
        <v>0</v>
      </c>
      <c r="K169" s="187">
        <f>+'saisie N3 pr'!K170</f>
        <v>0</v>
      </c>
      <c r="L169" s="410">
        <f>+'saisie N3 pr'!L170+'saisie N3 pr'!M170</f>
        <v>0</v>
      </c>
      <c r="M169" s="187">
        <f>+'saisie N3 pr'!M170</f>
        <v>0</v>
      </c>
      <c r="N169" s="410">
        <f>+'saisie N3 pr'!N170+'saisie N3 pr'!O170</f>
        <v>0</v>
      </c>
      <c r="O169" s="187">
        <f>+'saisie N3 pr'!O170</f>
        <v>0</v>
      </c>
      <c r="P169" s="428">
        <f t="shared" si="52"/>
        <v>0</v>
      </c>
      <c r="Q169" s="189">
        <f t="shared" si="53"/>
        <v>0</v>
      </c>
      <c r="R169" s="187" t="s">
        <v>509</v>
      </c>
      <c r="S169" s="410">
        <f>+'saisie N3 pr'!S170+'saisie N3 pr'!T170</f>
        <v>0</v>
      </c>
      <c r="T169" s="187">
        <f>+'saisie N3 pr'!T170</f>
        <v>0</v>
      </c>
      <c r="U169" s="410">
        <f>+'saisie N3 pr'!U170+'saisie N3 pr'!V170</f>
        <v>0</v>
      </c>
      <c r="V169" s="187">
        <f>+'saisie N3 pr'!V170</f>
        <v>0</v>
      </c>
      <c r="W169" s="410">
        <f>+'saisie N3 pr'!W170+'saisie N3 pr'!X170</f>
        <v>0</v>
      </c>
      <c r="X169" s="187">
        <f>+'saisie N3 pr'!X170</f>
        <v>0</v>
      </c>
      <c r="Y169" s="410">
        <f>+'saisie N3 pr'!Y170+'saisie N3 pr'!Z170</f>
        <v>0</v>
      </c>
      <c r="Z169" s="187">
        <f>+'saisie N3 pr'!Z170</f>
        <v>0</v>
      </c>
      <c r="AA169" s="410">
        <f>+'saisie N3 pr'!AA170+'saisie N3 pr'!AB170</f>
        <v>0</v>
      </c>
      <c r="AB169" s="187">
        <f>+'saisie N3 pr'!AB170</f>
        <v>0</v>
      </c>
      <c r="AC169" s="410">
        <f>+'saisie N3 pr'!AC170+'saisie N3 pr'!AD170</f>
        <v>0</v>
      </c>
      <c r="AD169" s="187">
        <f>+'saisie N3 pr'!AD170</f>
        <v>0</v>
      </c>
      <c r="AE169" s="410">
        <f>+'saisie N3 pr'!AE170+'saisie N3 pr'!AF170</f>
        <v>0</v>
      </c>
      <c r="AF169" s="187">
        <f>+'saisie N3 pr'!AF170</f>
        <v>0</v>
      </c>
      <c r="AG169" s="16">
        <f t="shared" si="50"/>
        <v>0</v>
      </c>
      <c r="AH169" s="16">
        <f t="shared" si="51"/>
        <v>0</v>
      </c>
      <c r="AI169" s="187" t="s">
        <v>509</v>
      </c>
      <c r="AJ169" s="187"/>
      <c r="AK169" s="187"/>
      <c r="AL169" s="187"/>
      <c r="AM169" s="187"/>
      <c r="AN169" s="187"/>
      <c r="AO169" s="187"/>
      <c r="AP169" s="187"/>
      <c r="AQ169" s="187">
        <f t="shared" si="54"/>
        <v>0</v>
      </c>
      <c r="AR169" s="187"/>
      <c r="AS169" s="187"/>
      <c r="AT169" s="187">
        <f>+'saisie N3 pr'!AT170</f>
        <v>0</v>
      </c>
      <c r="AU169" s="243">
        <v>0</v>
      </c>
      <c r="AV169" s="243">
        <f>+'saisie N3 pr'!AV170</f>
        <v>0</v>
      </c>
      <c r="AW169" s="243">
        <f>+'saisie N3 pr'!AW170</f>
        <v>0</v>
      </c>
      <c r="AX169" s="243">
        <v>0</v>
      </c>
      <c r="AY169" s="243">
        <f t="shared" si="55"/>
        <v>0</v>
      </c>
      <c r="AZ169" s="187">
        <f t="shared" si="56"/>
        <v>0</v>
      </c>
      <c r="BA169" s="187">
        <f>+'saisie N3 pr'!BB170</f>
        <v>0</v>
      </c>
      <c r="BB169" s="17"/>
    </row>
    <row r="170" spans="1:54" ht="15" customHeight="1">
      <c r="A170" s="187" t="s">
        <v>510</v>
      </c>
      <c r="B170" s="410">
        <f>+'saisie N3 pr'!B171+'saisie N3 pr'!C171</f>
        <v>0</v>
      </c>
      <c r="C170" s="187">
        <f>+'saisie N3 pr'!C171</f>
        <v>0</v>
      </c>
      <c r="D170" s="410">
        <f>+'saisie N3 pr'!D171+'saisie N3 pr'!E171</f>
        <v>0</v>
      </c>
      <c r="E170" s="187">
        <f>+'saisie N3 pr'!E171</f>
        <v>0</v>
      </c>
      <c r="F170" s="410">
        <f>+'saisie N3 pr'!F171+'saisie N3 pr'!G171</f>
        <v>0</v>
      </c>
      <c r="G170" s="187">
        <f>+'saisie N3 pr'!G171</f>
        <v>0</v>
      </c>
      <c r="H170" s="410">
        <f>+'saisie N3 pr'!H171+'saisie N3 pr'!I171</f>
        <v>0</v>
      </c>
      <c r="I170" s="187">
        <f>+'saisie N3 pr'!I171</f>
        <v>0</v>
      </c>
      <c r="J170" s="410">
        <f>+'saisie N3 pr'!J171+'saisie N3 pr'!K171</f>
        <v>0</v>
      </c>
      <c r="K170" s="187">
        <f>+'saisie N3 pr'!K171</f>
        <v>0</v>
      </c>
      <c r="L170" s="410">
        <f>+'saisie N3 pr'!L171+'saisie N3 pr'!M171</f>
        <v>0</v>
      </c>
      <c r="M170" s="187">
        <f>+'saisie N3 pr'!M171</f>
        <v>0</v>
      </c>
      <c r="N170" s="410">
        <f>+'saisie N3 pr'!N171+'saisie N3 pr'!O171</f>
        <v>0</v>
      </c>
      <c r="O170" s="187">
        <f>+'saisie N3 pr'!O171</f>
        <v>0</v>
      </c>
      <c r="P170" s="428">
        <f t="shared" si="52"/>
        <v>0</v>
      </c>
      <c r="Q170" s="189">
        <f t="shared" si="53"/>
        <v>0</v>
      </c>
      <c r="R170" s="187" t="s">
        <v>510</v>
      </c>
      <c r="S170" s="410">
        <f>+'saisie N3 pr'!S171+'saisie N3 pr'!T171</f>
        <v>0</v>
      </c>
      <c r="T170" s="187">
        <f>+'saisie N3 pr'!T171</f>
        <v>0</v>
      </c>
      <c r="U170" s="410">
        <f>+'saisie N3 pr'!U171+'saisie N3 pr'!V171</f>
        <v>0</v>
      </c>
      <c r="V170" s="187">
        <f>+'saisie N3 pr'!V171</f>
        <v>0</v>
      </c>
      <c r="W170" s="410">
        <f>+'saisie N3 pr'!W171+'saisie N3 pr'!X171</f>
        <v>0</v>
      </c>
      <c r="X170" s="187">
        <f>+'saisie N3 pr'!X171</f>
        <v>0</v>
      </c>
      <c r="Y170" s="410">
        <f>+'saisie N3 pr'!Y171+'saisie N3 pr'!Z171</f>
        <v>0</v>
      </c>
      <c r="Z170" s="187">
        <f>+'saisie N3 pr'!Z171</f>
        <v>0</v>
      </c>
      <c r="AA170" s="410">
        <f>+'saisie N3 pr'!AA171+'saisie N3 pr'!AB171</f>
        <v>0</v>
      </c>
      <c r="AB170" s="187">
        <f>+'saisie N3 pr'!AB171</f>
        <v>0</v>
      </c>
      <c r="AC170" s="410">
        <f>+'saisie N3 pr'!AC171+'saisie N3 pr'!AD171</f>
        <v>0</v>
      </c>
      <c r="AD170" s="187">
        <f>+'saisie N3 pr'!AD171</f>
        <v>0</v>
      </c>
      <c r="AE170" s="410">
        <f>+'saisie N3 pr'!AE171+'saisie N3 pr'!AF171</f>
        <v>0</v>
      </c>
      <c r="AF170" s="187">
        <f>+'saisie N3 pr'!AF171</f>
        <v>0</v>
      </c>
      <c r="AG170" s="16">
        <f t="shared" si="50"/>
        <v>0</v>
      </c>
      <c r="AH170" s="16">
        <f t="shared" si="51"/>
        <v>0</v>
      </c>
      <c r="AI170" s="187" t="s">
        <v>510</v>
      </c>
      <c r="AJ170" s="187"/>
      <c r="AK170" s="187"/>
      <c r="AL170" s="187"/>
      <c r="AM170" s="187"/>
      <c r="AN170" s="187"/>
      <c r="AO170" s="187"/>
      <c r="AP170" s="187"/>
      <c r="AQ170" s="187">
        <f t="shared" si="54"/>
        <v>0</v>
      </c>
      <c r="AR170" s="187"/>
      <c r="AS170" s="187"/>
      <c r="AT170" s="187">
        <f>+'saisie N3 pr'!AT171</f>
        <v>0</v>
      </c>
      <c r="AU170" s="243">
        <v>0</v>
      </c>
      <c r="AV170" s="243">
        <f>+'saisie N3 pr'!AV171</f>
        <v>0</v>
      </c>
      <c r="AW170" s="243">
        <f>+'saisie N3 pr'!AW171</f>
        <v>0</v>
      </c>
      <c r="AX170" s="243">
        <v>0</v>
      </c>
      <c r="AY170" s="243">
        <f t="shared" si="55"/>
        <v>0</v>
      </c>
      <c r="AZ170" s="187">
        <f t="shared" si="56"/>
        <v>0</v>
      </c>
      <c r="BA170" s="187">
        <f>+'saisie N3 pr'!BB171</f>
        <v>0</v>
      </c>
      <c r="BB170" s="17"/>
    </row>
    <row r="171" spans="1:54" ht="15" customHeight="1">
      <c r="A171" s="187" t="s">
        <v>511</v>
      </c>
      <c r="B171" s="410">
        <f>+'saisie N3 pr'!B172+'saisie N3 pr'!C172</f>
        <v>0</v>
      </c>
      <c r="C171" s="187">
        <f>+'saisie N3 pr'!C172</f>
        <v>0</v>
      </c>
      <c r="D171" s="410">
        <f>+'saisie N3 pr'!D172+'saisie N3 pr'!E172</f>
        <v>0</v>
      </c>
      <c r="E171" s="187">
        <f>+'saisie N3 pr'!E172</f>
        <v>0</v>
      </c>
      <c r="F171" s="410">
        <f>+'saisie N3 pr'!F172+'saisie N3 pr'!G172</f>
        <v>0</v>
      </c>
      <c r="G171" s="187">
        <f>+'saisie N3 pr'!G172</f>
        <v>0</v>
      </c>
      <c r="H171" s="410">
        <f>+'saisie N3 pr'!H172+'saisie N3 pr'!I172</f>
        <v>0</v>
      </c>
      <c r="I171" s="187">
        <f>+'saisie N3 pr'!I172</f>
        <v>0</v>
      </c>
      <c r="J171" s="410">
        <f>+'saisie N3 pr'!J172+'saisie N3 pr'!K172</f>
        <v>0</v>
      </c>
      <c r="K171" s="187">
        <f>+'saisie N3 pr'!K172</f>
        <v>0</v>
      </c>
      <c r="L171" s="410">
        <f>+'saisie N3 pr'!L172+'saisie N3 pr'!M172</f>
        <v>0</v>
      </c>
      <c r="M171" s="187">
        <f>+'saisie N3 pr'!M172</f>
        <v>0</v>
      </c>
      <c r="N171" s="410">
        <f>+'saisie N3 pr'!N172+'saisie N3 pr'!O172</f>
        <v>0</v>
      </c>
      <c r="O171" s="187">
        <f>+'saisie N3 pr'!O172</f>
        <v>0</v>
      </c>
      <c r="P171" s="428">
        <f t="shared" si="52"/>
        <v>0</v>
      </c>
      <c r="Q171" s="189">
        <f t="shared" si="53"/>
        <v>0</v>
      </c>
      <c r="R171" s="187" t="s">
        <v>511</v>
      </c>
      <c r="S171" s="410">
        <f>+'saisie N3 pr'!S172+'saisie N3 pr'!T172</f>
        <v>0</v>
      </c>
      <c r="T171" s="187">
        <f>+'saisie N3 pr'!T172</f>
        <v>0</v>
      </c>
      <c r="U171" s="410">
        <f>+'saisie N3 pr'!U172+'saisie N3 pr'!V172</f>
        <v>0</v>
      </c>
      <c r="V171" s="187">
        <f>+'saisie N3 pr'!V172</f>
        <v>0</v>
      </c>
      <c r="W171" s="410">
        <f>+'saisie N3 pr'!W172+'saisie N3 pr'!X172</f>
        <v>0</v>
      </c>
      <c r="X171" s="187">
        <f>+'saisie N3 pr'!X172</f>
        <v>0</v>
      </c>
      <c r="Y171" s="410">
        <f>+'saisie N3 pr'!Y172+'saisie N3 pr'!Z172</f>
        <v>0</v>
      </c>
      <c r="Z171" s="187">
        <f>+'saisie N3 pr'!Z172</f>
        <v>0</v>
      </c>
      <c r="AA171" s="410">
        <f>+'saisie N3 pr'!AA172+'saisie N3 pr'!AB172</f>
        <v>0</v>
      </c>
      <c r="AB171" s="187">
        <f>+'saisie N3 pr'!AB172</f>
        <v>0</v>
      </c>
      <c r="AC171" s="410">
        <f>+'saisie N3 pr'!AC172+'saisie N3 pr'!AD172</f>
        <v>0</v>
      </c>
      <c r="AD171" s="187">
        <f>+'saisie N3 pr'!AD172</f>
        <v>0</v>
      </c>
      <c r="AE171" s="410">
        <f>+'saisie N3 pr'!AE172+'saisie N3 pr'!AF172</f>
        <v>0</v>
      </c>
      <c r="AF171" s="187">
        <f>+'saisie N3 pr'!AF172</f>
        <v>0</v>
      </c>
      <c r="AG171" s="16">
        <f t="shared" si="50"/>
        <v>0</v>
      </c>
      <c r="AH171" s="16">
        <f t="shared" si="51"/>
        <v>0</v>
      </c>
      <c r="AI171" s="187" t="s">
        <v>511</v>
      </c>
      <c r="AJ171" s="187"/>
      <c r="AK171" s="187"/>
      <c r="AL171" s="187"/>
      <c r="AM171" s="187"/>
      <c r="AN171" s="187"/>
      <c r="AO171" s="187"/>
      <c r="AP171" s="187"/>
      <c r="AQ171" s="187">
        <f t="shared" si="54"/>
        <v>0</v>
      </c>
      <c r="AR171" s="187"/>
      <c r="AS171" s="187"/>
      <c r="AT171" s="187">
        <f>+'saisie N3 pr'!AT172</f>
        <v>0</v>
      </c>
      <c r="AU171" s="243">
        <v>0</v>
      </c>
      <c r="AV171" s="243">
        <f>+'saisie N3 pr'!AV172</f>
        <v>0</v>
      </c>
      <c r="AW171" s="243">
        <f>+'saisie N3 pr'!AW172</f>
        <v>0</v>
      </c>
      <c r="AX171" s="243">
        <v>0</v>
      </c>
      <c r="AY171" s="243">
        <f t="shared" si="55"/>
        <v>0</v>
      </c>
      <c r="AZ171" s="187">
        <f t="shared" si="56"/>
        <v>0</v>
      </c>
      <c r="BA171" s="187">
        <f>+'saisie N3 pr'!BB172</f>
        <v>0</v>
      </c>
      <c r="BB171" s="17"/>
    </row>
    <row r="172" spans="1:54" ht="15" customHeight="1">
      <c r="A172" s="187" t="s">
        <v>512</v>
      </c>
      <c r="B172" s="410">
        <f>+'saisie N3 pr'!B173+'saisie N3 pr'!C173</f>
        <v>0</v>
      </c>
      <c r="C172" s="187">
        <f>+'saisie N3 pr'!C173</f>
        <v>0</v>
      </c>
      <c r="D172" s="410">
        <f>+'saisie N3 pr'!D173+'saisie N3 pr'!E173</f>
        <v>0</v>
      </c>
      <c r="E172" s="187">
        <f>+'saisie N3 pr'!E173</f>
        <v>0</v>
      </c>
      <c r="F172" s="410">
        <f>+'saisie N3 pr'!F173+'saisie N3 pr'!G173</f>
        <v>0</v>
      </c>
      <c r="G172" s="187">
        <f>+'saisie N3 pr'!G173</f>
        <v>0</v>
      </c>
      <c r="H172" s="410">
        <f>+'saisie N3 pr'!H173+'saisie N3 pr'!I173</f>
        <v>0</v>
      </c>
      <c r="I172" s="187">
        <f>+'saisie N3 pr'!I173</f>
        <v>0</v>
      </c>
      <c r="J172" s="410">
        <f>+'saisie N3 pr'!J173+'saisie N3 pr'!K173</f>
        <v>0</v>
      </c>
      <c r="K172" s="187">
        <f>+'saisie N3 pr'!K173</f>
        <v>0</v>
      </c>
      <c r="L172" s="410">
        <f>+'saisie N3 pr'!L173+'saisie N3 pr'!M173</f>
        <v>0</v>
      </c>
      <c r="M172" s="187">
        <f>+'saisie N3 pr'!M173</f>
        <v>0</v>
      </c>
      <c r="N172" s="410">
        <f>+'saisie N3 pr'!N173+'saisie N3 pr'!O173</f>
        <v>0</v>
      </c>
      <c r="O172" s="187">
        <f>+'saisie N3 pr'!O173</f>
        <v>0</v>
      </c>
      <c r="P172" s="428">
        <f t="shared" si="52"/>
        <v>0</v>
      </c>
      <c r="Q172" s="189">
        <f t="shared" si="53"/>
        <v>0</v>
      </c>
      <c r="R172" s="187" t="s">
        <v>512</v>
      </c>
      <c r="S172" s="410">
        <f>+'saisie N3 pr'!S173+'saisie N3 pr'!T173</f>
        <v>0</v>
      </c>
      <c r="T172" s="187">
        <f>+'saisie N3 pr'!T173</f>
        <v>0</v>
      </c>
      <c r="U172" s="410">
        <f>+'saisie N3 pr'!U173+'saisie N3 pr'!V173</f>
        <v>0</v>
      </c>
      <c r="V172" s="187">
        <f>+'saisie N3 pr'!V173</f>
        <v>0</v>
      </c>
      <c r="W172" s="410">
        <f>+'saisie N3 pr'!W173+'saisie N3 pr'!X173</f>
        <v>0</v>
      </c>
      <c r="X172" s="187">
        <f>+'saisie N3 pr'!X173</f>
        <v>0</v>
      </c>
      <c r="Y172" s="410">
        <f>+'saisie N3 pr'!Y173+'saisie N3 pr'!Z173</f>
        <v>0</v>
      </c>
      <c r="Z172" s="187">
        <f>+'saisie N3 pr'!Z173</f>
        <v>0</v>
      </c>
      <c r="AA172" s="410">
        <f>+'saisie N3 pr'!AA173+'saisie N3 pr'!AB173</f>
        <v>0</v>
      </c>
      <c r="AB172" s="187">
        <f>+'saisie N3 pr'!AB173</f>
        <v>0</v>
      </c>
      <c r="AC172" s="410">
        <f>+'saisie N3 pr'!AC173+'saisie N3 pr'!AD173</f>
        <v>0</v>
      </c>
      <c r="AD172" s="187">
        <f>+'saisie N3 pr'!AD173</f>
        <v>0</v>
      </c>
      <c r="AE172" s="410">
        <f>+'saisie N3 pr'!AE173+'saisie N3 pr'!AF173</f>
        <v>0</v>
      </c>
      <c r="AF172" s="187">
        <f>+'saisie N3 pr'!AF173</f>
        <v>0</v>
      </c>
      <c r="AG172" s="16">
        <f t="shared" si="50"/>
        <v>0</v>
      </c>
      <c r="AH172" s="16">
        <f t="shared" si="51"/>
        <v>0</v>
      </c>
      <c r="AI172" s="187" t="s">
        <v>512</v>
      </c>
      <c r="AJ172" s="187"/>
      <c r="AK172" s="187"/>
      <c r="AL172" s="187"/>
      <c r="AM172" s="187"/>
      <c r="AN172" s="187"/>
      <c r="AO172" s="187"/>
      <c r="AP172" s="187"/>
      <c r="AQ172" s="187">
        <f t="shared" si="54"/>
        <v>0</v>
      </c>
      <c r="AR172" s="187"/>
      <c r="AS172" s="187"/>
      <c r="AT172" s="187">
        <f>+'saisie N3 pr'!AT173</f>
        <v>0</v>
      </c>
      <c r="AU172" s="243">
        <v>0</v>
      </c>
      <c r="AV172" s="243">
        <f>+'saisie N3 pr'!AV173</f>
        <v>0</v>
      </c>
      <c r="AW172" s="243">
        <f>+'saisie N3 pr'!AW173</f>
        <v>0</v>
      </c>
      <c r="AX172" s="243">
        <v>0</v>
      </c>
      <c r="AY172" s="243">
        <f t="shared" si="55"/>
        <v>0</v>
      </c>
      <c r="AZ172" s="187">
        <f t="shared" si="56"/>
        <v>0</v>
      </c>
      <c r="BA172" s="187">
        <f>+'saisie N3 pr'!BB173</f>
        <v>0</v>
      </c>
      <c r="BB172" s="17"/>
    </row>
    <row r="173" spans="1:54" ht="15" customHeight="1">
      <c r="A173" s="187" t="s">
        <v>513</v>
      </c>
      <c r="B173" s="410">
        <f>+'saisie N3 pr'!B174+'saisie N3 pr'!C174</f>
        <v>0</v>
      </c>
      <c r="C173" s="187">
        <f>+'saisie N3 pr'!C174</f>
        <v>0</v>
      </c>
      <c r="D173" s="410">
        <f>+'saisie N3 pr'!D174+'saisie N3 pr'!E174</f>
        <v>0</v>
      </c>
      <c r="E173" s="187">
        <f>+'saisie N3 pr'!E174</f>
        <v>0</v>
      </c>
      <c r="F173" s="410">
        <f>+'saisie N3 pr'!F174+'saisie N3 pr'!G174</f>
        <v>0</v>
      </c>
      <c r="G173" s="187">
        <f>+'saisie N3 pr'!G174</f>
        <v>0</v>
      </c>
      <c r="H173" s="410">
        <f>+'saisie N3 pr'!H174+'saisie N3 pr'!I174</f>
        <v>0</v>
      </c>
      <c r="I173" s="187">
        <f>+'saisie N3 pr'!I174</f>
        <v>0</v>
      </c>
      <c r="J173" s="410">
        <f>+'saisie N3 pr'!J174+'saisie N3 pr'!K174</f>
        <v>0</v>
      </c>
      <c r="K173" s="187">
        <f>+'saisie N3 pr'!K174</f>
        <v>0</v>
      </c>
      <c r="L173" s="410">
        <f>+'saisie N3 pr'!L174+'saisie N3 pr'!M174</f>
        <v>0</v>
      </c>
      <c r="M173" s="187">
        <f>+'saisie N3 pr'!M174</f>
        <v>0</v>
      </c>
      <c r="N173" s="410">
        <f>+'saisie N3 pr'!N174+'saisie N3 pr'!O174</f>
        <v>0</v>
      </c>
      <c r="O173" s="187">
        <f>+'saisie N3 pr'!O174</f>
        <v>0</v>
      </c>
      <c r="P173" s="428">
        <f t="shared" si="52"/>
        <v>0</v>
      </c>
      <c r="Q173" s="189">
        <f t="shared" si="53"/>
        <v>0</v>
      </c>
      <c r="R173" s="187" t="s">
        <v>513</v>
      </c>
      <c r="S173" s="410">
        <f>+'saisie N3 pr'!S174+'saisie N3 pr'!T174</f>
        <v>0</v>
      </c>
      <c r="T173" s="187">
        <f>+'saisie N3 pr'!T174</f>
        <v>0</v>
      </c>
      <c r="U173" s="410">
        <f>+'saisie N3 pr'!U174+'saisie N3 pr'!V174</f>
        <v>0</v>
      </c>
      <c r="V173" s="187">
        <f>+'saisie N3 pr'!V174</f>
        <v>0</v>
      </c>
      <c r="W173" s="410">
        <f>+'saisie N3 pr'!W174+'saisie N3 pr'!X174</f>
        <v>0</v>
      </c>
      <c r="X173" s="187">
        <f>+'saisie N3 pr'!X174</f>
        <v>0</v>
      </c>
      <c r="Y173" s="410">
        <f>+'saisie N3 pr'!Y174+'saisie N3 pr'!Z174</f>
        <v>0</v>
      </c>
      <c r="Z173" s="187">
        <f>+'saisie N3 pr'!Z174</f>
        <v>0</v>
      </c>
      <c r="AA173" s="410">
        <f>+'saisie N3 pr'!AA174+'saisie N3 pr'!AB174</f>
        <v>0</v>
      </c>
      <c r="AB173" s="187">
        <f>+'saisie N3 pr'!AB174</f>
        <v>0</v>
      </c>
      <c r="AC173" s="410">
        <f>+'saisie N3 pr'!AC174+'saisie N3 pr'!AD174</f>
        <v>0</v>
      </c>
      <c r="AD173" s="187">
        <f>+'saisie N3 pr'!AD174</f>
        <v>0</v>
      </c>
      <c r="AE173" s="410">
        <f>+'saisie N3 pr'!AE174+'saisie N3 pr'!AF174</f>
        <v>0</v>
      </c>
      <c r="AF173" s="187">
        <f>+'saisie N3 pr'!AF174</f>
        <v>0</v>
      </c>
      <c r="AG173" s="16">
        <f t="shared" si="50"/>
        <v>0</v>
      </c>
      <c r="AH173" s="16">
        <f t="shared" si="51"/>
        <v>0</v>
      </c>
      <c r="AI173" s="187" t="s">
        <v>513</v>
      </c>
      <c r="AJ173" s="187"/>
      <c r="AK173" s="187"/>
      <c r="AL173" s="187"/>
      <c r="AM173" s="187"/>
      <c r="AN173" s="187"/>
      <c r="AO173" s="187"/>
      <c r="AP173" s="187"/>
      <c r="AQ173" s="187">
        <f t="shared" si="54"/>
        <v>0</v>
      </c>
      <c r="AR173" s="187"/>
      <c r="AS173" s="187"/>
      <c r="AT173" s="187">
        <f>+'saisie N3 pr'!AT174</f>
        <v>0</v>
      </c>
      <c r="AU173" s="243">
        <v>0</v>
      </c>
      <c r="AV173" s="243">
        <f>+'saisie N3 pr'!AV174</f>
        <v>0</v>
      </c>
      <c r="AW173" s="243">
        <f>+'saisie N3 pr'!AW174</f>
        <v>0</v>
      </c>
      <c r="AX173" s="243">
        <v>0</v>
      </c>
      <c r="AY173" s="243">
        <f t="shared" si="55"/>
        <v>0</v>
      </c>
      <c r="AZ173" s="187">
        <f t="shared" si="56"/>
        <v>0</v>
      </c>
      <c r="BA173" s="187">
        <f>+'saisie N3 pr'!BB174</f>
        <v>0</v>
      </c>
      <c r="BB173" s="17"/>
    </row>
    <row r="174" spans="1:54" ht="15" customHeight="1">
      <c r="A174" s="187" t="s">
        <v>514</v>
      </c>
      <c r="B174" s="410">
        <f>+'saisie N3 pr'!B175+'saisie N3 pr'!C175</f>
        <v>0</v>
      </c>
      <c r="C174" s="187">
        <f>+'saisie N3 pr'!C175</f>
        <v>0</v>
      </c>
      <c r="D174" s="410">
        <f>+'saisie N3 pr'!D175+'saisie N3 pr'!E175</f>
        <v>0</v>
      </c>
      <c r="E174" s="187">
        <f>+'saisie N3 pr'!E175</f>
        <v>0</v>
      </c>
      <c r="F174" s="410">
        <f>+'saisie N3 pr'!F175+'saisie N3 pr'!G175</f>
        <v>0</v>
      </c>
      <c r="G174" s="187">
        <f>+'saisie N3 pr'!G175</f>
        <v>0</v>
      </c>
      <c r="H174" s="410">
        <f>+'saisie N3 pr'!H175+'saisie N3 pr'!I175</f>
        <v>0</v>
      </c>
      <c r="I174" s="187">
        <f>+'saisie N3 pr'!I175</f>
        <v>0</v>
      </c>
      <c r="J174" s="410">
        <f>+'saisie N3 pr'!J175+'saisie N3 pr'!K175</f>
        <v>0</v>
      </c>
      <c r="K174" s="187">
        <f>+'saisie N3 pr'!K175</f>
        <v>0</v>
      </c>
      <c r="L174" s="410">
        <f>+'saisie N3 pr'!L175+'saisie N3 pr'!M175</f>
        <v>0</v>
      </c>
      <c r="M174" s="187">
        <f>+'saisie N3 pr'!M175</f>
        <v>0</v>
      </c>
      <c r="N174" s="410">
        <f>+'saisie N3 pr'!N175+'saisie N3 pr'!O175</f>
        <v>0</v>
      </c>
      <c r="O174" s="187">
        <f>+'saisie N3 pr'!O175</f>
        <v>0</v>
      </c>
      <c r="P174" s="428">
        <f t="shared" si="52"/>
        <v>0</v>
      </c>
      <c r="Q174" s="189">
        <f t="shared" si="53"/>
        <v>0</v>
      </c>
      <c r="R174" s="187" t="s">
        <v>514</v>
      </c>
      <c r="S174" s="410">
        <f>+'saisie N3 pr'!S175+'saisie N3 pr'!T175</f>
        <v>0</v>
      </c>
      <c r="T174" s="187">
        <f>+'saisie N3 pr'!T175</f>
        <v>0</v>
      </c>
      <c r="U174" s="410">
        <f>+'saisie N3 pr'!U175+'saisie N3 pr'!V175</f>
        <v>0</v>
      </c>
      <c r="V174" s="187">
        <f>+'saisie N3 pr'!V175</f>
        <v>0</v>
      </c>
      <c r="W174" s="410">
        <f>+'saisie N3 pr'!W175+'saisie N3 pr'!X175</f>
        <v>0</v>
      </c>
      <c r="X174" s="187">
        <f>+'saisie N3 pr'!X175</f>
        <v>0</v>
      </c>
      <c r="Y174" s="410">
        <f>+'saisie N3 pr'!Y175+'saisie N3 pr'!Z175</f>
        <v>0</v>
      </c>
      <c r="Z174" s="187">
        <f>+'saisie N3 pr'!Z175</f>
        <v>0</v>
      </c>
      <c r="AA174" s="410">
        <f>+'saisie N3 pr'!AA175+'saisie N3 pr'!AB175</f>
        <v>0</v>
      </c>
      <c r="AB174" s="187">
        <f>+'saisie N3 pr'!AB175</f>
        <v>0</v>
      </c>
      <c r="AC174" s="410">
        <f>+'saisie N3 pr'!AC175+'saisie N3 pr'!AD175</f>
        <v>0</v>
      </c>
      <c r="AD174" s="187">
        <f>+'saisie N3 pr'!AD175</f>
        <v>0</v>
      </c>
      <c r="AE174" s="410">
        <f>+'saisie N3 pr'!AE175+'saisie N3 pr'!AF175</f>
        <v>0</v>
      </c>
      <c r="AF174" s="187">
        <f>+'saisie N3 pr'!AF175</f>
        <v>0</v>
      </c>
      <c r="AG174" s="16">
        <f t="shared" si="50"/>
        <v>0</v>
      </c>
      <c r="AH174" s="16">
        <f t="shared" si="51"/>
        <v>0</v>
      </c>
      <c r="AI174" s="187" t="s">
        <v>514</v>
      </c>
      <c r="AJ174" s="187"/>
      <c r="AK174" s="187"/>
      <c r="AL174" s="187"/>
      <c r="AM174" s="187"/>
      <c r="AN174" s="187"/>
      <c r="AO174" s="187"/>
      <c r="AP174" s="187"/>
      <c r="AQ174" s="187">
        <f t="shared" si="54"/>
        <v>0</v>
      </c>
      <c r="AR174" s="187"/>
      <c r="AS174" s="187"/>
      <c r="AT174" s="187">
        <f>+'saisie N3 pr'!AT175</f>
        <v>0</v>
      </c>
      <c r="AU174" s="243">
        <v>0</v>
      </c>
      <c r="AV174" s="243">
        <f>+'saisie N3 pr'!AV175</f>
        <v>0</v>
      </c>
      <c r="AW174" s="243">
        <f>+'saisie N3 pr'!AW175</f>
        <v>0</v>
      </c>
      <c r="AX174" s="243">
        <v>0</v>
      </c>
      <c r="AY174" s="243">
        <f t="shared" si="55"/>
        <v>0</v>
      </c>
      <c r="AZ174" s="187">
        <f t="shared" si="56"/>
        <v>0</v>
      </c>
      <c r="BA174" s="187">
        <f>+'saisie N3 pr'!BB175</f>
        <v>0</v>
      </c>
      <c r="BB174" s="17"/>
    </row>
    <row r="175" spans="1:54" ht="15" customHeight="1">
      <c r="A175" s="187" t="s">
        <v>515</v>
      </c>
      <c r="B175" s="410">
        <f>+'saisie N3 pr'!B176+'saisie N3 pr'!C176</f>
        <v>0</v>
      </c>
      <c r="C175" s="187">
        <f>+'saisie N3 pr'!C176</f>
        <v>0</v>
      </c>
      <c r="D175" s="410">
        <f>+'saisie N3 pr'!D176+'saisie N3 pr'!E176</f>
        <v>0</v>
      </c>
      <c r="E175" s="187">
        <f>+'saisie N3 pr'!E176</f>
        <v>0</v>
      </c>
      <c r="F175" s="410">
        <f>+'saisie N3 pr'!F176+'saisie N3 pr'!G176</f>
        <v>0</v>
      </c>
      <c r="G175" s="187">
        <f>+'saisie N3 pr'!G176</f>
        <v>0</v>
      </c>
      <c r="H175" s="410">
        <f>+'saisie N3 pr'!H176+'saisie N3 pr'!I176</f>
        <v>0</v>
      </c>
      <c r="I175" s="187">
        <f>+'saisie N3 pr'!I176</f>
        <v>0</v>
      </c>
      <c r="J175" s="410">
        <f>+'saisie N3 pr'!J176+'saisie N3 pr'!K176</f>
        <v>0</v>
      </c>
      <c r="K175" s="187">
        <f>+'saisie N3 pr'!K176</f>
        <v>0</v>
      </c>
      <c r="L175" s="410">
        <f>+'saisie N3 pr'!L176+'saisie N3 pr'!M176</f>
        <v>0</v>
      </c>
      <c r="M175" s="187">
        <f>+'saisie N3 pr'!M176</f>
        <v>0</v>
      </c>
      <c r="N175" s="410">
        <f>+'saisie N3 pr'!N176+'saisie N3 pr'!O176</f>
        <v>0</v>
      </c>
      <c r="O175" s="187">
        <f>+'saisie N3 pr'!O176</f>
        <v>0</v>
      </c>
      <c r="P175" s="428">
        <f t="shared" si="52"/>
        <v>0</v>
      </c>
      <c r="Q175" s="189">
        <f t="shared" si="53"/>
        <v>0</v>
      </c>
      <c r="R175" s="187" t="s">
        <v>515</v>
      </c>
      <c r="S175" s="410">
        <f>+'saisie N3 pr'!S176+'saisie N3 pr'!T176</f>
        <v>0</v>
      </c>
      <c r="T175" s="187">
        <f>+'saisie N3 pr'!T176</f>
        <v>0</v>
      </c>
      <c r="U175" s="410">
        <f>+'saisie N3 pr'!U176+'saisie N3 pr'!V176</f>
        <v>0</v>
      </c>
      <c r="V175" s="187">
        <f>+'saisie N3 pr'!V176</f>
        <v>0</v>
      </c>
      <c r="W175" s="410">
        <f>+'saisie N3 pr'!W176+'saisie N3 pr'!X176</f>
        <v>0</v>
      </c>
      <c r="X175" s="187">
        <f>+'saisie N3 pr'!X176</f>
        <v>0</v>
      </c>
      <c r="Y175" s="410">
        <f>+'saisie N3 pr'!Y176+'saisie N3 pr'!Z176</f>
        <v>0</v>
      </c>
      <c r="Z175" s="187">
        <f>+'saisie N3 pr'!Z176</f>
        <v>0</v>
      </c>
      <c r="AA175" s="410">
        <f>+'saisie N3 pr'!AA176+'saisie N3 pr'!AB176</f>
        <v>0</v>
      </c>
      <c r="AB175" s="187">
        <f>+'saisie N3 pr'!AB176</f>
        <v>0</v>
      </c>
      <c r="AC175" s="410">
        <f>+'saisie N3 pr'!AC176+'saisie N3 pr'!AD176</f>
        <v>0</v>
      </c>
      <c r="AD175" s="187">
        <f>+'saisie N3 pr'!AD176</f>
        <v>0</v>
      </c>
      <c r="AE175" s="410">
        <f>+'saisie N3 pr'!AE176+'saisie N3 pr'!AF176</f>
        <v>0</v>
      </c>
      <c r="AF175" s="187">
        <f>+'saisie N3 pr'!AF176</f>
        <v>0</v>
      </c>
      <c r="AG175" s="16">
        <f t="shared" si="50"/>
        <v>0</v>
      </c>
      <c r="AH175" s="16">
        <f t="shared" si="51"/>
        <v>0</v>
      </c>
      <c r="AI175" s="187" t="s">
        <v>515</v>
      </c>
      <c r="AJ175" s="187"/>
      <c r="AK175" s="187"/>
      <c r="AL175" s="187"/>
      <c r="AM175" s="187"/>
      <c r="AN175" s="187"/>
      <c r="AO175" s="187"/>
      <c r="AP175" s="187"/>
      <c r="AQ175" s="187">
        <f t="shared" si="54"/>
        <v>0</v>
      </c>
      <c r="AR175" s="187"/>
      <c r="AS175" s="187"/>
      <c r="AT175" s="187">
        <f>+'saisie N3 pr'!AT176</f>
        <v>0</v>
      </c>
      <c r="AU175" s="243">
        <v>0</v>
      </c>
      <c r="AV175" s="243">
        <f>+'saisie N3 pr'!AV176</f>
        <v>0</v>
      </c>
      <c r="AW175" s="243">
        <f>+'saisie N3 pr'!AW176</f>
        <v>0</v>
      </c>
      <c r="AX175" s="243">
        <v>0</v>
      </c>
      <c r="AY175" s="243">
        <f t="shared" si="55"/>
        <v>0</v>
      </c>
      <c r="AZ175" s="187">
        <f t="shared" si="56"/>
        <v>0</v>
      </c>
      <c r="BA175" s="187">
        <f>+'saisie N3 pr'!BB176</f>
        <v>0</v>
      </c>
      <c r="BB175" s="17"/>
    </row>
    <row r="176" spans="1:54" ht="15" customHeight="1">
      <c r="A176" s="187" t="s">
        <v>516</v>
      </c>
      <c r="B176" s="410">
        <f>+'saisie N3 pr'!B177+'saisie N3 pr'!C177</f>
        <v>0</v>
      </c>
      <c r="C176" s="187">
        <f>+'saisie N3 pr'!C177</f>
        <v>0</v>
      </c>
      <c r="D176" s="410">
        <f>+'saisie N3 pr'!D177+'saisie N3 pr'!E177</f>
        <v>0</v>
      </c>
      <c r="E176" s="187">
        <f>+'saisie N3 pr'!E177</f>
        <v>0</v>
      </c>
      <c r="F176" s="410">
        <f>+'saisie N3 pr'!F177+'saisie N3 pr'!G177</f>
        <v>0</v>
      </c>
      <c r="G176" s="187">
        <f>+'saisie N3 pr'!G177</f>
        <v>0</v>
      </c>
      <c r="H176" s="410">
        <f>+'saisie N3 pr'!H177+'saisie N3 pr'!I177</f>
        <v>0</v>
      </c>
      <c r="I176" s="187">
        <f>+'saisie N3 pr'!I177</f>
        <v>0</v>
      </c>
      <c r="J176" s="410">
        <f>+'saisie N3 pr'!J177+'saisie N3 pr'!K177</f>
        <v>0</v>
      </c>
      <c r="K176" s="187">
        <f>+'saisie N3 pr'!K177</f>
        <v>0</v>
      </c>
      <c r="L176" s="410">
        <f>+'saisie N3 pr'!L177+'saisie N3 pr'!M177</f>
        <v>0</v>
      </c>
      <c r="M176" s="187">
        <f>+'saisie N3 pr'!M177</f>
        <v>0</v>
      </c>
      <c r="N176" s="410">
        <f>+'saisie N3 pr'!N177+'saisie N3 pr'!O177</f>
        <v>0</v>
      </c>
      <c r="O176" s="187">
        <f>+'saisie N3 pr'!O177</f>
        <v>0</v>
      </c>
      <c r="P176" s="428">
        <f t="shared" si="52"/>
        <v>0</v>
      </c>
      <c r="Q176" s="189">
        <f t="shared" si="53"/>
        <v>0</v>
      </c>
      <c r="R176" s="187" t="s">
        <v>516</v>
      </c>
      <c r="S176" s="410">
        <f>+'saisie N3 pr'!S177+'saisie N3 pr'!T177</f>
        <v>0</v>
      </c>
      <c r="T176" s="187">
        <f>+'saisie N3 pr'!T177</f>
        <v>0</v>
      </c>
      <c r="U176" s="410">
        <f>+'saisie N3 pr'!U177+'saisie N3 pr'!V177</f>
        <v>0</v>
      </c>
      <c r="V176" s="187">
        <f>+'saisie N3 pr'!V177</f>
        <v>0</v>
      </c>
      <c r="W176" s="410">
        <f>+'saisie N3 pr'!W177+'saisie N3 pr'!X177</f>
        <v>0</v>
      </c>
      <c r="X176" s="187">
        <f>+'saisie N3 pr'!X177</f>
        <v>0</v>
      </c>
      <c r="Y176" s="410">
        <f>+'saisie N3 pr'!Y177+'saisie N3 pr'!Z177</f>
        <v>0</v>
      </c>
      <c r="Z176" s="187">
        <f>+'saisie N3 pr'!Z177</f>
        <v>0</v>
      </c>
      <c r="AA176" s="410">
        <f>+'saisie N3 pr'!AA177+'saisie N3 pr'!AB177</f>
        <v>0</v>
      </c>
      <c r="AB176" s="187">
        <f>+'saisie N3 pr'!AB177</f>
        <v>0</v>
      </c>
      <c r="AC176" s="410">
        <f>+'saisie N3 pr'!AC177+'saisie N3 pr'!AD177</f>
        <v>0</v>
      </c>
      <c r="AD176" s="187">
        <f>+'saisie N3 pr'!AD177</f>
        <v>0</v>
      </c>
      <c r="AE176" s="410">
        <f>+'saisie N3 pr'!AE177+'saisie N3 pr'!AF177</f>
        <v>0</v>
      </c>
      <c r="AF176" s="187">
        <f>+'saisie N3 pr'!AF177</f>
        <v>0</v>
      </c>
      <c r="AG176" s="16">
        <f t="shared" si="50"/>
        <v>0</v>
      </c>
      <c r="AH176" s="16">
        <f t="shared" si="51"/>
        <v>0</v>
      </c>
      <c r="AI176" s="187" t="s">
        <v>516</v>
      </c>
      <c r="AJ176" s="187"/>
      <c r="AK176" s="187"/>
      <c r="AL176" s="187"/>
      <c r="AM176" s="187"/>
      <c r="AN176" s="187"/>
      <c r="AO176" s="187"/>
      <c r="AP176" s="187"/>
      <c r="AQ176" s="187">
        <f t="shared" si="54"/>
        <v>0</v>
      </c>
      <c r="AR176" s="187"/>
      <c r="AS176" s="187"/>
      <c r="AT176" s="187">
        <f>+'saisie N3 pr'!AT177</f>
        <v>0</v>
      </c>
      <c r="AU176" s="243">
        <v>0</v>
      </c>
      <c r="AV176" s="243">
        <f>+'saisie N3 pr'!AV177</f>
        <v>0</v>
      </c>
      <c r="AW176" s="243">
        <f>+'saisie N3 pr'!AW177</f>
        <v>0</v>
      </c>
      <c r="AX176" s="243">
        <v>0</v>
      </c>
      <c r="AY176" s="243">
        <f t="shared" si="55"/>
        <v>0</v>
      </c>
      <c r="AZ176" s="187">
        <f t="shared" si="56"/>
        <v>0</v>
      </c>
      <c r="BA176" s="187">
        <f>+'saisie N3 pr'!BB177</f>
        <v>0</v>
      </c>
      <c r="BB176" s="17"/>
    </row>
    <row r="177" spans="1:54" ht="15" customHeight="1">
      <c r="A177" s="187" t="s">
        <v>517</v>
      </c>
      <c r="B177" s="410">
        <f>+'saisie N3 pr'!B178+'saisie N3 pr'!C178</f>
        <v>30</v>
      </c>
      <c r="C177" s="187">
        <f>+'saisie N3 pr'!C178</f>
        <v>21</v>
      </c>
      <c r="D177" s="410">
        <f>+'saisie N3 pr'!D178+'saisie N3 pr'!E178</f>
        <v>0</v>
      </c>
      <c r="E177" s="187">
        <f>+'saisie N3 pr'!E178</f>
        <v>0</v>
      </c>
      <c r="F177" s="410">
        <f>+'saisie N3 pr'!F178+'saisie N3 pr'!G178</f>
        <v>0</v>
      </c>
      <c r="G177" s="187">
        <f>+'saisie N3 pr'!G178</f>
        <v>0</v>
      </c>
      <c r="H177" s="410">
        <f>+'saisie N3 pr'!H178+'saisie N3 pr'!I178</f>
        <v>14</v>
      </c>
      <c r="I177" s="187">
        <f>+'saisie N3 pr'!I178</f>
        <v>8</v>
      </c>
      <c r="J177" s="410">
        <f>+'saisie N3 pr'!J178+'saisie N3 pr'!K178</f>
        <v>0</v>
      </c>
      <c r="K177" s="187">
        <f>+'saisie N3 pr'!K178</f>
        <v>0</v>
      </c>
      <c r="L177" s="410">
        <f>+'saisie N3 pr'!L178+'saisie N3 pr'!M178</f>
        <v>0</v>
      </c>
      <c r="M177" s="187">
        <f>+'saisie N3 pr'!M178</f>
        <v>0</v>
      </c>
      <c r="N177" s="410">
        <f>+'saisie N3 pr'!N178+'saisie N3 pr'!O178</f>
        <v>13</v>
      </c>
      <c r="O177" s="187">
        <f>+'saisie N3 pr'!O178</f>
        <v>4</v>
      </c>
      <c r="P177" s="428">
        <f t="shared" si="52"/>
        <v>57</v>
      </c>
      <c r="Q177" s="189">
        <f t="shared" si="53"/>
        <v>33</v>
      </c>
      <c r="R177" s="187" t="s">
        <v>517</v>
      </c>
      <c r="S177" s="410">
        <f>+'saisie N3 pr'!S178+'saisie N3 pr'!T178</f>
        <v>0</v>
      </c>
      <c r="T177" s="187">
        <f>+'saisie N3 pr'!T178</f>
        <v>0</v>
      </c>
      <c r="U177" s="410">
        <f>+'saisie N3 pr'!U178+'saisie N3 pr'!V178</f>
        <v>0</v>
      </c>
      <c r="V177" s="187">
        <f>+'saisie N3 pr'!V178</f>
        <v>0</v>
      </c>
      <c r="W177" s="410">
        <f>+'saisie N3 pr'!W178+'saisie N3 pr'!X178</f>
        <v>0</v>
      </c>
      <c r="X177" s="187">
        <f>+'saisie N3 pr'!X178</f>
        <v>0</v>
      </c>
      <c r="Y177" s="410">
        <f>+'saisie N3 pr'!Y178+'saisie N3 pr'!Z178</f>
        <v>1</v>
      </c>
      <c r="Z177" s="187">
        <f>+'saisie N3 pr'!Z178</f>
        <v>1</v>
      </c>
      <c r="AA177" s="410">
        <f>+'saisie N3 pr'!AA178+'saisie N3 pr'!AB178</f>
        <v>0</v>
      </c>
      <c r="AB177" s="187">
        <f>+'saisie N3 pr'!AB178</f>
        <v>0</v>
      </c>
      <c r="AC177" s="410">
        <f>+'saisie N3 pr'!AC178+'saisie N3 pr'!AD178</f>
        <v>0</v>
      </c>
      <c r="AD177" s="187">
        <f>+'saisie N3 pr'!AD178</f>
        <v>0</v>
      </c>
      <c r="AE177" s="410">
        <f>+'saisie N3 pr'!AE178+'saisie N3 pr'!AF178</f>
        <v>3</v>
      </c>
      <c r="AF177" s="187">
        <f>+'saisie N3 pr'!AF178</f>
        <v>2</v>
      </c>
      <c r="AG177" s="16">
        <f t="shared" si="50"/>
        <v>4</v>
      </c>
      <c r="AH177" s="16">
        <f t="shared" si="51"/>
        <v>3</v>
      </c>
      <c r="AI177" s="187" t="s">
        <v>517</v>
      </c>
      <c r="AJ177" s="187">
        <v>1</v>
      </c>
      <c r="AK177" s="187">
        <v>0</v>
      </c>
      <c r="AL177" s="187">
        <v>0</v>
      </c>
      <c r="AM177" s="187">
        <v>1</v>
      </c>
      <c r="AN177" s="187">
        <v>0</v>
      </c>
      <c r="AO177" s="187">
        <v>0</v>
      </c>
      <c r="AP177" s="187">
        <v>1</v>
      </c>
      <c r="AQ177" s="187">
        <f t="shared" si="54"/>
        <v>3</v>
      </c>
      <c r="AR177" s="187">
        <v>3</v>
      </c>
      <c r="AS177" s="187">
        <v>3</v>
      </c>
      <c r="AT177" s="187">
        <f>+'saisie N3 pr'!AT178</f>
        <v>0</v>
      </c>
      <c r="AU177" s="243">
        <v>8</v>
      </c>
      <c r="AV177" s="243">
        <f>+'saisie N3 pr'!AV178</f>
        <v>0</v>
      </c>
      <c r="AW177" s="243">
        <f>+'saisie N3 pr'!AW178</f>
        <v>0</v>
      </c>
      <c r="AX177" s="243">
        <v>0</v>
      </c>
      <c r="AY177" s="243">
        <f t="shared" si="55"/>
        <v>8</v>
      </c>
      <c r="AZ177" s="187">
        <f t="shared" si="56"/>
        <v>1</v>
      </c>
      <c r="BA177" s="187">
        <f>+'saisie N3 pr'!BB178</f>
        <v>1</v>
      </c>
      <c r="BB177" s="17"/>
    </row>
    <row r="178" spans="1:54" ht="15" customHeight="1">
      <c r="A178" s="187" t="s">
        <v>518</v>
      </c>
      <c r="B178" s="410">
        <f>+'saisie N3 pr'!B179+'saisie N3 pr'!C179</f>
        <v>0</v>
      </c>
      <c r="C178" s="187">
        <f>+'saisie N3 pr'!C179</f>
        <v>0</v>
      </c>
      <c r="D178" s="410">
        <f>+'saisie N3 pr'!D179+'saisie N3 pr'!E179</f>
        <v>0</v>
      </c>
      <c r="E178" s="187">
        <f>+'saisie N3 pr'!E179</f>
        <v>0</v>
      </c>
      <c r="F178" s="410">
        <f>+'saisie N3 pr'!F179+'saisie N3 pr'!G179</f>
        <v>0</v>
      </c>
      <c r="G178" s="187">
        <f>+'saisie N3 pr'!G179</f>
        <v>0</v>
      </c>
      <c r="H178" s="410">
        <f>+'saisie N3 pr'!H179+'saisie N3 pr'!I179</f>
        <v>0</v>
      </c>
      <c r="I178" s="187">
        <f>+'saisie N3 pr'!I179</f>
        <v>0</v>
      </c>
      <c r="J178" s="410">
        <f>+'saisie N3 pr'!J179+'saisie N3 pr'!K179</f>
        <v>0</v>
      </c>
      <c r="K178" s="187">
        <f>+'saisie N3 pr'!K179</f>
        <v>0</v>
      </c>
      <c r="L178" s="410">
        <f>+'saisie N3 pr'!L179+'saisie N3 pr'!M179</f>
        <v>0</v>
      </c>
      <c r="M178" s="187">
        <f>+'saisie N3 pr'!M179</f>
        <v>0</v>
      </c>
      <c r="N178" s="410">
        <f>+'saisie N3 pr'!N179+'saisie N3 pr'!O179</f>
        <v>0</v>
      </c>
      <c r="O178" s="187">
        <f>+'saisie N3 pr'!O179</f>
        <v>0</v>
      </c>
      <c r="P178" s="428">
        <f t="shared" si="52"/>
        <v>0</v>
      </c>
      <c r="Q178" s="189">
        <f t="shared" si="53"/>
        <v>0</v>
      </c>
      <c r="R178" s="187" t="s">
        <v>518</v>
      </c>
      <c r="S178" s="410">
        <f>+'saisie N3 pr'!S179+'saisie N3 pr'!T179</f>
        <v>0</v>
      </c>
      <c r="T178" s="187">
        <f>+'saisie N3 pr'!T179</f>
        <v>0</v>
      </c>
      <c r="U178" s="410">
        <f>+'saisie N3 pr'!U179+'saisie N3 pr'!V179</f>
        <v>0</v>
      </c>
      <c r="V178" s="187">
        <f>+'saisie N3 pr'!V179</f>
        <v>0</v>
      </c>
      <c r="W178" s="410">
        <f>+'saisie N3 pr'!W179+'saisie N3 pr'!X179</f>
        <v>0</v>
      </c>
      <c r="X178" s="187">
        <f>+'saisie N3 pr'!X179</f>
        <v>0</v>
      </c>
      <c r="Y178" s="410">
        <f>+'saisie N3 pr'!Y179+'saisie N3 pr'!Z179</f>
        <v>0</v>
      </c>
      <c r="Z178" s="187">
        <f>+'saisie N3 pr'!Z179</f>
        <v>0</v>
      </c>
      <c r="AA178" s="410">
        <f>+'saisie N3 pr'!AA179+'saisie N3 pr'!AB179</f>
        <v>0</v>
      </c>
      <c r="AB178" s="187">
        <f>+'saisie N3 pr'!AB179</f>
        <v>0</v>
      </c>
      <c r="AC178" s="410">
        <f>+'saisie N3 pr'!AC179+'saisie N3 pr'!AD179</f>
        <v>0</v>
      </c>
      <c r="AD178" s="187">
        <f>+'saisie N3 pr'!AD179</f>
        <v>0</v>
      </c>
      <c r="AE178" s="410">
        <f>+'saisie N3 pr'!AE179+'saisie N3 pr'!AF179</f>
        <v>0</v>
      </c>
      <c r="AF178" s="187">
        <f>+'saisie N3 pr'!AF179</f>
        <v>0</v>
      </c>
      <c r="AG178" s="16">
        <f t="shared" si="50"/>
        <v>0</v>
      </c>
      <c r="AH178" s="16">
        <f t="shared" si="51"/>
        <v>0</v>
      </c>
      <c r="AI178" s="187" t="s">
        <v>518</v>
      </c>
      <c r="AJ178" s="187"/>
      <c r="AK178" s="187"/>
      <c r="AL178" s="187"/>
      <c r="AM178" s="187"/>
      <c r="AN178" s="187"/>
      <c r="AO178" s="187"/>
      <c r="AP178" s="187"/>
      <c r="AQ178" s="187">
        <f t="shared" si="54"/>
        <v>0</v>
      </c>
      <c r="AR178" s="187"/>
      <c r="AS178" s="187"/>
      <c r="AT178" s="187">
        <f>+'saisie N3 pr'!AT179</f>
        <v>0</v>
      </c>
      <c r="AU178" s="243">
        <v>0</v>
      </c>
      <c r="AV178" s="243">
        <f>+'saisie N3 pr'!AV179</f>
        <v>0</v>
      </c>
      <c r="AW178" s="243">
        <f>+'saisie N3 pr'!AW179</f>
        <v>0</v>
      </c>
      <c r="AX178" s="243">
        <v>0</v>
      </c>
      <c r="AY178" s="243">
        <f t="shared" si="55"/>
        <v>0</v>
      </c>
      <c r="AZ178" s="187">
        <f t="shared" si="56"/>
        <v>0</v>
      </c>
      <c r="BA178" s="187">
        <f>+'saisie N3 pr'!BB179</f>
        <v>0</v>
      </c>
      <c r="BB178" s="17"/>
    </row>
    <row r="179" spans="1:54" ht="15" customHeight="1">
      <c r="A179" s="187" t="s">
        <v>519</v>
      </c>
      <c r="B179" s="410">
        <f>+'saisie N3 pr'!B180+'saisie N3 pr'!C180</f>
        <v>0</v>
      </c>
      <c r="C179" s="187">
        <f>+'saisie N3 pr'!C180</f>
        <v>0</v>
      </c>
      <c r="D179" s="410">
        <f>+'saisie N3 pr'!D180+'saisie N3 pr'!E180</f>
        <v>0</v>
      </c>
      <c r="E179" s="187">
        <f>+'saisie N3 pr'!E180</f>
        <v>0</v>
      </c>
      <c r="F179" s="410">
        <f>+'saisie N3 pr'!F180+'saisie N3 pr'!G180</f>
        <v>0</v>
      </c>
      <c r="G179" s="187">
        <f>+'saisie N3 pr'!G180</f>
        <v>0</v>
      </c>
      <c r="H179" s="410">
        <f>+'saisie N3 pr'!H180+'saisie N3 pr'!I180</f>
        <v>0</v>
      </c>
      <c r="I179" s="187">
        <f>+'saisie N3 pr'!I180</f>
        <v>0</v>
      </c>
      <c r="J179" s="410">
        <f>+'saisie N3 pr'!J180+'saisie N3 pr'!K180</f>
        <v>0</v>
      </c>
      <c r="K179" s="187">
        <f>+'saisie N3 pr'!K180</f>
        <v>0</v>
      </c>
      <c r="L179" s="410">
        <f>+'saisie N3 pr'!L180+'saisie N3 pr'!M180</f>
        <v>0</v>
      </c>
      <c r="M179" s="187">
        <f>+'saisie N3 pr'!M180</f>
        <v>0</v>
      </c>
      <c r="N179" s="410">
        <f>+'saisie N3 pr'!N180+'saisie N3 pr'!O180</f>
        <v>0</v>
      </c>
      <c r="O179" s="187">
        <f>+'saisie N3 pr'!O180</f>
        <v>0</v>
      </c>
      <c r="P179" s="428">
        <f t="shared" si="52"/>
        <v>0</v>
      </c>
      <c r="Q179" s="189">
        <f t="shared" si="53"/>
        <v>0</v>
      </c>
      <c r="R179" s="187" t="s">
        <v>519</v>
      </c>
      <c r="S179" s="410">
        <f>+'saisie N3 pr'!S180+'saisie N3 pr'!T180</f>
        <v>0</v>
      </c>
      <c r="T179" s="187">
        <f>+'saisie N3 pr'!T180</f>
        <v>0</v>
      </c>
      <c r="U179" s="410">
        <f>+'saisie N3 pr'!U180+'saisie N3 pr'!V180</f>
        <v>0</v>
      </c>
      <c r="V179" s="187">
        <f>+'saisie N3 pr'!V180</f>
        <v>0</v>
      </c>
      <c r="W179" s="410">
        <f>+'saisie N3 pr'!W180+'saisie N3 pr'!X180</f>
        <v>0</v>
      </c>
      <c r="X179" s="187">
        <f>+'saisie N3 pr'!X180</f>
        <v>0</v>
      </c>
      <c r="Y179" s="410">
        <f>+'saisie N3 pr'!Y180+'saisie N3 pr'!Z180</f>
        <v>0</v>
      </c>
      <c r="Z179" s="187">
        <f>+'saisie N3 pr'!Z180</f>
        <v>0</v>
      </c>
      <c r="AA179" s="410">
        <f>+'saisie N3 pr'!AA180+'saisie N3 pr'!AB180</f>
        <v>0</v>
      </c>
      <c r="AB179" s="187">
        <f>+'saisie N3 pr'!AB180</f>
        <v>0</v>
      </c>
      <c r="AC179" s="410">
        <f>+'saisie N3 pr'!AC180+'saisie N3 pr'!AD180</f>
        <v>0</v>
      </c>
      <c r="AD179" s="187">
        <f>+'saisie N3 pr'!AD180</f>
        <v>0</v>
      </c>
      <c r="AE179" s="410">
        <f>+'saisie N3 pr'!AE180+'saisie N3 pr'!AF180</f>
        <v>0</v>
      </c>
      <c r="AF179" s="187">
        <f>+'saisie N3 pr'!AF180</f>
        <v>0</v>
      </c>
      <c r="AG179" s="16">
        <f t="shared" si="50"/>
        <v>0</v>
      </c>
      <c r="AH179" s="16">
        <f t="shared" si="51"/>
        <v>0</v>
      </c>
      <c r="AI179" s="187" t="s">
        <v>519</v>
      </c>
      <c r="AJ179" s="187"/>
      <c r="AK179" s="187"/>
      <c r="AL179" s="187"/>
      <c r="AM179" s="187"/>
      <c r="AN179" s="187"/>
      <c r="AO179" s="187"/>
      <c r="AP179" s="187"/>
      <c r="AQ179" s="187">
        <f t="shared" si="54"/>
        <v>0</v>
      </c>
      <c r="AR179" s="187"/>
      <c r="AS179" s="187"/>
      <c r="AT179" s="187">
        <f>+'saisie N3 pr'!AT180</f>
        <v>0</v>
      </c>
      <c r="AU179" s="243">
        <v>0</v>
      </c>
      <c r="AV179" s="243">
        <f>+'saisie N3 pr'!AV180</f>
        <v>0</v>
      </c>
      <c r="AW179" s="243">
        <f>+'saisie N3 pr'!AW180</f>
        <v>0</v>
      </c>
      <c r="AX179" s="243">
        <v>0</v>
      </c>
      <c r="AY179" s="243">
        <f t="shared" ref="AY179:AY186" si="57">AU179+AX179</f>
        <v>0</v>
      </c>
      <c r="AZ179" s="187">
        <f t="shared" si="56"/>
        <v>0</v>
      </c>
      <c r="BA179" s="187">
        <f>+'saisie N3 pr'!BB180</f>
        <v>0</v>
      </c>
      <c r="BB179" s="17"/>
    </row>
    <row r="180" spans="1:54" ht="15" customHeight="1">
      <c r="A180" s="187" t="s">
        <v>520</v>
      </c>
      <c r="B180" s="410">
        <f>+'saisie N3 pr'!B181+'saisie N3 pr'!C181</f>
        <v>0</v>
      </c>
      <c r="C180" s="187">
        <f>+'saisie N3 pr'!C181</f>
        <v>0</v>
      </c>
      <c r="D180" s="410">
        <f>+'saisie N3 pr'!D181+'saisie N3 pr'!E181</f>
        <v>0</v>
      </c>
      <c r="E180" s="187">
        <f>+'saisie N3 pr'!E181</f>
        <v>0</v>
      </c>
      <c r="F180" s="410">
        <f>+'saisie N3 pr'!F181+'saisie N3 pr'!G181</f>
        <v>0</v>
      </c>
      <c r="G180" s="187">
        <f>+'saisie N3 pr'!G181</f>
        <v>0</v>
      </c>
      <c r="H180" s="410">
        <f>+'saisie N3 pr'!H181+'saisie N3 pr'!I181</f>
        <v>0</v>
      </c>
      <c r="I180" s="187">
        <f>+'saisie N3 pr'!I181</f>
        <v>0</v>
      </c>
      <c r="J180" s="410">
        <f>+'saisie N3 pr'!J181+'saisie N3 pr'!K181</f>
        <v>0</v>
      </c>
      <c r="K180" s="187">
        <f>+'saisie N3 pr'!K181</f>
        <v>0</v>
      </c>
      <c r="L180" s="410">
        <f>+'saisie N3 pr'!L181+'saisie N3 pr'!M181</f>
        <v>0</v>
      </c>
      <c r="M180" s="187">
        <f>+'saisie N3 pr'!M181</f>
        <v>0</v>
      </c>
      <c r="N180" s="410">
        <f>+'saisie N3 pr'!N181+'saisie N3 pr'!O181</f>
        <v>0</v>
      </c>
      <c r="O180" s="187">
        <f>+'saisie N3 pr'!O181</f>
        <v>0</v>
      </c>
      <c r="P180" s="428">
        <f t="shared" si="52"/>
        <v>0</v>
      </c>
      <c r="Q180" s="189">
        <f t="shared" si="53"/>
        <v>0</v>
      </c>
      <c r="R180" s="187" t="s">
        <v>520</v>
      </c>
      <c r="S180" s="410">
        <f>+'saisie N3 pr'!S181+'saisie N3 pr'!T181</f>
        <v>0</v>
      </c>
      <c r="T180" s="187">
        <f>+'saisie N3 pr'!T181</f>
        <v>0</v>
      </c>
      <c r="U180" s="410">
        <f>+'saisie N3 pr'!U181+'saisie N3 pr'!V181</f>
        <v>0</v>
      </c>
      <c r="V180" s="187">
        <f>+'saisie N3 pr'!V181</f>
        <v>0</v>
      </c>
      <c r="W180" s="410">
        <f>+'saisie N3 pr'!W181+'saisie N3 pr'!X181</f>
        <v>0</v>
      </c>
      <c r="X180" s="187">
        <f>+'saisie N3 pr'!X181</f>
        <v>0</v>
      </c>
      <c r="Y180" s="410">
        <f>+'saisie N3 pr'!Y181+'saisie N3 pr'!Z181</f>
        <v>0</v>
      </c>
      <c r="Z180" s="187">
        <f>+'saisie N3 pr'!Z181</f>
        <v>0</v>
      </c>
      <c r="AA180" s="410">
        <f>+'saisie N3 pr'!AA181+'saisie N3 pr'!AB181</f>
        <v>0</v>
      </c>
      <c r="AB180" s="187">
        <f>+'saisie N3 pr'!AB181</f>
        <v>0</v>
      </c>
      <c r="AC180" s="410">
        <f>+'saisie N3 pr'!AC181+'saisie N3 pr'!AD181</f>
        <v>0</v>
      </c>
      <c r="AD180" s="187">
        <f>+'saisie N3 pr'!AD181</f>
        <v>0</v>
      </c>
      <c r="AE180" s="410">
        <f>+'saisie N3 pr'!AE181+'saisie N3 pr'!AF181</f>
        <v>0</v>
      </c>
      <c r="AF180" s="187">
        <f>+'saisie N3 pr'!AF181</f>
        <v>0</v>
      </c>
      <c r="AG180" s="16">
        <f t="shared" si="50"/>
        <v>0</v>
      </c>
      <c r="AH180" s="16">
        <f t="shared" si="51"/>
        <v>0</v>
      </c>
      <c r="AI180" s="187" t="s">
        <v>520</v>
      </c>
      <c r="AJ180" s="187"/>
      <c r="AK180" s="187"/>
      <c r="AL180" s="187"/>
      <c r="AM180" s="187"/>
      <c r="AN180" s="187"/>
      <c r="AO180" s="187"/>
      <c r="AP180" s="187"/>
      <c r="AQ180" s="187">
        <f t="shared" si="54"/>
        <v>0</v>
      </c>
      <c r="AR180" s="187"/>
      <c r="AS180" s="187"/>
      <c r="AT180" s="187">
        <f>+'saisie N3 pr'!AT181</f>
        <v>0</v>
      </c>
      <c r="AU180" s="243">
        <v>0</v>
      </c>
      <c r="AV180" s="243">
        <f>+'saisie N3 pr'!AV181</f>
        <v>0</v>
      </c>
      <c r="AW180" s="243">
        <f>+'saisie N3 pr'!AW181</f>
        <v>0</v>
      </c>
      <c r="AX180" s="243">
        <v>0</v>
      </c>
      <c r="AY180" s="243">
        <f t="shared" si="57"/>
        <v>0</v>
      </c>
      <c r="AZ180" s="187">
        <f t="shared" si="56"/>
        <v>0</v>
      </c>
      <c r="BA180" s="187">
        <f>+'saisie N3 pr'!BB181</f>
        <v>0</v>
      </c>
      <c r="BB180" s="17"/>
    </row>
    <row r="181" spans="1:54" ht="15" customHeight="1">
      <c r="A181" s="187" t="s">
        <v>521</v>
      </c>
      <c r="B181" s="410">
        <f>+'saisie N3 pr'!B182+'saisie N3 pr'!C182</f>
        <v>0</v>
      </c>
      <c r="C181" s="187">
        <f>+'saisie N3 pr'!C182</f>
        <v>0</v>
      </c>
      <c r="D181" s="410">
        <f>+'saisie N3 pr'!D182+'saisie N3 pr'!E182</f>
        <v>0</v>
      </c>
      <c r="E181" s="187">
        <f>+'saisie N3 pr'!E182</f>
        <v>0</v>
      </c>
      <c r="F181" s="410">
        <f>+'saisie N3 pr'!F182+'saisie N3 pr'!G182</f>
        <v>0</v>
      </c>
      <c r="G181" s="187">
        <f>+'saisie N3 pr'!G182</f>
        <v>0</v>
      </c>
      <c r="H181" s="410">
        <f>+'saisie N3 pr'!H182+'saisie N3 pr'!I182</f>
        <v>0</v>
      </c>
      <c r="I181" s="187">
        <f>+'saisie N3 pr'!I182</f>
        <v>0</v>
      </c>
      <c r="J181" s="410">
        <f>+'saisie N3 pr'!J182+'saisie N3 pr'!K182</f>
        <v>0</v>
      </c>
      <c r="K181" s="187">
        <f>+'saisie N3 pr'!K182</f>
        <v>0</v>
      </c>
      <c r="L181" s="410">
        <f>+'saisie N3 pr'!L182+'saisie N3 pr'!M182</f>
        <v>0</v>
      </c>
      <c r="M181" s="187">
        <f>+'saisie N3 pr'!M182</f>
        <v>0</v>
      </c>
      <c r="N181" s="410">
        <f>+'saisie N3 pr'!N182+'saisie N3 pr'!O182</f>
        <v>0</v>
      </c>
      <c r="O181" s="187">
        <f>+'saisie N3 pr'!O182</f>
        <v>0</v>
      </c>
      <c r="P181" s="428">
        <f t="shared" si="52"/>
        <v>0</v>
      </c>
      <c r="Q181" s="189">
        <f t="shared" si="53"/>
        <v>0</v>
      </c>
      <c r="R181" s="187" t="s">
        <v>521</v>
      </c>
      <c r="S181" s="410">
        <f>+'saisie N3 pr'!S182+'saisie N3 pr'!T182</f>
        <v>0</v>
      </c>
      <c r="T181" s="187">
        <f>+'saisie N3 pr'!T182</f>
        <v>0</v>
      </c>
      <c r="U181" s="410">
        <f>+'saisie N3 pr'!U182+'saisie N3 pr'!V182</f>
        <v>0</v>
      </c>
      <c r="V181" s="187">
        <f>+'saisie N3 pr'!V182</f>
        <v>0</v>
      </c>
      <c r="W181" s="410">
        <f>+'saisie N3 pr'!W182+'saisie N3 pr'!X182</f>
        <v>0</v>
      </c>
      <c r="X181" s="187">
        <f>+'saisie N3 pr'!X182</f>
        <v>0</v>
      </c>
      <c r="Y181" s="410">
        <f>+'saisie N3 pr'!Y182+'saisie N3 pr'!Z182</f>
        <v>0</v>
      </c>
      <c r="Z181" s="187">
        <f>+'saisie N3 pr'!Z182</f>
        <v>0</v>
      </c>
      <c r="AA181" s="410">
        <f>+'saisie N3 pr'!AA182+'saisie N3 pr'!AB182</f>
        <v>0</v>
      </c>
      <c r="AB181" s="187">
        <f>+'saisie N3 pr'!AB182</f>
        <v>0</v>
      </c>
      <c r="AC181" s="410">
        <f>+'saisie N3 pr'!AC182+'saisie N3 pr'!AD182</f>
        <v>0</v>
      </c>
      <c r="AD181" s="187">
        <f>+'saisie N3 pr'!AD182</f>
        <v>0</v>
      </c>
      <c r="AE181" s="410">
        <f>+'saisie N3 pr'!AE182+'saisie N3 pr'!AF182</f>
        <v>0</v>
      </c>
      <c r="AF181" s="187">
        <f>+'saisie N3 pr'!AF182</f>
        <v>0</v>
      </c>
      <c r="AG181" s="16">
        <f t="shared" si="50"/>
        <v>0</v>
      </c>
      <c r="AH181" s="16">
        <f t="shared" si="51"/>
        <v>0</v>
      </c>
      <c r="AI181" s="187" t="s">
        <v>521</v>
      </c>
      <c r="AJ181" s="187"/>
      <c r="AK181" s="187"/>
      <c r="AL181" s="187"/>
      <c r="AM181" s="187"/>
      <c r="AN181" s="187"/>
      <c r="AO181" s="187"/>
      <c r="AP181" s="187"/>
      <c r="AQ181" s="187">
        <f t="shared" si="54"/>
        <v>0</v>
      </c>
      <c r="AR181" s="187"/>
      <c r="AS181" s="187"/>
      <c r="AT181" s="187">
        <f>+'saisie N3 pr'!AT182</f>
        <v>0</v>
      </c>
      <c r="AU181" s="243">
        <v>0</v>
      </c>
      <c r="AV181" s="243">
        <f>+'saisie N3 pr'!AV182</f>
        <v>0</v>
      </c>
      <c r="AW181" s="243">
        <f>+'saisie N3 pr'!AW182</f>
        <v>0</v>
      </c>
      <c r="AX181" s="243">
        <v>0</v>
      </c>
      <c r="AY181" s="243">
        <f t="shared" si="57"/>
        <v>0</v>
      </c>
      <c r="AZ181" s="187">
        <f t="shared" si="56"/>
        <v>0</v>
      </c>
      <c r="BA181" s="187">
        <f>+'saisie N3 pr'!BB182</f>
        <v>0</v>
      </c>
      <c r="BB181" s="17"/>
    </row>
    <row r="182" spans="1:54" ht="15" customHeight="1">
      <c r="A182" s="187" t="s">
        <v>522</v>
      </c>
      <c r="B182" s="410">
        <f>+'saisie N3 pr'!B183+'saisie N3 pr'!C183</f>
        <v>0</v>
      </c>
      <c r="C182" s="187">
        <f>+'saisie N3 pr'!C183</f>
        <v>0</v>
      </c>
      <c r="D182" s="410">
        <f>+'saisie N3 pr'!D183+'saisie N3 pr'!E183</f>
        <v>0</v>
      </c>
      <c r="E182" s="187">
        <f>+'saisie N3 pr'!E183</f>
        <v>0</v>
      </c>
      <c r="F182" s="410">
        <f>+'saisie N3 pr'!F183+'saisie N3 pr'!G183</f>
        <v>0</v>
      </c>
      <c r="G182" s="187">
        <f>+'saisie N3 pr'!G183</f>
        <v>0</v>
      </c>
      <c r="H182" s="410">
        <f>+'saisie N3 pr'!H183+'saisie N3 pr'!I183</f>
        <v>0</v>
      </c>
      <c r="I182" s="187">
        <f>+'saisie N3 pr'!I183</f>
        <v>0</v>
      </c>
      <c r="J182" s="410">
        <f>+'saisie N3 pr'!J183+'saisie N3 pr'!K183</f>
        <v>0</v>
      </c>
      <c r="K182" s="187">
        <f>+'saisie N3 pr'!K183</f>
        <v>0</v>
      </c>
      <c r="L182" s="410">
        <f>+'saisie N3 pr'!L183+'saisie N3 pr'!M183</f>
        <v>0</v>
      </c>
      <c r="M182" s="187">
        <f>+'saisie N3 pr'!M183</f>
        <v>0</v>
      </c>
      <c r="N182" s="410">
        <f>+'saisie N3 pr'!N183+'saisie N3 pr'!O183</f>
        <v>0</v>
      </c>
      <c r="O182" s="187">
        <f>+'saisie N3 pr'!O183</f>
        <v>0</v>
      </c>
      <c r="P182" s="428">
        <f t="shared" si="52"/>
        <v>0</v>
      </c>
      <c r="Q182" s="189">
        <f t="shared" si="53"/>
        <v>0</v>
      </c>
      <c r="R182" s="187" t="s">
        <v>522</v>
      </c>
      <c r="S182" s="410">
        <f>+'saisie N3 pr'!S183+'saisie N3 pr'!T183</f>
        <v>0</v>
      </c>
      <c r="T182" s="187">
        <f>+'saisie N3 pr'!T183</f>
        <v>0</v>
      </c>
      <c r="U182" s="410">
        <f>+'saisie N3 pr'!U183+'saisie N3 pr'!V183</f>
        <v>0</v>
      </c>
      <c r="V182" s="187">
        <f>+'saisie N3 pr'!V183</f>
        <v>0</v>
      </c>
      <c r="W182" s="410">
        <f>+'saisie N3 pr'!W183+'saisie N3 pr'!X183</f>
        <v>0</v>
      </c>
      <c r="X182" s="187">
        <f>+'saisie N3 pr'!X183</f>
        <v>0</v>
      </c>
      <c r="Y182" s="410">
        <f>+'saisie N3 pr'!Y183+'saisie N3 pr'!Z183</f>
        <v>0</v>
      </c>
      <c r="Z182" s="187">
        <f>+'saisie N3 pr'!Z183</f>
        <v>0</v>
      </c>
      <c r="AA182" s="410">
        <f>+'saisie N3 pr'!AA183+'saisie N3 pr'!AB183</f>
        <v>0</v>
      </c>
      <c r="AB182" s="187">
        <f>+'saisie N3 pr'!AB183</f>
        <v>0</v>
      </c>
      <c r="AC182" s="410">
        <f>+'saisie N3 pr'!AC183+'saisie N3 pr'!AD183</f>
        <v>0</v>
      </c>
      <c r="AD182" s="187">
        <f>+'saisie N3 pr'!AD183</f>
        <v>0</v>
      </c>
      <c r="AE182" s="410">
        <f>+'saisie N3 pr'!AE183+'saisie N3 pr'!AF183</f>
        <v>0</v>
      </c>
      <c r="AF182" s="187">
        <f>+'saisie N3 pr'!AF183</f>
        <v>0</v>
      </c>
      <c r="AG182" s="16">
        <f t="shared" si="50"/>
        <v>0</v>
      </c>
      <c r="AH182" s="16">
        <f t="shared" si="51"/>
        <v>0</v>
      </c>
      <c r="AI182" s="187" t="s">
        <v>522</v>
      </c>
      <c r="AJ182" s="187"/>
      <c r="AK182" s="187"/>
      <c r="AL182" s="187"/>
      <c r="AM182" s="187"/>
      <c r="AN182" s="187"/>
      <c r="AO182" s="187"/>
      <c r="AP182" s="187"/>
      <c r="AQ182" s="187">
        <f t="shared" si="54"/>
        <v>0</v>
      </c>
      <c r="AR182" s="187"/>
      <c r="AS182" s="187"/>
      <c r="AT182" s="187">
        <f>+'saisie N3 pr'!AT183</f>
        <v>0</v>
      </c>
      <c r="AU182" s="243">
        <v>0</v>
      </c>
      <c r="AV182" s="243">
        <f>+'saisie N3 pr'!AV183</f>
        <v>0</v>
      </c>
      <c r="AW182" s="243">
        <f>+'saisie N3 pr'!AW183</f>
        <v>0</v>
      </c>
      <c r="AX182" s="243">
        <v>0</v>
      </c>
      <c r="AY182" s="243">
        <f t="shared" si="57"/>
        <v>0</v>
      </c>
      <c r="AZ182" s="187">
        <f t="shared" si="56"/>
        <v>0</v>
      </c>
      <c r="BA182" s="187">
        <f>+'saisie N3 pr'!BB183</f>
        <v>0</v>
      </c>
      <c r="BB182" s="17"/>
    </row>
    <row r="183" spans="1:54" ht="15" customHeight="1">
      <c r="A183" s="187" t="s">
        <v>523</v>
      </c>
      <c r="B183" s="410">
        <f>+'saisie N3 pr'!B184+'saisie N3 pr'!C184</f>
        <v>119</v>
      </c>
      <c r="C183" s="187">
        <f>+'saisie N3 pr'!C184</f>
        <v>60</v>
      </c>
      <c r="D183" s="410">
        <f>+'saisie N3 pr'!D184+'saisie N3 pr'!E184</f>
        <v>47</v>
      </c>
      <c r="E183" s="187">
        <f>+'saisie N3 pr'!E184</f>
        <v>21</v>
      </c>
      <c r="F183" s="410">
        <f>+'saisie N3 pr'!F184+'saisie N3 pr'!G184</f>
        <v>30</v>
      </c>
      <c r="G183" s="187">
        <f>+'saisie N3 pr'!G184</f>
        <v>17</v>
      </c>
      <c r="H183" s="410">
        <f>+'saisie N3 pr'!H184+'saisie N3 pr'!I184</f>
        <v>0</v>
      </c>
      <c r="I183" s="187">
        <f>+'saisie N3 pr'!I184</f>
        <v>0</v>
      </c>
      <c r="J183" s="410">
        <f>+'saisie N3 pr'!J184+'saisie N3 pr'!K184</f>
        <v>83</v>
      </c>
      <c r="K183" s="187">
        <f>+'saisie N3 pr'!K184</f>
        <v>52</v>
      </c>
      <c r="L183" s="410">
        <f>+'saisie N3 pr'!L184+'saisie N3 pr'!M184</f>
        <v>0</v>
      </c>
      <c r="M183" s="187">
        <f>+'saisie N3 pr'!M184</f>
        <v>0</v>
      </c>
      <c r="N183" s="410">
        <f>+'saisie N3 pr'!N184+'saisie N3 pr'!O184</f>
        <v>32</v>
      </c>
      <c r="O183" s="187">
        <f>+'saisie N3 pr'!O184</f>
        <v>13</v>
      </c>
      <c r="P183" s="381">
        <f t="shared" si="52"/>
        <v>311</v>
      </c>
      <c r="Q183" s="381">
        <f t="shared" si="53"/>
        <v>163</v>
      </c>
      <c r="R183" s="187" t="s">
        <v>523</v>
      </c>
      <c r="S183" s="410">
        <f>+'saisie N3 pr'!S184+'saisie N3 pr'!T184</f>
        <v>2</v>
      </c>
      <c r="T183" s="187">
        <f>+'saisie N3 pr'!T184</f>
        <v>1</v>
      </c>
      <c r="U183" s="410">
        <f>+'saisie N3 pr'!U184+'saisie N3 pr'!V184</f>
        <v>5</v>
      </c>
      <c r="V183" s="187">
        <f>+'saisie N3 pr'!V184</f>
        <v>3</v>
      </c>
      <c r="W183" s="410">
        <f>+'saisie N3 pr'!W184+'saisie N3 pr'!X184</f>
        <v>5</v>
      </c>
      <c r="X183" s="187">
        <f>+'saisie N3 pr'!X184</f>
        <v>3</v>
      </c>
      <c r="Y183" s="410">
        <f>+'saisie N3 pr'!Y184+'saisie N3 pr'!Z184</f>
        <v>0</v>
      </c>
      <c r="Z183" s="187">
        <f>+'saisie N3 pr'!Z184</f>
        <v>0</v>
      </c>
      <c r="AA183" s="410">
        <f>+'saisie N3 pr'!AA184+'saisie N3 pr'!AB184</f>
        <v>36</v>
      </c>
      <c r="AB183" s="187">
        <f>+'saisie N3 pr'!AB184</f>
        <v>26</v>
      </c>
      <c r="AC183" s="410">
        <f>+'saisie N3 pr'!AC184+'saisie N3 pr'!AD184</f>
        <v>0</v>
      </c>
      <c r="AD183" s="187">
        <f>+'saisie N3 pr'!AD184</f>
        <v>0</v>
      </c>
      <c r="AE183" s="410">
        <f>+'saisie N3 pr'!AE184+'saisie N3 pr'!AF184</f>
        <v>9</v>
      </c>
      <c r="AF183" s="187">
        <f>+'saisie N3 pr'!AF184</f>
        <v>5</v>
      </c>
      <c r="AG183" s="16">
        <f t="shared" si="50"/>
        <v>57</v>
      </c>
      <c r="AH183" s="16">
        <f t="shared" si="51"/>
        <v>38</v>
      </c>
      <c r="AI183" s="187" t="s">
        <v>523</v>
      </c>
      <c r="AJ183" s="187">
        <v>3</v>
      </c>
      <c r="AK183" s="187">
        <v>2</v>
      </c>
      <c r="AL183" s="187">
        <v>0</v>
      </c>
      <c r="AM183" s="187">
        <v>1</v>
      </c>
      <c r="AN183" s="187">
        <v>3</v>
      </c>
      <c r="AO183" s="187">
        <v>0</v>
      </c>
      <c r="AP183" s="187">
        <v>1</v>
      </c>
      <c r="AQ183" s="187">
        <f t="shared" si="54"/>
        <v>10</v>
      </c>
      <c r="AR183" s="187">
        <v>13</v>
      </c>
      <c r="AS183" s="187">
        <v>10</v>
      </c>
      <c r="AT183" s="187">
        <f>+'saisie N3 pr'!AT184</f>
        <v>0</v>
      </c>
      <c r="AU183" s="243">
        <v>20</v>
      </c>
      <c r="AV183" s="243">
        <f>+'saisie N3 pr'!AV184</f>
        <v>0</v>
      </c>
      <c r="AW183" s="243">
        <f>+'saisie N3 pr'!AW184</f>
        <v>0</v>
      </c>
      <c r="AX183" s="243">
        <v>6</v>
      </c>
      <c r="AY183" s="243">
        <f t="shared" si="57"/>
        <v>26</v>
      </c>
      <c r="AZ183" s="187">
        <f t="shared" si="56"/>
        <v>2</v>
      </c>
      <c r="BA183" s="187">
        <f>+'saisie N3 pr'!BB184</f>
        <v>2</v>
      </c>
      <c r="BB183" s="17"/>
    </row>
    <row r="184" spans="1:54" ht="15" customHeight="1">
      <c r="A184" s="187" t="s">
        <v>524</v>
      </c>
      <c r="B184" s="410">
        <f>+'saisie N3 pr'!B185+'saisie N3 pr'!C185</f>
        <v>0</v>
      </c>
      <c r="C184" s="187">
        <f>+'saisie N3 pr'!C185</f>
        <v>0</v>
      </c>
      <c r="D184" s="410">
        <f>+'saisie N3 pr'!D185+'saisie N3 pr'!E185</f>
        <v>0</v>
      </c>
      <c r="E184" s="187">
        <f>+'saisie N3 pr'!E185</f>
        <v>0</v>
      </c>
      <c r="F184" s="410">
        <f>+'saisie N3 pr'!F185+'saisie N3 pr'!G185</f>
        <v>0</v>
      </c>
      <c r="G184" s="187">
        <f>+'saisie N3 pr'!G185</f>
        <v>0</v>
      </c>
      <c r="H184" s="410">
        <f>+'saisie N3 pr'!H185+'saisie N3 pr'!I185</f>
        <v>0</v>
      </c>
      <c r="I184" s="187">
        <f>+'saisie N3 pr'!I185</f>
        <v>0</v>
      </c>
      <c r="J184" s="410">
        <f>+'saisie N3 pr'!J185+'saisie N3 pr'!K185</f>
        <v>0</v>
      </c>
      <c r="K184" s="187">
        <f>+'saisie N3 pr'!K185</f>
        <v>0</v>
      </c>
      <c r="L184" s="410">
        <f>+'saisie N3 pr'!L185+'saisie N3 pr'!M185</f>
        <v>0</v>
      </c>
      <c r="M184" s="187">
        <f>+'saisie N3 pr'!M185</f>
        <v>0</v>
      </c>
      <c r="N184" s="410">
        <f>+'saisie N3 pr'!N185+'saisie N3 pr'!O185</f>
        <v>0</v>
      </c>
      <c r="O184" s="187">
        <f>+'saisie N3 pr'!O185</f>
        <v>0</v>
      </c>
      <c r="P184" s="381">
        <f t="shared" si="52"/>
        <v>0</v>
      </c>
      <c r="Q184" s="381">
        <f t="shared" si="53"/>
        <v>0</v>
      </c>
      <c r="R184" s="405" t="s">
        <v>524</v>
      </c>
      <c r="S184" s="410">
        <f>+'saisie N3 pr'!S185+'saisie N3 pr'!T185</f>
        <v>0</v>
      </c>
      <c r="T184" s="187">
        <f>+'saisie N3 pr'!T185</f>
        <v>0</v>
      </c>
      <c r="U184" s="410">
        <f>+'saisie N3 pr'!U185+'saisie N3 pr'!V185</f>
        <v>0</v>
      </c>
      <c r="V184" s="187">
        <f>+'saisie N3 pr'!V185</f>
        <v>0</v>
      </c>
      <c r="W184" s="410">
        <f>+'saisie N3 pr'!W185+'saisie N3 pr'!X185</f>
        <v>0</v>
      </c>
      <c r="X184" s="187">
        <f>+'saisie N3 pr'!X185</f>
        <v>0</v>
      </c>
      <c r="Y184" s="410">
        <f>+'saisie N3 pr'!Y185+'saisie N3 pr'!Z185</f>
        <v>0</v>
      </c>
      <c r="Z184" s="187">
        <f>+'saisie N3 pr'!Z185</f>
        <v>0</v>
      </c>
      <c r="AA184" s="410">
        <f>+'saisie N3 pr'!AA185+'saisie N3 pr'!AB185</f>
        <v>0</v>
      </c>
      <c r="AB184" s="187">
        <f>+'saisie N3 pr'!AB185</f>
        <v>0</v>
      </c>
      <c r="AC184" s="410">
        <f>+'saisie N3 pr'!AC185+'saisie N3 pr'!AD185</f>
        <v>0</v>
      </c>
      <c r="AD184" s="187">
        <f>+'saisie N3 pr'!AD185</f>
        <v>0</v>
      </c>
      <c r="AE184" s="410">
        <f>+'saisie N3 pr'!AE185+'saisie N3 pr'!AF185</f>
        <v>0</v>
      </c>
      <c r="AF184" s="187">
        <f>+'saisie N3 pr'!AF185</f>
        <v>0</v>
      </c>
      <c r="AG184" s="16">
        <f t="shared" si="50"/>
        <v>0</v>
      </c>
      <c r="AH184" s="16">
        <f t="shared" si="51"/>
        <v>0</v>
      </c>
      <c r="AI184" s="187" t="s">
        <v>524</v>
      </c>
      <c r="AJ184" s="187"/>
      <c r="AK184" s="187"/>
      <c r="AL184" s="187"/>
      <c r="AM184" s="187"/>
      <c r="AN184" s="187"/>
      <c r="AO184" s="187"/>
      <c r="AP184" s="187"/>
      <c r="AQ184" s="187">
        <f t="shared" si="54"/>
        <v>0</v>
      </c>
      <c r="AR184" s="187"/>
      <c r="AS184" s="187"/>
      <c r="AT184" s="187">
        <f>+'saisie N3 pr'!AT185</f>
        <v>0</v>
      </c>
      <c r="AU184" s="243">
        <v>0</v>
      </c>
      <c r="AV184" s="243">
        <f>+'saisie N3 pr'!AV185</f>
        <v>0</v>
      </c>
      <c r="AW184" s="243">
        <f>+'saisie N3 pr'!AW185</f>
        <v>0</v>
      </c>
      <c r="AX184" s="243">
        <v>0</v>
      </c>
      <c r="AY184" s="243">
        <f t="shared" si="57"/>
        <v>0</v>
      </c>
      <c r="AZ184" s="187">
        <f t="shared" si="56"/>
        <v>0</v>
      </c>
      <c r="BA184" s="187">
        <f>+'saisie N3 pr'!BB185</f>
        <v>0</v>
      </c>
      <c r="BB184" s="17"/>
    </row>
    <row r="185" spans="1:54" ht="15" customHeight="1">
      <c r="A185" s="187" t="s">
        <v>525</v>
      </c>
      <c r="B185" s="410">
        <f>+'saisie N3 pr'!B186+'saisie N3 pr'!C186</f>
        <v>171</v>
      </c>
      <c r="C185" s="187">
        <f>+'saisie N3 pr'!C186</f>
        <v>88</v>
      </c>
      <c r="D185" s="410">
        <f>+'saisie N3 pr'!D186+'saisie N3 pr'!E186</f>
        <v>27</v>
      </c>
      <c r="E185" s="187">
        <f>+'saisie N3 pr'!E186</f>
        <v>20</v>
      </c>
      <c r="F185" s="410">
        <f>+'saisie N3 pr'!F186+'saisie N3 pr'!G186</f>
        <v>0</v>
      </c>
      <c r="G185" s="187">
        <f>+'saisie N3 pr'!G186</f>
        <v>0</v>
      </c>
      <c r="H185" s="410">
        <f>+'saisie N3 pr'!H186+'saisie N3 pr'!I186</f>
        <v>81</v>
      </c>
      <c r="I185" s="187">
        <f>+'saisie N3 pr'!I186</f>
        <v>33</v>
      </c>
      <c r="J185" s="410">
        <f>+'saisie N3 pr'!J186+'saisie N3 pr'!K186</f>
        <v>48</v>
      </c>
      <c r="K185" s="187">
        <f>+'saisie N3 pr'!K186</f>
        <v>22</v>
      </c>
      <c r="L185" s="410">
        <f>+'saisie N3 pr'!L186+'saisie N3 pr'!M186</f>
        <v>0</v>
      </c>
      <c r="M185" s="187">
        <f>+'saisie N3 pr'!M186</f>
        <v>0</v>
      </c>
      <c r="N185" s="410">
        <f>+'saisie N3 pr'!N186+'saisie N3 pr'!O186</f>
        <v>82</v>
      </c>
      <c r="O185" s="187">
        <f>+'saisie N3 pr'!O186</f>
        <v>29</v>
      </c>
      <c r="P185" s="428">
        <f t="shared" si="52"/>
        <v>409</v>
      </c>
      <c r="Q185" s="189">
        <f t="shared" si="53"/>
        <v>192</v>
      </c>
      <c r="R185" s="187" t="s">
        <v>525</v>
      </c>
      <c r="S185" s="410">
        <f>+'saisie N3 pr'!S186+'saisie N3 pr'!T186</f>
        <v>11</v>
      </c>
      <c r="T185" s="187">
        <f>+'saisie N3 pr'!T186</f>
        <v>7</v>
      </c>
      <c r="U185" s="410">
        <f>+'saisie N3 pr'!U186+'saisie N3 pr'!V186</f>
        <v>0</v>
      </c>
      <c r="V185" s="187">
        <f>+'saisie N3 pr'!V186</f>
        <v>0</v>
      </c>
      <c r="W185" s="410">
        <f>+'saisie N3 pr'!W186+'saisie N3 pr'!X186</f>
        <v>0</v>
      </c>
      <c r="X185" s="187">
        <f>+'saisie N3 pr'!X186</f>
        <v>0</v>
      </c>
      <c r="Y185" s="410">
        <f>+'saisie N3 pr'!Y186+'saisie N3 pr'!Z186</f>
        <v>0</v>
      </c>
      <c r="Z185" s="187">
        <f>+'saisie N3 pr'!Z186</f>
        <v>0</v>
      </c>
      <c r="AA185" s="410">
        <f>+'saisie N3 pr'!AA186+'saisie N3 pr'!AB186</f>
        <v>12</v>
      </c>
      <c r="AB185" s="187">
        <f>+'saisie N3 pr'!AB186</f>
        <v>8</v>
      </c>
      <c r="AC185" s="410">
        <f>+'saisie N3 pr'!AC186+'saisie N3 pr'!AD186</f>
        <v>0</v>
      </c>
      <c r="AD185" s="187">
        <f>+'saisie N3 pr'!AD186</f>
        <v>0</v>
      </c>
      <c r="AE185" s="410">
        <f>+'saisie N3 pr'!AE186+'saisie N3 pr'!AF186</f>
        <v>11</v>
      </c>
      <c r="AF185" s="187">
        <f>+'saisie N3 pr'!AF186</f>
        <v>7</v>
      </c>
      <c r="AG185" s="16">
        <f t="shared" si="50"/>
        <v>34</v>
      </c>
      <c r="AH185" s="16">
        <f t="shared" si="51"/>
        <v>22</v>
      </c>
      <c r="AI185" s="187" t="s">
        <v>525</v>
      </c>
      <c r="AJ185" s="187">
        <v>3</v>
      </c>
      <c r="AK185" s="187">
        <v>1</v>
      </c>
      <c r="AL185" s="187">
        <v>0</v>
      </c>
      <c r="AM185" s="187">
        <v>2</v>
      </c>
      <c r="AN185" s="187">
        <v>1</v>
      </c>
      <c r="AO185" s="187">
        <v>0</v>
      </c>
      <c r="AP185" s="187">
        <v>2</v>
      </c>
      <c r="AQ185" s="187">
        <f t="shared" si="54"/>
        <v>9</v>
      </c>
      <c r="AR185" s="187">
        <v>15</v>
      </c>
      <c r="AS185" s="187">
        <v>15</v>
      </c>
      <c r="AT185" s="187">
        <f>+'saisie N3 pr'!AT186</f>
        <v>0</v>
      </c>
      <c r="AU185" s="243">
        <v>8</v>
      </c>
      <c r="AV185" s="243">
        <f>+'saisie N3 pr'!AV186</f>
        <v>0</v>
      </c>
      <c r="AW185" s="243">
        <f>+'saisie N3 pr'!AW186</f>
        <v>0</v>
      </c>
      <c r="AX185" s="243">
        <v>3</v>
      </c>
      <c r="AY185" s="243">
        <f t="shared" si="57"/>
        <v>11</v>
      </c>
      <c r="AZ185" s="187">
        <f t="shared" si="56"/>
        <v>1</v>
      </c>
      <c r="BA185" s="187">
        <f>+'saisie N3 pr'!BB186</f>
        <v>1</v>
      </c>
      <c r="BB185" s="17"/>
    </row>
    <row r="186" spans="1:54" ht="13.5" customHeight="1">
      <c r="A186" s="403" t="s">
        <v>526</v>
      </c>
      <c r="B186" s="954">
        <f>+'saisie N3 pr'!B187+'saisie N3 pr'!C187</f>
        <v>0</v>
      </c>
      <c r="C186" s="403">
        <f>+'saisie N3 pr'!C187</f>
        <v>0</v>
      </c>
      <c r="D186" s="954">
        <f>+'saisie N3 pr'!D187+'saisie N3 pr'!E187</f>
        <v>0</v>
      </c>
      <c r="E186" s="403">
        <f>+'saisie N3 pr'!E187</f>
        <v>0</v>
      </c>
      <c r="F186" s="954">
        <f>+'saisie N3 pr'!F187+'saisie N3 pr'!G187</f>
        <v>0</v>
      </c>
      <c r="G186" s="403">
        <f>+'saisie N3 pr'!G187</f>
        <v>0</v>
      </c>
      <c r="H186" s="954">
        <f>+'saisie N3 pr'!H187+'saisie N3 pr'!I187</f>
        <v>0</v>
      </c>
      <c r="I186" s="403">
        <f>+'saisie N3 pr'!I187</f>
        <v>0</v>
      </c>
      <c r="J186" s="954">
        <f>+'saisie N3 pr'!J187+'saisie N3 pr'!K187</f>
        <v>0</v>
      </c>
      <c r="K186" s="403">
        <f>+'saisie N3 pr'!K187</f>
        <v>0</v>
      </c>
      <c r="L186" s="954">
        <f>+'saisie N3 pr'!L187+'saisie N3 pr'!M187</f>
        <v>0</v>
      </c>
      <c r="M186" s="403">
        <f>+'saisie N3 pr'!M187</f>
        <v>0</v>
      </c>
      <c r="N186" s="954">
        <f>+'saisie N3 pr'!N187+'saisie N3 pr'!O187</f>
        <v>0</v>
      </c>
      <c r="O186" s="403">
        <f>+'saisie N3 pr'!O187</f>
        <v>0</v>
      </c>
      <c r="P186" s="382">
        <f t="shared" si="52"/>
        <v>0</v>
      </c>
      <c r="Q186" s="382">
        <f t="shared" si="53"/>
        <v>0</v>
      </c>
      <c r="R186" s="403" t="s">
        <v>526</v>
      </c>
      <c r="S186" s="954">
        <f>+'saisie N3 pr'!S187+'saisie N3 pr'!T187</f>
        <v>0</v>
      </c>
      <c r="T186" s="403">
        <f>+'saisie N3 pr'!T187</f>
        <v>0</v>
      </c>
      <c r="U186" s="954">
        <f>+'saisie N3 pr'!U187+'saisie N3 pr'!V187</f>
        <v>0</v>
      </c>
      <c r="V186" s="403">
        <f>+'saisie N3 pr'!V187</f>
        <v>0</v>
      </c>
      <c r="W186" s="954">
        <f>+'saisie N3 pr'!W187+'saisie N3 pr'!X187</f>
        <v>0</v>
      </c>
      <c r="X186" s="403">
        <f>+'saisie N3 pr'!X187</f>
        <v>0</v>
      </c>
      <c r="Y186" s="954">
        <f>+'saisie N3 pr'!Y187+'saisie N3 pr'!Z187</f>
        <v>0</v>
      </c>
      <c r="Z186" s="403">
        <f>+'saisie N3 pr'!Z187</f>
        <v>0</v>
      </c>
      <c r="AA186" s="954">
        <f>+'saisie N3 pr'!AA187+'saisie N3 pr'!AB187</f>
        <v>0</v>
      </c>
      <c r="AB186" s="403">
        <f>+'saisie N3 pr'!AB187</f>
        <v>0</v>
      </c>
      <c r="AC186" s="954">
        <f>+'saisie N3 pr'!AC187+'saisie N3 pr'!AD187</f>
        <v>0</v>
      </c>
      <c r="AD186" s="403">
        <f>+'saisie N3 pr'!AD187</f>
        <v>0</v>
      </c>
      <c r="AE186" s="954">
        <f>+'saisie N3 pr'!AE187+'saisie N3 pr'!AF187</f>
        <v>0</v>
      </c>
      <c r="AF186" s="403">
        <f>+'saisie N3 pr'!AF187</f>
        <v>0</v>
      </c>
      <c r="AG186" s="427">
        <f>S186+U186+W186+Y186+AA186+AC186+AE186</f>
        <v>0</v>
      </c>
      <c r="AH186" s="427">
        <f>T186+V186+X186+Z186+AB186+AD186+AF186</f>
        <v>0</v>
      </c>
      <c r="AI186" s="403" t="s">
        <v>526</v>
      </c>
      <c r="AJ186" s="403"/>
      <c r="AK186" s="403"/>
      <c r="AL186" s="403"/>
      <c r="AM186" s="403"/>
      <c r="AN186" s="403"/>
      <c r="AO186" s="403"/>
      <c r="AP186" s="403"/>
      <c r="AQ186" s="403">
        <f t="shared" si="54"/>
        <v>0</v>
      </c>
      <c r="AR186" s="403"/>
      <c r="AS186" s="403"/>
      <c r="AT186" s="403">
        <f>+'saisie N3 pr'!AT187</f>
        <v>0</v>
      </c>
      <c r="AU186" s="440">
        <v>0</v>
      </c>
      <c r="AV186" s="440">
        <f>+'saisie N3 pr'!AV187</f>
        <v>0</v>
      </c>
      <c r="AW186" s="440">
        <f>+'saisie N3 pr'!AW187</f>
        <v>0</v>
      </c>
      <c r="AX186" s="440">
        <v>0</v>
      </c>
      <c r="AY186" s="440">
        <f t="shared" si="57"/>
        <v>0</v>
      </c>
      <c r="AZ186" s="403">
        <f t="shared" si="56"/>
        <v>0</v>
      </c>
      <c r="BA186" s="403">
        <f>+'saisie N3 pr'!BB187</f>
        <v>0</v>
      </c>
      <c r="BB186" s="110"/>
    </row>
    <row r="187" spans="1:54" ht="9.75" hidden="1" customHeight="1">
      <c r="A187" s="403"/>
      <c r="B187" s="432"/>
      <c r="C187" s="432"/>
      <c r="D187" s="432"/>
      <c r="E187" s="432"/>
      <c r="F187" s="432"/>
      <c r="G187" s="432"/>
      <c r="H187" s="432"/>
      <c r="I187" s="432"/>
      <c r="J187" s="432"/>
      <c r="K187" s="432"/>
      <c r="L187" s="432"/>
      <c r="M187" s="432"/>
      <c r="N187" s="432"/>
      <c r="O187" s="432"/>
      <c r="P187" s="382"/>
      <c r="Q187" s="382"/>
      <c r="R187" s="403"/>
      <c r="S187" s="403"/>
      <c r="T187" s="403"/>
      <c r="U187" s="403"/>
      <c r="V187" s="403"/>
      <c r="W187" s="403"/>
      <c r="X187" s="403"/>
      <c r="Y187" s="403"/>
      <c r="Z187" s="403"/>
      <c r="AA187" s="403"/>
      <c r="AB187" s="403"/>
      <c r="AC187" s="403"/>
      <c r="AD187" s="403"/>
      <c r="AE187" s="403"/>
      <c r="AF187" s="403"/>
      <c r="AG187" s="403"/>
      <c r="AH187" s="403"/>
      <c r="AI187" s="403"/>
      <c r="AJ187" s="403"/>
      <c r="AK187" s="403"/>
      <c r="AL187" s="403"/>
      <c r="AM187" s="403"/>
      <c r="AN187" s="403"/>
      <c r="AO187" s="403"/>
      <c r="AP187" s="403"/>
      <c r="AQ187" s="403"/>
      <c r="AR187" s="403"/>
      <c r="AS187" s="403"/>
      <c r="AT187" s="403"/>
      <c r="AU187" s="440">
        <v>0</v>
      </c>
      <c r="AV187" s="440"/>
      <c r="AW187" s="440"/>
      <c r="AX187" s="440">
        <v>0</v>
      </c>
      <c r="AY187" s="440"/>
      <c r="AZ187" s="187">
        <f t="shared" si="56"/>
        <v>0</v>
      </c>
      <c r="BA187" s="403"/>
      <c r="BB187" s="110"/>
    </row>
    <row r="188" spans="1:54">
      <c r="A188" s="406"/>
      <c r="B188" s="406"/>
      <c r="C188" s="406"/>
      <c r="D188" s="406"/>
      <c r="E188" s="406"/>
      <c r="F188" s="406"/>
      <c r="G188" s="406"/>
      <c r="H188" s="406"/>
      <c r="I188" s="406"/>
      <c r="J188" s="406"/>
      <c r="K188" s="406"/>
      <c r="L188" s="406"/>
      <c r="M188" s="406"/>
      <c r="N188" s="406"/>
      <c r="O188" s="406"/>
      <c r="P188" s="428"/>
      <c r="Q188" s="428"/>
      <c r="R188" s="398"/>
      <c r="S188" s="398"/>
      <c r="T188" s="398"/>
      <c r="U188" s="398"/>
      <c r="V188" s="398"/>
      <c r="W188" s="398"/>
      <c r="X188" s="398"/>
      <c r="Y188" s="398"/>
      <c r="Z188" s="398"/>
      <c r="AA188" s="398"/>
      <c r="AB188" s="398"/>
      <c r="AC188" s="398"/>
      <c r="AD188" s="398"/>
      <c r="AE188" s="398"/>
      <c r="AF188" s="398"/>
      <c r="AG188" s="398"/>
      <c r="AH188" s="398"/>
      <c r="AI188" s="398"/>
      <c r="AJ188" s="398"/>
      <c r="AK188" s="398"/>
      <c r="AL188" s="398"/>
      <c r="AM188" s="398"/>
      <c r="AN188" s="398"/>
      <c r="AO188" s="398"/>
      <c r="AP188" s="398"/>
      <c r="AQ188" s="398"/>
      <c r="AR188" s="398"/>
      <c r="AS188" s="398"/>
      <c r="AT188" s="398"/>
      <c r="AU188" s="436"/>
      <c r="AV188" s="436"/>
      <c r="AW188" s="436"/>
      <c r="AX188" s="436"/>
      <c r="AY188" s="436"/>
      <c r="AZ188" s="436"/>
      <c r="BA188" s="398"/>
    </row>
  </sheetData>
  <mergeCells count="6">
    <mergeCell ref="AJ130:AQ130"/>
    <mergeCell ref="AJ161:AQ161"/>
    <mergeCell ref="AJ7:AQ7"/>
    <mergeCell ref="AJ39:AQ39"/>
    <mergeCell ref="AJ60:AQ60"/>
    <mergeCell ref="AJ96:AQ96"/>
  </mergeCells>
  <phoneticPr fontId="0" type="noConversion"/>
  <printOptions horizontalCentered="1"/>
  <pageMargins left="0.78740157480314965" right="0.39370078740157483" top="0.59055118110236227" bottom="0.39370078740157483" header="0.51181102362204722" footer="0.51181102362204722"/>
  <pageSetup paperSize="9" orientation="landscape" r:id="rId1"/>
  <headerFooter alignWithMargins="0"/>
  <rowBreaks count="5" manualBreakCount="5">
    <brk id="32" max="16383" man="1"/>
    <brk id="53" max="16383" man="1"/>
    <brk id="88" max="16383" man="1"/>
    <brk id="122" max="16383" man="1"/>
    <brk id="154" max="16383" man="1"/>
  </rowBreaks>
  <colBreaks count="1" manualBreakCount="1">
    <brk id="3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31</vt:i4>
      </vt:variant>
    </vt:vector>
  </HeadingPairs>
  <TitlesOfParts>
    <vt:vector size="31" baseType="lpstr">
      <vt:lpstr>saisie Niv2_Pub</vt:lpstr>
      <vt:lpstr>Feuil2</vt:lpstr>
      <vt:lpstr>saisie Niv3_Pub</vt:lpstr>
      <vt:lpstr>saisie N1Pub</vt:lpstr>
      <vt:lpstr>saisie N2 Pr</vt:lpstr>
      <vt:lpstr>saisie N1 Pr</vt:lpstr>
      <vt:lpstr>saisie N3 pr</vt:lpstr>
      <vt:lpstr>Niv2_Pr </vt:lpstr>
      <vt:lpstr>Niv3 pr</vt:lpstr>
      <vt:lpstr>Niv1Pub  </vt:lpstr>
      <vt:lpstr>Niv2_Pub </vt:lpstr>
      <vt:lpstr>Niv1Privé </vt:lpstr>
      <vt:lpstr>Niv3_Pub </vt:lpstr>
      <vt:lpstr>staglo Niv2</vt:lpstr>
      <vt:lpstr>staglo Niv3</vt:lpstr>
      <vt:lpstr>staglo Niv1</vt:lpstr>
      <vt:lpstr>staglo1; 2 et 3</vt:lpstr>
      <vt:lpstr>age_niv1</vt:lpstr>
      <vt:lpstr>age_niv2</vt:lpstr>
      <vt:lpstr>age_niv3</vt:lpstr>
      <vt:lpstr>horaire ens1 </vt:lpstr>
      <vt:lpstr>Calcul</vt:lpstr>
      <vt:lpstr>Vérification</vt:lpstr>
      <vt:lpstr>TBS &amp; TNS</vt:lpstr>
      <vt:lpstr>toam estimé</vt:lpstr>
      <vt:lpstr>Examens Maj</vt:lpstr>
      <vt:lpstr>NE</vt:lpstr>
      <vt:lpstr>calcul hor</vt:lpstr>
      <vt:lpstr>Niv1Pub estimé</vt:lpstr>
      <vt:lpstr>Feuil1</vt:lpstr>
      <vt:lpstr>Feuil6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SERVICE STAT</dc:creator>
  <cp:lastModifiedBy>andry niaina</cp:lastModifiedBy>
  <cp:lastPrinted>2004-09-01T06:52:00Z</cp:lastPrinted>
  <dcterms:created xsi:type="dcterms:W3CDTF">2002-07-26T12:16:32Z</dcterms:created>
  <dcterms:modified xsi:type="dcterms:W3CDTF">2024-03-04T11:42:24Z</dcterms:modified>
</cp:coreProperties>
</file>